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pivotTables/pivotTable6.xml" ContentType="application/vnd.openxmlformats-officedocument.spreadsheetml.pivotTable+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39.xml" ContentType="application/vnd.openxmlformats-officedocument.drawing+xml"/>
  <Override PartName="/xl/charts/chart4.xml" ContentType="application/vnd.openxmlformats-officedocument.drawingml.chart+xml"/>
  <Override PartName="/xl/charts/style6.xml" ContentType="application/vnd.ms-office.chartstyle+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xml"/>
  <Default Extension="xml" ContentType="application/xml"/>
  <Override PartName="/xl/drawings/drawing2.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drawings/drawing42.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76.xml" ContentType="application/vnd.openxmlformats-officedocument.spreadsheetml.workshee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pivotTables/pivotTable7.xml" ContentType="application/vnd.openxmlformats-officedocument.spreadsheetml.pivotTable+xml"/>
  <Override PartName="/xl/tables/table5.xml" ContentType="application/vnd.openxmlformats-officedocument.spreadsheetml.table+xml"/>
  <Override PartName="/xl/slicers/slicer2.xml" ContentType="application/vnd.ms-excel.slicer+xml"/>
  <Override PartName="/xl/charts/colors1.xml" ContentType="application/vnd.ms-office.chartcolorstyle+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69.xml" ContentType="application/vnd.openxmlformats-officedocument.drawing+xml"/>
  <Override PartName="/xl/slicerCaches/slicerCache3.xml" ContentType="application/vnd.ms-excel.slicerCache+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tables/table1.xml" ContentType="application/vnd.openxmlformats-officedocument.spreadsheetml.table+xml"/>
  <Override PartName="/xl/pivotTables/pivotTable3.xml" ContentType="application/vnd.openxmlformats-officedocument.spreadsheetml.pivotTable+xml"/>
  <Override PartName="/xl/charts/chart5.xml" ContentType="application/vnd.openxmlformats-officedocument.drawingml.chart+xml"/>
  <Override PartName="/xl/drawings/drawing58.xml" ContentType="application/vnd.openxmlformats-officedocument.drawing+xml"/>
  <Override PartName="/xl/drawings/drawing76.xml" ContentType="application/vnd.openxmlformats-officedocument.drawing+xml"/>
  <Override PartName="/xl/charts/style7.xml" ContentType="application/vnd.ms-office.chartstyle+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drawings/drawing65.xml" ContentType="application/vnd.openxmlformats-officedocument.drawing+xml"/>
  <Override PartName="/xl/timelineCaches/timelineCache1.xml" ContentType="application/vnd.ms-excel.timelineCach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25.xml" ContentType="application/vnd.openxmlformats-officedocument.drawing+xml"/>
  <Override PartName="/xl/drawings/drawing43.xml" ContentType="application/vnd.openxmlformats-officedocument.drawing+xml"/>
  <Override PartName="/xl/charts/chart1.xml" ContentType="application/vnd.openxmlformats-officedocument.drawingml.chart+xml"/>
  <Override PartName="/xl/drawings/drawing54.xml" ContentType="application/vnd.openxmlformats-officedocument.drawing+xml"/>
  <Override PartName="/xl/drawings/drawing72.xml" ContentType="application/vnd.openxmlformats-officedocument.drawing+xml"/>
  <Override PartName="/xl/charts/style3.xml" ContentType="application/vnd.ms-office.chartstyle+xml"/>
  <Override PartName="/docProps/app.xml" ContentType="application/vnd.openxmlformats-officedocument.extended-properties+xml"/>
  <Override PartName="/xl/pivotCache/pivotCacheDefinition3.xml" ContentType="application/vnd.openxmlformats-officedocument.spreadsheetml.pivotCacheDefinition+xml"/>
  <Override PartName="/xl/drawings/drawing14.xml" ContentType="application/vnd.openxmlformats-officedocument.drawing+xml"/>
  <Override PartName="/xl/drawings/drawing32.xml" ContentType="application/vnd.openxmlformats-officedocument.drawing+xml"/>
  <Override PartName="/xl/drawings/drawing61.xml" ContentType="application/vnd.openxmlformats-officedocument.drawing+xml"/>
  <Override PartName="/xl/charts/colors6.xml" ContentType="application/vnd.ms-office.chartcolorstyle+xml"/>
  <Override PartName="/xl/worksheets/sheet59.xml" ContentType="application/vnd.openxmlformats-officedocument.spreadsheetml.worksheet+xml"/>
  <Override PartName="/xl/worksheets/sheet77.xml" ContentType="application/vnd.openxmlformats-officedocument.spreadsheetml.worksheet+xml"/>
  <Override PartName="/xl/drawings/drawing21.xml" ContentType="application/vnd.openxmlformats-officedocument.drawing+xml"/>
  <Override PartName="/xl/drawings/drawing50.xml" ContentType="application/vnd.openxmlformats-officedocument.drawing+xml"/>
  <Default Extension="gif" ContentType="image/gif"/>
  <Override PartName="/xl/calcChain.xml" ContentType="application/vnd.openxmlformats-officedocument.spreadsheetml.calcChain+xml"/>
  <Override PartName="/xl/timelines/timeline1.xml" ContentType="application/vnd.ms-excel.timeline+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charts/colors2.xml" ContentType="application/vnd.ms-office.chartcolorstyle+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pivotCache/pivotCacheRecords1.xml" ContentType="application/vnd.openxmlformats-officedocument.spreadsheetml.pivotCacheRecords+xml"/>
  <Override PartName="/xl/pivotTables/pivotTable8.xml" ContentType="application/vnd.openxmlformats-officedocument.spreadsheetml.pivotTable+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drawings/drawing59.xml" ContentType="application/vnd.openxmlformats-officedocument.drawing+xml"/>
  <Override PartName="/xl/slicerCaches/slicerCache4.xml" ContentType="application/vnd.ms-excel.slicerCache+xml"/>
  <Override PartName="/xl/charts/style8.xml" ContentType="application/vnd.ms-office.chartstyle+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ables/table2.xml" ContentType="application/vnd.openxmlformats-officedocument.spreadsheetml.table+xml"/>
  <Override PartName="/xl/pivotTables/pivotTable4.xml" ContentType="application/vnd.openxmlformats-officedocument.spreadsheetml.pivotTable+xml"/>
  <Override PartName="/xl/drawings/drawing48.xml" ContentType="application/vnd.openxmlformats-officedocument.drawing+xml"/>
  <Override PartName="/xl/drawings/drawing66.xml" ContentType="application/vnd.openxmlformats-officedocument.drawing+xml"/>
  <Override PartName="/xl/drawings/drawing77.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charts/chart2.xml" ContentType="application/vnd.openxmlformats-officedocument.drawingml.chart+xml"/>
  <Override PartName="/xl/drawings/drawing55.xml" ContentType="application/vnd.openxmlformats-officedocument.drawing+xml"/>
  <Override PartName="/xl/charts/style4.xml" ContentType="application/vnd.ms-office.chartstyle+xml"/>
  <Default Extension="rels" ContentType="application/vnd.openxmlformats-package.relationships+xml"/>
  <Override PartName="/xl/worksheets/sheet5.xml" ContentType="application/vnd.openxmlformats-officedocument.spreadsheetml.worksheet+xml"/>
  <Override PartName="/xl/pivotCache/pivotCacheDefinition4.xml" ContentType="application/vnd.openxmlformats-officedocument.spreadsheetml.pivotCacheDefinition+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73.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charts/colors7.xml" ContentType="application/vnd.ms-office.chartcolorstyle+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pivotTables/pivotTable9.xml" ContentType="application/vnd.openxmlformats-officedocument.spreadsheetml.pivotTable+xml"/>
  <Override PartName="/xl/pivotTables/pivotTable10.xml" ContentType="application/vnd.openxmlformats-officedocument.spreadsheetml.pivotTable+xml"/>
  <Override PartName="/xl/charts/colors3.xml" ContentType="application/vnd.ms-office.chartcolorstyle+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pivotCache/pivotCacheRecords2.xml" ContentType="application/vnd.openxmlformats-officedocument.spreadsheetml.pivotCacheRecords+xml"/>
  <Override PartName="/xl/slicerCaches/slicerCache5.xml" ContentType="application/vnd.ms-excel.slicerCache+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tables/table3.xml" ContentType="application/vnd.openxmlformats-officedocument.spreadsheetml.table+xml"/>
  <Override PartName="/xl/pivotTables/pivotTable5.xml" ContentType="application/vnd.openxmlformats-officedocument.spreadsheetml.pivotTable+xml"/>
  <Override PartName="/xl/charts/chart7.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Override PartName="/xl/slicerCaches/slicerCache1.xml" ContentType="application/vnd.ms-excel.slicerCache+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27.xml" ContentType="application/vnd.openxmlformats-officedocument.drawing+xml"/>
  <Override PartName="/xl/pivotTables/pivotTable1.xml" ContentType="application/vnd.openxmlformats-officedocument.spreadsheetml.pivotTable+xml"/>
  <Override PartName="/xl/drawings/drawing45.xml" ContentType="application/vnd.openxmlformats-officedocument.drawing+xml"/>
  <Override PartName="/xl/charts/chart3.xml" ContentType="application/vnd.openxmlformats-officedocument.drawingml.chart+xml"/>
  <Override PartName="/xl/drawings/drawing56.xml" ContentType="application/vnd.openxmlformats-officedocument.drawing+xml"/>
  <Override PartName="/xl/drawings/drawing74.xml" ContentType="application/vnd.openxmlformats-officedocument.drawing+xml"/>
  <Override PartName="/xl/charts/style5.xml" ContentType="application/vnd.ms-office.chartstyle+xml"/>
  <Override PartName="/xl/drawings/drawing16.xml" ContentType="application/vnd.openxmlformats-officedocument.drawing+xml"/>
  <Override PartName="/xl/drawings/drawing34.xml" ContentType="application/vnd.openxmlformats-officedocument.drawing+xml"/>
  <Override PartName="/xl/drawings/drawing63.xml" ContentType="application/vnd.openxmlformats-officedocument.drawing+xml"/>
  <Override PartName="/xl/charts/colors8.xml" ContentType="application/vnd.ms-office.chartcolorstyle+xml"/>
  <Override PartName="/xl/charts/style1.xml" ContentType="application/vnd.ms-office.chartstyle+xml"/>
  <Override PartName="/xl/worksheets/sheet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70.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pivotCache/pivotCacheDefinition1.xml" ContentType="application/vnd.openxmlformats-officedocument.spreadsheetml.pivotCacheDefinition+xml"/>
  <Override PartName="/xl/drawings/drawing12.xml" ContentType="application/vnd.openxmlformats-officedocument.drawing+xml"/>
  <Override PartName="/xl/drawings/drawing30.xml" ContentType="application/vnd.openxmlformats-officedocument.drawing+xml"/>
  <Override PartName="/xl/charts/colors4.xml" ContentType="application/vnd.ms-office.chartcolorstyle+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pivotCache/pivotCacheRecords3.xml" ContentType="application/vnd.openxmlformats-officedocument.spreadsheetml.pivotCacheRecords+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slicerCaches/slicerCache6.xml" ContentType="application/vnd.ms-excel.slicerCache+xml"/>
  <Override PartName="/xl/slicers/slicer1.xml" ContentType="application/vnd.ms-excel.slicer+xml"/>
  <Override PartName="/xl/worksheets/sheet53.xml" ContentType="application/vnd.openxmlformats-officedocument.spreadsheetml.worksheet+xml"/>
  <Override PartName="/xl/tables/table4.xml" ContentType="application/vnd.openxmlformats-officedocument.spreadsheetml.table+xml"/>
  <Override PartName="/xl/drawings/drawing68.xml" ContentType="application/vnd.openxmlformats-officedocument.drawing+xml"/>
  <Override PartName="/xl/worksheets/sheet42.xml" ContentType="application/vnd.openxmlformats-officedocument.spreadsheetml.worksheet+xml"/>
  <Override PartName="/xl/drawings/drawing6.xml" ContentType="application/vnd.openxmlformats-officedocument.drawing+xml"/>
  <Override PartName="/xl/drawings/drawing57.xml" ContentType="application/vnd.openxmlformats-officedocument.drawing+xml"/>
  <Override PartName="/xl/slicerCaches/slicerCache2.xml" ContentType="application/vnd.ms-excel.slicerCache+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pivotTables/pivotTable2.xml" ContentType="application/vnd.openxmlformats-officedocument.spreadsheetml.pivotTable+xml"/>
  <Override PartName="/xl/drawings/drawing46.xml" ContentType="application/vnd.openxmlformats-officedocument.drawing+xml"/>
  <Override PartName="/xl/drawings/drawing35.xml" ContentType="application/vnd.openxmlformats-officedocument.drawing+xml"/>
  <Override PartName="/xl/charts/style2.xml" ContentType="application/vnd.ms-office.chartstyle+xml"/>
  <Override PartName="/xl/drawings/drawing13.xml" ContentType="application/vnd.openxmlformats-officedocument.drawing+xml"/>
  <Override PartName="/xl/drawings/drawing24.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worksheets/sheet69.xml" ContentType="application/vnd.openxmlformats-officedocument.spreadsheetml.worksheet+xml"/>
  <Override PartName="/xl/charts/colors5.xml" ContentType="application/vnd.ms-office.chartcolorstyle+xml"/>
  <Override PartName="/xl/worksheets/sheet47.xml" ContentType="application/vnd.openxmlformats-officedocument.spreadsheetml.worksheet+xml"/>
  <Override PartName="/xl/worksheets/sheet58.xml" ContentType="application/vnd.openxmlformats-officedocument.spreadsheetml.worksheet+xml"/>
  <Override PartName="/xl/pivotCache/pivotCacheRecords4.xml" ContentType="application/vnd.openxmlformats-officedocument.spreadsheetml.pivotCacheRecords+xml"/>
  <Override PartName="/xl/sharedStrings.xml" ContentType="application/vnd.openxmlformats-officedocument.spreadsheetml.sharedStrings+xml"/>
  <Override PartName="/xl/slicerCaches/slicerCache7.xml" ContentType="application/vnd.ms-excel.slicerCach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hidePivotFieldList="1"/>
  <bookViews>
    <workbookView xWindow="0" yWindow="0" windowWidth="20490" windowHeight="7755" tabRatio="690"/>
  </bookViews>
  <sheets>
    <sheet name="Topics - Index" sheetId="1" r:id="rId1"/>
    <sheet name="Excel Basic Intro" sheetId="74" r:id="rId2"/>
    <sheet name="Tabs and Groups" sheetId="75" r:id="rId3"/>
    <sheet name="Comments" sheetId="76" r:id="rId4"/>
    <sheet name="Name Range" sheetId="77" r:id="rId5"/>
    <sheet name="Logical Test" sheetId="3" r:id="rId6"/>
    <sheet name="IF Function" sheetId="2" r:id="rId7"/>
    <sheet name="IF FORMULA MARKSHEET" sheetId="13" r:id="rId8"/>
    <sheet name="AND Function" sheetId="4" r:id="rId9"/>
    <sheet name="OR Function" sheetId="5" r:id="rId10"/>
    <sheet name="NOT Function , IFERROR" sheetId="7" r:id="rId11"/>
    <sheet name="Text Functions" sheetId="8" r:id="rId12"/>
    <sheet name="Date Functions" sheetId="9" r:id="rId13"/>
    <sheet name="Basic Formulas-BODMAS" sheetId="10" r:id="rId14"/>
    <sheet name="Count Functions" sheetId="11" r:id="rId15"/>
    <sheet name="SUM Functions" sheetId="12" r:id="rId16"/>
    <sheet name="Text to Columns" sheetId="15" r:id="rId17"/>
    <sheet name="Data Fill (Advance)" sheetId="17" r:id="rId18"/>
    <sheet name="Fill Serise" sheetId="16" r:id="rId19"/>
    <sheet name="Flash Fill" sheetId="18" r:id="rId20"/>
    <sheet name="Round Functions" sheetId="19" r:id="rId21"/>
    <sheet name="VLOOKUP - Exact" sheetId="20" r:id="rId22"/>
    <sheet name="VL-Source Data" sheetId="21" r:id="rId23"/>
    <sheet name="VLOOKUP - Aprox" sheetId="24" r:id="rId24"/>
    <sheet name="VLOOKUP - Rules" sheetId="25" r:id="rId25"/>
    <sheet name="VLOOKUP with TRIM" sheetId="22" r:id="rId26"/>
    <sheet name="HLOOKUP Function" sheetId="26" r:id="rId27"/>
    <sheet name="LOOKUP Function" sheetId="27" r:id="rId28"/>
    <sheet name="MATCH Function" sheetId="28" r:id="rId29"/>
    <sheet name="INDEX Function" sheetId="29" r:id="rId30"/>
    <sheet name="INDEX DATA" sheetId="30" r:id="rId31"/>
    <sheet name="SUBTOTAL Function" sheetId="31" r:id="rId32"/>
    <sheet name="DATA Sorting" sheetId="32" r:id="rId33"/>
    <sheet name="DATA Filtering" sheetId="33" r:id="rId34"/>
    <sheet name="Advance Data Filtering" sheetId="34" r:id="rId35"/>
    <sheet name="Conditional Formating 1" sheetId="35" r:id="rId36"/>
    <sheet name="Data Validation 1" sheetId="36" r:id="rId37"/>
    <sheet name="Data Validation 2" sheetId="38" r:id="rId38"/>
    <sheet name="Dependent Dropdown List" sheetId="39" r:id="rId39"/>
    <sheet name="Hyperlink" sheetId="40" r:id="rId40"/>
    <sheet name="Create Table" sheetId="41" r:id="rId41"/>
    <sheet name="Pivot Table 1" sheetId="43" r:id="rId42"/>
    <sheet name="Pivot Table 2" sheetId="44" r:id="rId43"/>
    <sheet name="Pivot Table 3" sheetId="45" r:id="rId44"/>
    <sheet name="Pivot Tbl NewWorksheet" sheetId="48" r:id="rId45"/>
    <sheet name="Pivot Data" sheetId="47" r:id="rId46"/>
    <sheet name="Pivot Tbl Grouping" sheetId="49" r:id="rId47"/>
    <sheet name="Pivot Table Slicers" sheetId="50" r:id="rId48"/>
    <sheet name="Pivot Tbl- Timeline" sheetId="51" r:id="rId49"/>
    <sheet name="Remove Duplicates" sheetId="52" r:id="rId50"/>
    <sheet name="Transpose" sheetId="53" r:id="rId51"/>
    <sheet name="Remove Blank Rows" sheetId="54" r:id="rId52"/>
    <sheet name="Column Chart" sheetId="56" r:id="rId53"/>
    <sheet name="Design Column Chart" sheetId="57" r:id="rId54"/>
    <sheet name="Pie, Bar and Line Chart" sheetId="58" r:id="rId55"/>
    <sheet name="Sparkline Chart" sheetId="61" r:id="rId56"/>
    <sheet name="Pivot Chart" sheetId="62" r:id="rId57"/>
    <sheet name="DashBoard" sheetId="78" r:id="rId58"/>
    <sheet name="Scenario Manager" sheetId="60" r:id="rId59"/>
    <sheet name="Scenario Summary" sheetId="63" r:id="rId60"/>
    <sheet name="Goal Seek" sheetId="59" r:id="rId61"/>
    <sheet name="Data Table" sheetId="55" r:id="rId62"/>
    <sheet name="Data Consolidation" sheetId="64" r:id="rId63"/>
    <sheet name="Consol Data 1" sheetId="65" r:id="rId64"/>
    <sheet name="Consol Data 2" sheetId="66" r:id="rId65"/>
    <sheet name="Consol Data 3" sheetId="67" r:id="rId66"/>
    <sheet name="Consol Summary" sheetId="68" r:id="rId67"/>
    <sheet name="Protect Cells" sheetId="69" r:id="rId68"/>
    <sheet name="Protect Sheet" sheetId="70" r:id="rId69"/>
    <sheet name="Protect File" sheetId="71" r:id="rId70"/>
    <sheet name="Protect Workbook" sheetId="72" r:id="rId71"/>
    <sheet name="SC - F1 to F12" sheetId="83" r:id="rId72"/>
    <sheet name="SC- Ctrl+A to Z" sheetId="84" r:id="rId73"/>
    <sheet name="SC - Ctrl+Single Key" sheetId="85" r:id="rId74"/>
    <sheet name="SC - Ctrl+F1 to F12" sheetId="86" r:id="rId75"/>
    <sheet name="SC - Ctrl+Specia Char" sheetId="87" r:id="rId76"/>
    <sheet name="SC - Alt + A to Z" sheetId="88" r:id="rId77"/>
    <sheet name="SC - Alt + Single Key" sheetId="89" r:id="rId78"/>
    <sheet name="SC - Alt+F1 to F12" sheetId="90" r:id="rId79"/>
    <sheet name="SC - Shift + Single Key" sheetId="91" r:id="rId80"/>
    <sheet name="SC - Shift+F1 to F12" sheetId="92" r:id="rId81"/>
    <sheet name="SC - Ctrl+Shift+A to Z" sheetId="93" r:id="rId82"/>
    <sheet name="SC - Ctrl+Shift+Single Key" sheetId="94" r:id="rId83"/>
    <sheet name="SC - Ctrl+Shift+F1 to F12" sheetId="95" r:id="rId84"/>
    <sheet name="SC - Ctrl+Shift+Special Char" sheetId="96" r:id="rId85"/>
  </sheets>
  <definedNames>
    <definedName name="_xlnm._FilterDatabase" localSheetId="33" hidden="1">'DATA Filtering'!$B$29:$O$78</definedName>
    <definedName name="_xlnm._FilterDatabase" localSheetId="31" hidden="1">'SUBTOTAL Function'!$B$58:$M$75</definedName>
    <definedName name="America">'Dependent Dropdown List'!$C$24:$C$28</definedName>
    <definedName name="Australia">'Dependent Dropdown List'!$D$24:$D$29</definedName>
    <definedName name="Germany">'Dependent Dropdown List'!$F$24:$F$27</definedName>
    <definedName name="India">'Dependent Dropdown List'!$B$24:$B$30</definedName>
    <definedName name="Japan">'Dependent Dropdown List'!$E$24:$E$27</definedName>
    <definedName name="NativeTimeline_Transaction_Date">#N/A</definedName>
    <definedName name="Newzealand">'Dependent Dropdown List'!$G$24:$G$27</definedName>
    <definedName name="Slicer_Ageing">#N/A</definedName>
    <definedName name="Slicer_Class1">#N/A</definedName>
    <definedName name="Slicer_Department">#N/A</definedName>
    <definedName name="Slicer_Grp">#N/A</definedName>
    <definedName name="Slicer_Location_Name">#N/A</definedName>
    <definedName name="Slicer_Service_Model">#N/A</definedName>
    <definedName name="Slicer_Service_Type">#N/A</definedName>
  </definedNames>
  <calcPr calcId="124519"/>
  <pivotCaches>
    <pivotCache cacheId="0" r:id="rId86"/>
    <pivotCache cacheId="1" r:id="rId87"/>
    <pivotCache cacheId="2" r:id="rId88"/>
    <pivotCache cacheId="3" r:id="rId89"/>
  </pivotCaches>
  <extLst xmlns:x15="http://schemas.microsoft.com/office/spreadsheetml/2010/11/main">
    <ext xmlns:x14="http://schemas.microsoft.com/office/spreadsheetml/2009/9/main" uri="{BBE1A952-AA13-448e-AADC-164F8A28A991}">
      <x14:slicerCaches>
        <x14:slicerCache r:id="rId90"/>
        <x14:slicerCache r:id="rId91"/>
        <x14:slicerCache r:id="rId92"/>
        <x14:slicerCache r:id="rId93"/>
      </x14:slicerCaches>
    </ext>
    <ext xmlns:x14="http://schemas.microsoft.com/office/spreadsheetml/2009/9/main" uri="{79F54976-1DA5-4618-B147-4CDE4B953A38}">
      <x14:workbookPr/>
    </ext>
    <ext uri="{D0CA8CA8-9F24-4464-BF8E-62219DCF47F9}">
      <x15:timelineCacheRefs>
        <x15:timelineCacheRef r:id="rId94"/>
      </x15:timelineCacheRefs>
    </ext>
    <ext uri="{46BE6895-7355-4a93-B00E-2C351335B9C9}">
      <x15:slicerCaches xmlns:x14="http://schemas.microsoft.com/office/spreadsheetml/2009/9/main">
        <x14:slicerCache r:id="rId95"/>
        <x14:slicerCache r:id="rId96"/>
        <x14:slicerCache r:id="rId97"/>
      </x15:slicerCaches>
    </ext>
    <ext uri="{140A7094-0E35-4892-8432-C4D2E57EDEB5}">
      <x15:workbookPr chartTrackingRefBase="1"/>
    </ext>
  </extLst>
</workbook>
</file>

<file path=xl/calcChain.xml><?xml version="1.0" encoding="utf-8"?>
<calcChain xmlns="http://schemas.openxmlformats.org/spreadsheetml/2006/main">
  <c r="F77" i="69"/>
  <c r="E77"/>
  <c r="D77"/>
  <c r="C77"/>
  <c r="G76"/>
  <c r="G75"/>
  <c r="G74"/>
  <c r="G73"/>
  <c r="G72"/>
  <c r="G71"/>
  <c r="G70"/>
  <c r="G69"/>
  <c r="G68"/>
  <c r="G67"/>
  <c r="G66"/>
  <c r="G77" l="1"/>
  <c r="D6" i="68" l="1"/>
  <c r="E6"/>
  <c r="F6"/>
  <c r="G6"/>
  <c r="D7"/>
  <c r="E7"/>
  <c r="F7"/>
  <c r="G7"/>
  <c r="D8"/>
  <c r="E8"/>
  <c r="F8"/>
  <c r="G8"/>
  <c r="D9"/>
  <c r="E9"/>
  <c r="F9"/>
  <c r="D10"/>
  <c r="E10"/>
  <c r="F10"/>
  <c r="G10"/>
  <c r="D11"/>
  <c r="E11"/>
  <c r="F11"/>
  <c r="G11"/>
  <c r="D12"/>
  <c r="E12"/>
  <c r="F12"/>
  <c r="G12"/>
  <c r="D13"/>
  <c r="E13"/>
  <c r="F13"/>
  <c r="G13"/>
  <c r="D14"/>
  <c r="E14"/>
  <c r="F14"/>
  <c r="G14"/>
  <c r="D15"/>
  <c r="E15"/>
  <c r="F15"/>
  <c r="G15"/>
  <c r="D16"/>
  <c r="D17" s="1"/>
  <c r="E16"/>
  <c r="F16"/>
  <c r="G16"/>
  <c r="G17" s="1"/>
  <c r="D18"/>
  <c r="E18"/>
  <c r="F18"/>
  <c r="G18"/>
  <c r="D19"/>
  <c r="E19"/>
  <c r="F19"/>
  <c r="G19"/>
  <c r="D20"/>
  <c r="E20"/>
  <c r="F20"/>
  <c r="G20"/>
  <c r="D21"/>
  <c r="E21"/>
  <c r="F21"/>
  <c r="G21"/>
  <c r="D22"/>
  <c r="E22"/>
  <c r="F22"/>
  <c r="G22"/>
  <c r="D23"/>
  <c r="E23"/>
  <c r="F23"/>
  <c r="G23"/>
  <c r="D24"/>
  <c r="E24"/>
  <c r="F24"/>
  <c r="G24"/>
  <c r="D25"/>
  <c r="E25"/>
  <c r="F25"/>
  <c r="G25"/>
  <c r="D26"/>
  <c r="E26"/>
  <c r="F26"/>
  <c r="G26"/>
  <c r="D27"/>
  <c r="E27"/>
  <c r="F27"/>
  <c r="G27"/>
  <c r="D28"/>
  <c r="E28"/>
  <c r="F28"/>
  <c r="G28"/>
  <c r="D29"/>
  <c r="E29"/>
  <c r="F29"/>
  <c r="G29"/>
  <c r="D30"/>
  <c r="E30"/>
  <c r="E33" s="1"/>
  <c r="F30"/>
  <c r="F33" s="1"/>
  <c r="G30"/>
  <c r="D31"/>
  <c r="E31"/>
  <c r="F31"/>
  <c r="G31"/>
  <c r="D32"/>
  <c r="E32"/>
  <c r="F32"/>
  <c r="G32"/>
  <c r="G33" s="1"/>
  <c r="F17" l="1"/>
  <c r="E17"/>
  <c r="D33"/>
  <c r="G9"/>
  <c r="C66" i="59" l="1"/>
  <c r="H62"/>
  <c r="I62" s="1"/>
  <c r="I61"/>
  <c r="I60"/>
  <c r="I59"/>
  <c r="C59"/>
  <c r="H54"/>
  <c r="H55" s="1"/>
  <c r="H52"/>
  <c r="C101" i="60" l="1"/>
  <c r="D115" i="55" l="1"/>
  <c r="C75" l="1"/>
  <c r="D72"/>
  <c r="D75" s="1"/>
  <c r="B98" l="1"/>
  <c r="B85"/>
  <c r="G72"/>
  <c r="C76"/>
  <c r="C77" s="1"/>
  <c r="C81" i="41" l="1"/>
  <c r="D81"/>
  <c r="E81"/>
  <c r="F81"/>
  <c r="E54" i="31" l="1"/>
  <c r="E49"/>
  <c r="E44"/>
  <c r="E38"/>
  <c r="E55" s="1"/>
  <c r="M77"/>
  <c r="L77"/>
  <c r="K77"/>
  <c r="J77"/>
  <c r="G38" i="29" l="1"/>
  <c r="G39"/>
  <c r="G40"/>
  <c r="G41"/>
  <c r="G42"/>
  <c r="G43"/>
  <c r="G44"/>
  <c r="G45"/>
  <c r="G46"/>
  <c r="G47"/>
  <c r="G48"/>
  <c r="G37"/>
  <c r="E41"/>
  <c r="E45"/>
  <c r="C43"/>
  <c r="E43" s="1"/>
  <c r="C44"/>
  <c r="E44" s="1"/>
  <c r="C45"/>
  <c r="C46"/>
  <c r="E46" s="1"/>
  <c r="C47"/>
  <c r="E47" s="1"/>
  <c r="C48"/>
  <c r="E48" s="1"/>
  <c r="C38"/>
  <c r="E38" s="1"/>
  <c r="C39"/>
  <c r="E39" s="1"/>
  <c r="C40"/>
  <c r="E40" s="1"/>
  <c r="C41"/>
  <c r="C42"/>
  <c r="E42" s="1"/>
  <c r="C37"/>
  <c r="E37" s="1"/>
  <c r="G25"/>
  <c r="G26"/>
  <c r="G27"/>
  <c r="G24"/>
  <c r="H25" i="28"/>
  <c r="H26"/>
  <c r="H27"/>
  <c r="H28"/>
  <c r="H29"/>
  <c r="H30"/>
  <c r="H31"/>
  <c r="H32"/>
  <c r="H33"/>
  <c r="H34"/>
  <c r="H24"/>
  <c r="J39" i="27"/>
  <c r="J40"/>
  <c r="J41"/>
  <c r="J42"/>
  <c r="J43"/>
  <c r="J44"/>
  <c r="J45"/>
  <c r="J46"/>
  <c r="J47"/>
  <c r="J48"/>
  <c r="J38"/>
  <c r="H39"/>
  <c r="H40"/>
  <c r="H41"/>
  <c r="H42"/>
  <c r="H43"/>
  <c r="H44"/>
  <c r="H45"/>
  <c r="H46"/>
  <c r="H47"/>
  <c r="H48"/>
  <c r="H38"/>
  <c r="J25"/>
  <c r="J26"/>
  <c r="J27"/>
  <c r="J28"/>
  <c r="J29"/>
  <c r="J30"/>
  <c r="J31"/>
  <c r="J32"/>
  <c r="J33"/>
  <c r="J34"/>
  <c r="J24"/>
  <c r="H25"/>
  <c r="H26"/>
  <c r="H27"/>
  <c r="H28"/>
  <c r="H29"/>
  <c r="H30"/>
  <c r="H31"/>
  <c r="H32"/>
  <c r="H33"/>
  <c r="H34"/>
  <c r="H24"/>
  <c r="J56" i="26"/>
  <c r="J44"/>
  <c r="J45"/>
  <c r="J46"/>
  <c r="J47"/>
  <c r="J48"/>
  <c r="J49"/>
  <c r="J50"/>
  <c r="J51"/>
  <c r="J52"/>
  <c r="J53"/>
  <c r="J54"/>
  <c r="J55"/>
  <c r="J43"/>
  <c r="H44"/>
  <c r="H45"/>
  <c r="H46"/>
  <c r="H47"/>
  <c r="H48"/>
  <c r="H49"/>
  <c r="H50"/>
  <c r="H51"/>
  <c r="H52"/>
  <c r="H53"/>
  <c r="H54"/>
  <c r="H55"/>
  <c r="H56"/>
  <c r="H43"/>
  <c r="E31"/>
  <c r="D31"/>
  <c r="H42" i="22" l="1" a="1"/>
  <c r="H42" s="1"/>
  <c r="H43" a="1"/>
  <c r="H43"/>
  <c r="H44" a="1"/>
  <c r="H44" s="1"/>
  <c r="H45" a="1"/>
  <c r="H45"/>
  <c r="H46" a="1"/>
  <c r="H46" s="1"/>
  <c r="H47" a="1"/>
  <c r="H47"/>
  <c r="H48" a="1"/>
  <c r="H48" s="1"/>
  <c r="H49" a="1"/>
  <c r="H49" s="1"/>
  <c r="H50" a="1"/>
  <c r="H50" s="1"/>
  <c r="H41" a="1"/>
  <c r="H41" s="1"/>
  <c r="F44" a="1"/>
  <c r="F44" s="1"/>
  <c r="F45" a="1"/>
  <c r="F45"/>
  <c r="F46" a="1"/>
  <c r="F46" s="1"/>
  <c r="F47" a="1"/>
  <c r="F47"/>
  <c r="F48" a="1"/>
  <c r="F48" s="1"/>
  <c r="F49" a="1"/>
  <c r="F49" s="1"/>
  <c r="F50" a="1"/>
  <c r="F50" s="1"/>
  <c r="F43" a="1"/>
  <c r="F43" s="1"/>
  <c r="F42" a="1"/>
  <c r="F42" s="1"/>
  <c r="F41" a="1"/>
  <c r="F41" s="1"/>
  <c r="H26"/>
  <c r="H27"/>
  <c r="H28"/>
  <c r="H29"/>
  <c r="H30"/>
  <c r="H31"/>
  <c r="H32"/>
  <c r="H33"/>
  <c r="H34"/>
  <c r="F26"/>
  <c r="F27"/>
  <c r="F28"/>
  <c r="F29"/>
  <c r="F30"/>
  <c r="F31"/>
  <c r="F32"/>
  <c r="F33"/>
  <c r="F34"/>
  <c r="F25"/>
  <c r="H25"/>
  <c r="E42" i="20"/>
  <c r="E43"/>
  <c r="E44"/>
  <c r="E45"/>
  <c r="E46"/>
  <c r="E47"/>
  <c r="E48"/>
  <c r="E49"/>
  <c r="E50"/>
  <c r="E51"/>
  <c r="E52"/>
  <c r="E53"/>
  <c r="E54"/>
  <c r="E55"/>
  <c r="E41"/>
  <c r="C42"/>
  <c r="C43"/>
  <c r="C44"/>
  <c r="C45"/>
  <c r="C46"/>
  <c r="C47"/>
  <c r="C48"/>
  <c r="C49"/>
  <c r="C50"/>
  <c r="C51"/>
  <c r="C52"/>
  <c r="C53"/>
  <c r="C54"/>
  <c r="C55"/>
  <c r="C41"/>
  <c r="H38" i="24"/>
  <c r="H37"/>
  <c r="H36"/>
  <c r="H35"/>
  <c r="H34"/>
  <c r="H33"/>
  <c r="H32"/>
  <c r="H31"/>
  <c r="H30"/>
  <c r="H29"/>
  <c r="H28"/>
  <c r="H27"/>
  <c r="H26"/>
  <c r="H25"/>
  <c r="F5" i="22" l="1"/>
  <c r="F6"/>
  <c r="F7"/>
  <c r="F8"/>
  <c r="F9"/>
  <c r="F10"/>
  <c r="F11"/>
  <c r="F12"/>
  <c r="F13"/>
  <c r="F14"/>
  <c r="F15"/>
  <c r="F16"/>
  <c r="F17"/>
  <c r="F18"/>
  <c r="F4"/>
  <c r="D5"/>
  <c r="D6"/>
  <c r="D7"/>
  <c r="D8"/>
  <c r="D9"/>
  <c r="D10"/>
  <c r="D11"/>
  <c r="D12"/>
  <c r="D13"/>
  <c r="D14"/>
  <c r="D15"/>
  <c r="D16"/>
  <c r="D17"/>
  <c r="D18"/>
  <c r="B5"/>
  <c r="B6"/>
  <c r="B7"/>
  <c r="B8"/>
  <c r="B9"/>
  <c r="B10"/>
  <c r="B11"/>
  <c r="B12"/>
  <c r="B13"/>
  <c r="B14"/>
  <c r="B15"/>
  <c r="B16"/>
  <c r="B17"/>
  <c r="B18"/>
  <c r="D4"/>
  <c r="B4"/>
  <c r="E35" i="20"/>
  <c r="D35"/>
  <c r="F32" i="19"/>
  <c r="E32"/>
  <c r="D32"/>
  <c r="C32"/>
  <c r="F29"/>
  <c r="E29"/>
  <c r="D29"/>
  <c r="C29"/>
  <c r="F27"/>
  <c r="E27"/>
  <c r="D27"/>
  <c r="C27"/>
  <c r="F25"/>
  <c r="E25"/>
  <c r="D25"/>
  <c r="C25"/>
  <c r="B14"/>
  <c r="F20" s="1"/>
  <c r="E44"/>
  <c r="D44"/>
  <c r="E43"/>
  <c r="D43"/>
  <c r="B41"/>
  <c r="E42" s="1"/>
  <c r="C16" l="1"/>
  <c r="C18"/>
  <c r="C20"/>
  <c r="D16"/>
  <c r="D18"/>
  <c r="D20"/>
  <c r="E16"/>
  <c r="E18"/>
  <c r="E20"/>
  <c r="F16"/>
  <c r="F18"/>
  <c r="F42"/>
  <c r="F44"/>
  <c r="G42"/>
  <c r="F43"/>
  <c r="D42"/>
  <c r="B43"/>
  <c r="J73" i="13" l="1"/>
  <c r="I73"/>
  <c r="H73"/>
  <c r="G73"/>
  <c r="F73"/>
  <c r="E73"/>
  <c r="D73"/>
  <c r="O71"/>
  <c r="K71"/>
  <c r="P71" s="1"/>
  <c r="Q71" s="1"/>
  <c r="P70"/>
  <c r="Q70" s="1"/>
  <c r="O70"/>
  <c r="K70"/>
  <c r="Q69"/>
  <c r="P69"/>
  <c r="O69"/>
  <c r="K69"/>
  <c r="O68"/>
  <c r="K68"/>
  <c r="P68" s="1"/>
  <c r="Q68" s="1"/>
  <c r="O67"/>
  <c r="K67"/>
  <c r="P67" s="1"/>
  <c r="Q67" s="1"/>
  <c r="P66"/>
  <c r="Q66" s="1"/>
  <c r="O66"/>
  <c r="K66"/>
  <c r="Q65"/>
  <c r="P65"/>
  <c r="O65"/>
  <c r="K65"/>
  <c r="O64"/>
  <c r="K64"/>
  <c r="P64" s="1"/>
  <c r="Q64" s="1"/>
  <c r="O63"/>
  <c r="K63"/>
  <c r="P63" s="1"/>
  <c r="Q63" s="1"/>
  <c r="P62"/>
  <c r="Q62" s="1"/>
  <c r="O62"/>
  <c r="K62"/>
  <c r="P61"/>
  <c r="Q61" s="1"/>
  <c r="O61"/>
  <c r="K61"/>
  <c r="Q60"/>
  <c r="O60"/>
  <c r="K60"/>
  <c r="P60" s="1"/>
  <c r="Q59"/>
  <c r="O59"/>
  <c r="K59"/>
  <c r="P59" s="1"/>
  <c r="Q58"/>
  <c r="P58"/>
  <c r="O58"/>
  <c r="K58"/>
  <c r="P57"/>
  <c r="Q57" s="1"/>
  <c r="O57"/>
  <c r="K57"/>
  <c r="Q56"/>
  <c r="O56"/>
  <c r="K56"/>
  <c r="P56" s="1"/>
  <c r="Q55"/>
  <c r="O55"/>
  <c r="K55"/>
  <c r="P55" s="1"/>
  <c r="Q54"/>
  <c r="P54"/>
  <c r="O54"/>
  <c r="K54"/>
  <c r="P53"/>
  <c r="Q53" s="1"/>
  <c r="O53"/>
  <c r="K53"/>
  <c r="O52"/>
  <c r="K52"/>
  <c r="P52" s="1"/>
  <c r="Q52" s="1"/>
  <c r="O51"/>
  <c r="K51"/>
  <c r="P51" s="1"/>
  <c r="Q51" s="1"/>
  <c r="P50"/>
  <c r="Q50" s="1"/>
  <c r="O50"/>
  <c r="K50"/>
  <c r="P49"/>
  <c r="Q49" s="1"/>
  <c r="O49"/>
  <c r="K49"/>
  <c r="O48"/>
  <c r="K48"/>
  <c r="P48" s="1"/>
  <c r="Q48" s="1"/>
  <c r="Q47"/>
  <c r="O47"/>
  <c r="K47"/>
  <c r="P47" s="1"/>
  <c r="P46"/>
  <c r="Q46" s="1"/>
  <c r="O46"/>
  <c r="K46"/>
  <c r="Q45"/>
  <c r="P45"/>
  <c r="O45"/>
  <c r="K45"/>
  <c r="O44"/>
  <c r="K44"/>
  <c r="P44" s="1"/>
  <c r="Q44" s="1"/>
  <c r="O43"/>
  <c r="K43"/>
  <c r="P43" s="1"/>
  <c r="Q43" s="1"/>
  <c r="Q42"/>
  <c r="P42"/>
  <c r="O42"/>
  <c r="K42"/>
  <c r="Q41"/>
  <c r="P41"/>
  <c r="O41"/>
  <c r="K41"/>
  <c r="O40"/>
  <c r="K40"/>
  <c r="P40" s="1"/>
  <c r="Q40" s="1"/>
  <c r="Q39"/>
  <c r="O39"/>
  <c r="K39"/>
  <c r="P39" s="1"/>
  <c r="P38"/>
  <c r="Q38" s="1"/>
  <c r="O38"/>
  <c r="K38"/>
  <c r="Q37"/>
  <c r="P37"/>
  <c r="O37"/>
  <c r="K37"/>
  <c r="O36"/>
  <c r="K36"/>
  <c r="P36" s="1"/>
  <c r="Q36" s="1"/>
  <c r="O35"/>
  <c r="K35"/>
  <c r="P35" s="1"/>
  <c r="Q35" s="1"/>
  <c r="P34"/>
  <c r="Q34" s="1"/>
  <c r="O34"/>
  <c r="K34"/>
  <c r="Q33"/>
  <c r="P33"/>
  <c r="O33"/>
  <c r="K33"/>
  <c r="O32"/>
  <c r="K32"/>
  <c r="P32" s="1"/>
  <c r="Q32" s="1"/>
  <c r="O31"/>
  <c r="K31"/>
  <c r="P31" s="1"/>
  <c r="Q31" s="1"/>
  <c r="Q30"/>
  <c r="P30"/>
  <c r="O30"/>
  <c r="K30"/>
  <c r="P29"/>
  <c r="Q29" s="1"/>
  <c r="O29"/>
  <c r="K29"/>
  <c r="O28"/>
  <c r="K28"/>
  <c r="P28" s="1"/>
  <c r="Q28" s="1"/>
  <c r="O27"/>
  <c r="K27"/>
  <c r="P27" s="1"/>
  <c r="Q27" s="1"/>
  <c r="P26"/>
  <c r="Q26" s="1"/>
  <c r="O26"/>
  <c r="K26"/>
  <c r="Q25"/>
  <c r="P25"/>
  <c r="O25"/>
  <c r="K25"/>
  <c r="Q24"/>
  <c r="O24"/>
  <c r="K24"/>
  <c r="P24" s="1"/>
  <c r="O23"/>
  <c r="K23"/>
  <c r="P23" s="1"/>
  <c r="Q23" s="1"/>
  <c r="Q22"/>
  <c r="P22"/>
  <c r="O22"/>
  <c r="K22"/>
  <c r="Q21"/>
  <c r="P21"/>
  <c r="O21"/>
  <c r="K21"/>
  <c r="Q20"/>
  <c r="O20"/>
  <c r="K20"/>
  <c r="P20" s="1"/>
  <c r="Q19"/>
  <c r="O19"/>
  <c r="K19"/>
  <c r="P19" s="1"/>
  <c r="Q18"/>
  <c r="P18"/>
  <c r="O18"/>
  <c r="K18"/>
  <c r="P17"/>
  <c r="Q17" s="1"/>
  <c r="O17"/>
  <c r="K17"/>
  <c r="A17"/>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O16"/>
  <c r="K16"/>
  <c r="K73" s="1"/>
  <c r="K14"/>
  <c r="K13"/>
  <c r="D5"/>
  <c r="P16" l="1"/>
  <c r="Q16" s="1"/>
  <c r="H42" i="12" l="1"/>
  <c r="G42"/>
  <c r="F42"/>
  <c r="D42"/>
  <c r="C42"/>
  <c r="H41"/>
  <c r="G41"/>
  <c r="F41"/>
  <c r="D41"/>
  <c r="C41"/>
  <c r="H40"/>
  <c r="G40"/>
  <c r="F40"/>
  <c r="D40"/>
  <c r="C40"/>
  <c r="H39"/>
  <c r="G39"/>
  <c r="F39"/>
  <c r="D39"/>
  <c r="C39"/>
  <c r="C38"/>
  <c r="C37"/>
  <c r="H36"/>
  <c r="G36"/>
  <c r="F36"/>
  <c r="D36"/>
  <c r="C36"/>
  <c r="J35"/>
  <c r="I35"/>
  <c r="J34"/>
  <c r="I34"/>
  <c r="E32"/>
  <c r="E33" s="1"/>
  <c r="E31"/>
  <c r="J30"/>
  <c r="I30"/>
  <c r="J29"/>
  <c r="I29"/>
  <c r="D52" i="10"/>
  <c r="D51"/>
  <c r="D50"/>
  <c r="D49"/>
  <c r="D48"/>
  <c r="J33" i="12" l="1"/>
  <c r="I33"/>
  <c r="I40"/>
  <c r="E36"/>
  <c r="E39"/>
  <c r="E42"/>
  <c r="I32"/>
  <c r="C45" s="1"/>
  <c r="I31"/>
  <c r="J32"/>
  <c r="J43" s="1"/>
  <c r="E41"/>
  <c r="C44"/>
  <c r="J31"/>
  <c r="E40"/>
  <c r="C43" l="1"/>
  <c r="I39"/>
  <c r="D24" l="1"/>
  <c r="D23"/>
  <c r="D22"/>
  <c r="C63" i="11"/>
  <c r="C62"/>
  <c r="C61"/>
  <c r="D59"/>
  <c r="C59"/>
  <c r="H58"/>
  <c r="G58"/>
  <c r="F58"/>
  <c r="E53"/>
  <c r="E54" s="1"/>
  <c r="C60" s="1"/>
  <c r="E52"/>
  <c r="E59" s="1"/>
  <c r="D45"/>
  <c r="D44"/>
  <c r="C22"/>
  <c r="D26" l="1"/>
  <c r="D27"/>
  <c r="D28"/>
  <c r="D32" i="10" l="1"/>
  <c r="C32"/>
  <c r="D27"/>
  <c r="C27"/>
  <c r="C33" s="1"/>
  <c r="E12"/>
  <c r="E11"/>
  <c r="E10"/>
  <c r="E9"/>
  <c r="C64" i="9" l="1"/>
  <c r="D71" s="1"/>
  <c r="D58"/>
  <c r="D57"/>
  <c r="D56"/>
  <c r="D55"/>
  <c r="D54"/>
  <c r="D53"/>
  <c r="D52"/>
  <c r="D51"/>
  <c r="D50"/>
  <c r="D49"/>
  <c r="D43"/>
  <c r="G38"/>
  <c r="G37"/>
  <c r="D42"/>
  <c r="D41"/>
  <c r="D30"/>
  <c r="D29"/>
  <c r="D24"/>
  <c r="D23"/>
  <c r="D17"/>
  <c r="D16"/>
  <c r="C10"/>
  <c r="D10" s="1"/>
  <c r="C9"/>
  <c r="D9" s="1"/>
  <c r="D8"/>
  <c r="D7"/>
  <c r="D6"/>
  <c r="D72" l="1"/>
  <c r="D73"/>
  <c r="D69"/>
  <c r="D68"/>
  <c r="D67"/>
  <c r="D11"/>
  <c r="E46" i="8"/>
  <c r="D46"/>
  <c r="C46"/>
  <c r="E44"/>
  <c r="D44"/>
  <c r="C44"/>
  <c r="E40"/>
  <c r="D40"/>
  <c r="C40"/>
  <c r="E39"/>
  <c r="D39"/>
  <c r="C39"/>
  <c r="G39" s="1"/>
  <c r="E38"/>
  <c r="D38"/>
  <c r="C38"/>
  <c r="E37"/>
  <c r="D37"/>
  <c r="C37"/>
  <c r="E36"/>
  <c r="D36"/>
  <c r="C36"/>
  <c r="E35"/>
  <c r="D35"/>
  <c r="C35"/>
  <c r="G35" s="1"/>
  <c r="E34"/>
  <c r="D34"/>
  <c r="C34"/>
  <c r="E32"/>
  <c r="D32"/>
  <c r="C32"/>
  <c r="C22"/>
  <c r="G22" s="1"/>
  <c r="C23"/>
  <c r="G23" s="1"/>
  <c r="C24"/>
  <c r="G24" s="1"/>
  <c r="C25"/>
  <c r="G25" s="1"/>
  <c r="C26"/>
  <c r="G26" s="1"/>
  <c r="C27"/>
  <c r="G27" s="1"/>
  <c r="C28"/>
  <c r="G28" s="1"/>
  <c r="C20"/>
  <c r="G20" s="1"/>
  <c r="G36" l="1"/>
  <c r="G40"/>
  <c r="G32"/>
  <c r="G37"/>
  <c r="F36"/>
  <c r="F40"/>
  <c r="G34"/>
  <c r="G38"/>
  <c r="F35"/>
  <c r="F39"/>
  <c r="F34"/>
  <c r="F38"/>
  <c r="F32"/>
  <c r="F37"/>
  <c r="D20"/>
  <c r="D25"/>
  <c r="E20"/>
  <c r="E25"/>
  <c r="F20"/>
  <c r="F25"/>
  <c r="D28"/>
  <c r="D24"/>
  <c r="E28"/>
  <c r="E24"/>
  <c r="F28"/>
  <c r="F24"/>
  <c r="D27"/>
  <c r="D23"/>
  <c r="E27"/>
  <c r="E23"/>
  <c r="F27"/>
  <c r="F23"/>
  <c r="D26"/>
  <c r="D22"/>
  <c r="E26"/>
  <c r="E22"/>
  <c r="F26"/>
  <c r="F22"/>
  <c r="D24" i="7" l="1"/>
  <c r="D25"/>
  <c r="D26"/>
  <c r="D27"/>
  <c r="D23"/>
  <c r="D11"/>
  <c r="D10"/>
  <c r="D9"/>
  <c r="D24" i="5"/>
  <c r="D25"/>
  <c r="D26"/>
  <c r="D27"/>
  <c r="D28"/>
  <c r="D23"/>
  <c r="D30" i="4"/>
  <c r="D31"/>
  <c r="D32"/>
  <c r="D33"/>
  <c r="D34"/>
  <c r="D29"/>
  <c r="D16" i="5" l="1"/>
  <c r="D15"/>
  <c r="D14"/>
  <c r="D13"/>
  <c r="D12"/>
  <c r="D11"/>
  <c r="D16" i="4" l="1"/>
  <c r="D17"/>
  <c r="D18"/>
  <c r="D19"/>
  <c r="D20"/>
  <c r="D21"/>
  <c r="D22"/>
  <c r="D15"/>
  <c r="D11"/>
  <c r="D53" i="2"/>
  <c r="D54"/>
  <c r="D55"/>
  <c r="D56"/>
  <c r="D57"/>
  <c r="D58"/>
  <c r="D59"/>
  <c r="D60"/>
  <c r="D61"/>
  <c r="D62"/>
  <c r="D63"/>
  <c r="D52"/>
  <c r="D41" l="1"/>
  <c r="D42"/>
  <c r="D43"/>
  <c r="D44"/>
  <c r="D45"/>
  <c r="D46"/>
  <c r="D47"/>
  <c r="D40"/>
  <c r="C23" l="1"/>
  <c r="C22"/>
  <c r="C21"/>
  <c r="C20"/>
  <c r="C19"/>
  <c r="C17"/>
  <c r="C18"/>
  <c r="E15" i="3"/>
  <c r="E14"/>
  <c r="E13"/>
  <c r="E12"/>
  <c r="E11"/>
  <c r="E10"/>
  <c r="D35" i="2" l="1"/>
  <c r="D34"/>
  <c r="D33"/>
  <c r="D32"/>
  <c r="D31"/>
  <c r="D30"/>
  <c r="D29"/>
  <c r="D28"/>
</calcChain>
</file>

<file path=xl/sharedStrings.xml><?xml version="1.0" encoding="utf-8"?>
<sst xmlns="http://schemas.openxmlformats.org/spreadsheetml/2006/main" count="39480" uniqueCount="6783">
  <si>
    <t>https://www.youtube.com/watch?v=rJPWi5x0g3I&amp;list=PLWPirh4EWFpEpO6NjjWLbKSCb-wx3hMql&amp;index=2</t>
  </si>
  <si>
    <t>MS Excel Basics</t>
  </si>
  <si>
    <t>MS Excel - Create and Close Files</t>
  </si>
  <si>
    <t>https://www.youtube.com/watch?v=bi-zr7j-eCU&amp;list=PLWPirh4EWFpEpO6NjjWLbKSCb-wx3hMql&amp;index=3</t>
  </si>
  <si>
    <t>https://www.youtube.com/watch?v=diWl_7obZjA&amp;list=PLWPirh4EWFpEpO6NjjWLbKSCb-wx3hMql&amp;index=4</t>
  </si>
  <si>
    <t>MS Excel - Tabs and Groups</t>
  </si>
  <si>
    <t>MS Excel - Editing Data (Find and Replace)</t>
  </si>
  <si>
    <t>https://www.youtube.com/watch?v=ZnXYEljrelM&amp;list=PLWPirh4EWFpEpO6NjjWLbKSCb-wx3hMql&amp;index=5</t>
  </si>
  <si>
    <t>MS Excel - Formating and Alignment</t>
  </si>
  <si>
    <t>https://www.youtube.com/watch?v=TKY_AuLMQIc&amp;list=PLWPirh4EWFpEpO6NjjWLbKSCb-wx3hMql&amp;index=6</t>
  </si>
  <si>
    <t>MS Excel - Characteristics of Cell</t>
  </si>
  <si>
    <t>https://www.youtube.com/watch?v=EFsgUCj3m8Q&amp;list=PLWPirh4EWFpEpO6NjjWLbKSCb-wx3hMql&amp;index=7</t>
  </si>
  <si>
    <t>MS Excel - Cell Reference</t>
  </si>
  <si>
    <t>https://www.youtube.com/watch?v=LFIykJmL4M8&amp;list=PLWPirh4EWFpEpO6NjjWLbKSCb-wx3hMql&amp;index=8</t>
  </si>
  <si>
    <t>MS Excel - Speak Cells</t>
  </si>
  <si>
    <t>https://www.youtube.com/watch?v=5ZOsMe0aPt8&amp;list=PLWPirh4EWFpEpO6NjjWLbKSCb-wx3hMql&amp;index=9</t>
  </si>
  <si>
    <t>https://www.youtube.com/watch?v=D81rxIxCcYk&amp;list=PLWPirh4EWFpEpO6NjjWLbKSCb-wx3hMql&amp;index=10</t>
  </si>
  <si>
    <t>MS Excel - Text to Columns</t>
  </si>
  <si>
    <t>MS Excel - Comments</t>
  </si>
  <si>
    <t>https://www.youtube.com/watch?v=K5ioj-ZEXf0&amp;list=PLWPirh4EWFpEpO6NjjWLbKSCb-wx3hMql&amp;index=11</t>
  </si>
  <si>
    <t>MS Excel - Copy and Paste Special</t>
  </si>
  <si>
    <t>https://www.youtube.com/watch?v=OUOU9rRWPsQ&amp;list=PLWPirh4EWFpEpO6NjjWLbKSCb-wx3hMql&amp;index=12</t>
  </si>
  <si>
    <t>MS Excel - Data Filling</t>
  </si>
  <si>
    <t>https://www.youtube.com/watch?v=eLBCGZaYqUI&amp;list=PLWPirh4EWFpEpO6NjjWLbKSCb-wx3hMql&amp;index=13</t>
  </si>
  <si>
    <t>MS Excel - Fill Series</t>
  </si>
  <si>
    <t>https://www.youtube.com/watch?v=ZCnk_eIhH_s&amp;list=PLWPirh4EWFpEpO6NjjWLbKSCb-wx3hMql&amp;index=14</t>
  </si>
  <si>
    <t>MS Excel - Flash Fill</t>
  </si>
  <si>
    <t>https://www.youtube.com/watch?v=wxbl9xqyWJY&amp;list=PLWPirh4EWFpEpO6NjjWLbKSCb-wx3hMql&amp;index=15</t>
  </si>
  <si>
    <t>Shortcut  Key</t>
  </si>
  <si>
    <t>Ctrl + N - New Workbook
Ctrl + O - Open Existing File
Ctrl + S - Save File</t>
  </si>
  <si>
    <t>Ctrl + F - Find
Ctrl + H - Find and Replace</t>
  </si>
  <si>
    <t>Ctrl + 1 - Open Formatting Dialog Box</t>
  </si>
  <si>
    <t>Shift + F2</t>
  </si>
  <si>
    <t>Ctrl + C - Copy
Ctrl + V - Paste
Ctrl + X - Cut</t>
  </si>
  <si>
    <t>Ctrl + E</t>
  </si>
  <si>
    <t>MS Excel - Hiding / Unhiding Columns and Rows,
MS Excel - Freezing Panes
Ms Excel - Spliting Windows</t>
  </si>
  <si>
    <t>https://www.youtube.com/watch?v=CaO28XqxnY0&amp;list=PLWPirh4EWFpEpO6NjjWLbKSCb-wx3hMql&amp;index=16</t>
  </si>
  <si>
    <t>MS Excel - Custom View</t>
  </si>
  <si>
    <t>https://www.youtube.com/watch?v=fIuwBeDhGSE&amp;list=PLWPirh4EWFpEpO6NjjWLbKSCb-wx3hMql&amp;index=17</t>
  </si>
  <si>
    <t>MS Excel - Insert / Delete Cell/Rows/Column</t>
  </si>
  <si>
    <t>https://www.youtube.com/watch?v=_UqFbbnzm00&amp;list=PLWPirh4EWFpEpO6NjjWLbKSCb-wx3hMql&amp;index=18</t>
  </si>
  <si>
    <t>Shift + Space Bar - Select Row
Ctrl + Space Bar - Select Column
Ctrl + +  - Add Row / Column
Ctrl + - - Delete Row / Column</t>
  </si>
  <si>
    <t>Youtube Link</t>
  </si>
  <si>
    <t>Topics</t>
  </si>
  <si>
    <t>Srl</t>
  </si>
  <si>
    <t>MS Excel - Insert / Delete / Rename / Copy / Hide Worksheet</t>
  </si>
  <si>
    <t>https://www.youtube.com/watch?v=u2yFuy1A_9w&amp;list=PLWPirh4EWFpEpO6NjjWLbKSCb-wx3hMql&amp;index=19</t>
  </si>
  <si>
    <t>MS Excel - Compare Two Sheets</t>
  </si>
  <si>
    <t>https://www.youtube.com/watch?v=kwAPsnDpPxE&amp;list=PLWPirh4EWFpEpO6NjjWLbKSCb-wx3hMql&amp;index=20</t>
  </si>
  <si>
    <t>MS Excel - View files Side by Side</t>
  </si>
  <si>
    <t>https://www.youtube.com/watch?v=fjSodXZd0TA&amp;list=PLWPirh4EWFpEpO6NjjWLbKSCb-wx3hMql&amp;index=21</t>
  </si>
  <si>
    <t>MS Excel - Logical Test</t>
  </si>
  <si>
    <t>https://www.youtube.com/watch?v=sidOELWrsMQ&amp;list=PLWPirh4EWFpEpO6NjjWLbKSCb-wx3hMql&amp;index=22</t>
  </si>
  <si>
    <t>MS Excel - IF Function</t>
  </si>
  <si>
    <t>https://www.youtube.com/watch?v=Os5S7B6jkxY&amp;list=PLWPirh4EWFpEpO6NjjWLbKSCb-wx3hMql&amp;index=23</t>
  </si>
  <si>
    <t>MS Excel - Nested IF Function</t>
  </si>
  <si>
    <t>https://www.youtube.com/watch?v=0ZZzZmH8IV8&amp;list=PLWPirh4EWFpEpO6NjjWLbKSCb-wx3hMql&amp;index=24</t>
  </si>
  <si>
    <t>MS Excel - AND Function</t>
  </si>
  <si>
    <t>https://www.youtube.com/watch?v=X9WyNc0nOd8&amp;list=PLWPirh4EWFpEpO6NjjWLbKSCb-wx3hMql&amp;index=25</t>
  </si>
  <si>
    <t>MS Excel - NOT Function and IF Error</t>
  </si>
  <si>
    <t>https://www.youtube.com/watch?v=l8cuE3LSfJM&amp;list=PLWPirh4EWFpEpO6NjjWLbKSCb-wx3hMql&amp;index=26</t>
  </si>
  <si>
    <t>MS Excel - Show Formula, Precedents, Dependents etc.</t>
  </si>
  <si>
    <t>https://www.youtube.com/watch?v=BpDGS4gfbc4&amp;list=PLWPirh4EWFpEpO6NjjWLbKSCb-wx3hMql&amp;index=27</t>
  </si>
  <si>
    <t>https://www.youtube.com/watch?v=4mwaiA4rL4o&amp;list=PLWPirh4EWFpEpO6NjjWLbKSCb-wx3hMql&amp;index=28</t>
  </si>
  <si>
    <t>MS Excel - Date Function (Part 1)</t>
  </si>
  <si>
    <t>https://www.youtube.com/watch?v=lVfChEjnBu8&amp;list=PLWPirh4EWFpEpO6NjjWLbKSCb-wx3hMql&amp;index=29</t>
  </si>
  <si>
    <t>MS Excel - Date Function (Part 2)</t>
  </si>
  <si>
    <t>https://www.youtube.com/watch?v=6oepYNfWZvQ&amp;list=PLWPirh4EWFpEpO6NjjWLbKSCb-wx3hMql&amp;index=30</t>
  </si>
  <si>
    <t>MS Excel - Date Function (Part 3)</t>
  </si>
  <si>
    <t>https://www.youtube.com/watch?v=PFTgoYI0xD8&amp;list=PLWPirh4EWFpEpO6NjjWLbKSCb-wx3hMql&amp;index=31</t>
  </si>
  <si>
    <t>MS Excel - Name Range</t>
  </si>
  <si>
    <t>https://www.youtube.com/watch?v=lj_SsKuTKdE&amp;list=PLWPirh4EWFpEpO6NjjWLbKSCb-wx3hMql&amp;index=32</t>
  </si>
  <si>
    <t>MS Excel - Name Ranges with Formulas</t>
  </si>
  <si>
    <t>https://www.youtube.com/watch?v=7VBn87qlxfY&amp;list=PLWPirh4EWFpEpO6NjjWLbKSCb-wx3hMql&amp;index=33</t>
  </si>
  <si>
    <t>MS Excel - Basic Functions (BODMAS)</t>
  </si>
  <si>
    <t>https://www.youtube.com/watch?v=4rjOtiZGTM4&amp;list=PLWPirh4EWFpEpO6NjjWLbKSCb-wx3hMql&amp;index=34</t>
  </si>
  <si>
    <t>https://www.youtube.com/watch?v=oSv_Pa2XGl0&amp;list=PLWPirh4EWFpEpO6NjjWLbKSCb-wx3hMql&amp;index=35</t>
  </si>
  <si>
    <t>MS Excel -Text Functions - TRIM, PROPER, 
                     UPPER, LOWER, LEN, LEFT, RIGHT,
                     MID, Concatenate, FIND, SEARCH,
                     SUBSTITUTE etc.</t>
  </si>
  <si>
    <t>https://www.youtube.com/watch?v=hKrFDLC5jxo&amp;list=PLWPirh4EWFpEpO6NjjWLbKSCb-wx3hMql&amp;index=36</t>
  </si>
  <si>
    <t>MS Excel - VLOOKUP (Exact Match)</t>
  </si>
  <si>
    <t>https://www.youtube.com/watch?v=Jwo5Ae7tH_I&amp;list=PLWPirh4EWFpEpO6NjjWLbKSCb-wx3hMql&amp;index=38</t>
  </si>
  <si>
    <t>MS Excel - VLOOKUP (Aproximate Match)</t>
  </si>
  <si>
    <t>https://www.youtube.com/watch?v=ZwUSZvbdo9E&amp;list=PLWPirh4EWFpEpO6NjjWLbKSCb-wx3hMql&amp;index=39</t>
  </si>
  <si>
    <t>MS Excel - VLOOKUP with TRIM Function</t>
  </si>
  <si>
    <t>https://www.youtube.com/watch?v=ZFzVewHDZIw&amp;list=PLWPirh4EWFpEpO6NjjWLbKSCb-wx3hMql&amp;index=40</t>
  </si>
  <si>
    <t>MS Excel - HLOOKUP</t>
  </si>
  <si>
    <t>https://www.youtube.com/watch?v=eGNVhJTWoE0&amp;list=PLWPirh4EWFpEpO6NjjWLbKSCb-wx3hMql&amp;index=41</t>
  </si>
  <si>
    <t>MS Excel - VLOOKUP Rules</t>
  </si>
  <si>
    <t>https://www.youtube.com/watch?v=HVMoulB4Dcs&amp;list=PLWPirh4EWFpEpO6NjjWLbKSCb-wx3hMql&amp;index=42</t>
  </si>
  <si>
    <t>MS Excel - LOOKUP Function</t>
  </si>
  <si>
    <t>https://www.youtube.com/watch?v=Ulm4YXfXV3o&amp;list=PLWPirh4EWFpEpO6NjjWLbKSCb-wx3hMql&amp;index=43</t>
  </si>
  <si>
    <t>MS Excel - INDEX Function</t>
  </si>
  <si>
    <t>https://www.youtube.com/watch?v=40J4DARYrxM&amp;list=PLWPirh4EWFpEpO6NjjWLbKSCb-wx3hMql&amp;index=45</t>
  </si>
  <si>
    <t>MS Excel - MATCH Function</t>
  </si>
  <si>
    <t>https://www.youtube.com/watch?v=ftIO0QC4lck&amp;list=PLWPirh4EWFpEpO6NjjWLbKSCb-wx3hMql&amp;index=46</t>
  </si>
  <si>
    <t>MS Excel - Protect CELLs</t>
  </si>
  <si>
    <t>MS Excel - Protect SHEET</t>
  </si>
  <si>
    <t>https://www.youtube.com/watch?v=3wlDbuDkKNY&amp;list=PLWPirh4EWFpEpO6NjjWLbKSCb-wx3hMql&amp;index=48</t>
  </si>
  <si>
    <t>MS Excel - Protect FILE</t>
  </si>
  <si>
    <t>https://www.youtube.com/watch?v=QMPcVCZ6ywg&amp;list=PLWPirh4EWFpEpO6NjjWLbKSCb-wx3hMql&amp;index=49</t>
  </si>
  <si>
    <t>MS Excel - Protect WORKBOOK</t>
  </si>
  <si>
    <t>https://www.youtube.com/watch?v=J7AIWlN7ud8&amp;list=PLWPirh4EWFpEpO6NjjWLbKSCb-wx3hMql&amp;index=50</t>
  </si>
  <si>
    <t>MS Excel - HYPERLINK to Sheet (within File)</t>
  </si>
  <si>
    <t>https://www.youtube.com/watch?v=t5TW7Nhnm9I&amp;list=PLWPirh4EWFpEpO6NjjWLbKSCb-wx3hMql&amp;index=51</t>
  </si>
  <si>
    <t>MS Excel - HYPERLINK to FILE (Another File)</t>
  </si>
  <si>
    <t>https://www.youtube.com/watch?v=Vr80cNI-86c&amp;list=PLWPirh4EWFpEpO6NjjWLbKSCb-wx3hMql&amp;index=52</t>
  </si>
  <si>
    <t>MS Excel - HYPERLINK to WEB PAGE</t>
  </si>
  <si>
    <t>https://www.youtube.com/watch?v=Iq8yiUNtNqI&amp;list=PLWPirh4EWFpEpO6NjjWLbKSCb-wx3hMql&amp;index=53</t>
  </si>
  <si>
    <t>MS Excel - HYPERLINK to Update File</t>
  </si>
  <si>
    <t>https://www.youtube.com/watch?v=Yxp3rNfmDys&amp;list=PLWPirh4EWFpEpO6NjjWLbKSCb-wx3hMql&amp;index=54</t>
  </si>
  <si>
    <t>MS Excel - Print Page Setup</t>
  </si>
  <si>
    <t>https://www.youtube.com/watch?v=DPh9ZPzExTI&amp;list=PLWPirh4EWFpEpO6NjjWLbKSCb-wx3hMql&amp;index=55</t>
  </si>
  <si>
    <t>MS Excel - Header and Footer</t>
  </si>
  <si>
    <t>https://www.youtube.com/watch?v=sXzQBAfJHBA&amp;list=PLWPirh4EWFpEpO6NjjWLbKSCb-wx3hMql&amp;index=56</t>
  </si>
  <si>
    <t>MS Excel - Data Sorting</t>
  </si>
  <si>
    <t>https://www.youtube.com/watch?v=m97Rbqs6ico&amp;list=PLWPirh4EWFpEpO6NjjWLbKSCb-wx3hMql&amp;index=57</t>
  </si>
  <si>
    <t>https://www.youtube.com/watch?v=JNZqRYkgZ4c&amp;list=PLWPirh4EWFpEpO6NjjWLbKSCb-wx3hMql&amp;index=59</t>
  </si>
  <si>
    <t xml:space="preserve">MS Excel - Data Filtering </t>
  </si>
  <si>
    <t>MS Excel - Advance Data Filtering</t>
  </si>
  <si>
    <t>https://www.youtube.com/watch?v=UV-SPoVkDaU&amp;list=PLWPirh4EWFpEpO6NjjWLbKSCb-wx3hMql&amp;index=58</t>
  </si>
  <si>
    <t>MS Excel - TABLE - Create / Delete / Sort etc.</t>
  </si>
  <si>
    <t>https://www.youtube.com/watch?v=U1KRV9zJtUc&amp;list=PLWPirh4EWFpEpO6NjjWLbKSCb-wx3hMql&amp;index=60</t>
  </si>
  <si>
    <t>MS Excel - Advance TABLE - Rename / Resize / Slicer / Remove Duplicate etc.</t>
  </si>
  <si>
    <t>https://www.youtube.com/watch?v=xHsiCme9GWw&amp;list=PLWPirh4EWFpEpO6NjjWLbKSCb-wx3hMql&amp;index=61</t>
  </si>
  <si>
    <t>https://www.youtube.com/watch?v=-F21Z_aBFTs&amp;list=PLWPirh4EWFpEpO6NjjWLbKSCb-wx3hMql&amp;index=62</t>
  </si>
  <si>
    <t>MS Excel - SUBTOTAL in Table</t>
  </si>
  <si>
    <t>https://www.youtube.com/watch?v=JWcusqZDfZs&amp;list=PLWPirh4EWFpEpO6NjjWLbKSCb-wx3hMql&amp;index=63</t>
  </si>
  <si>
    <t xml:space="preserve">MS Excel - Column Chart </t>
  </si>
  <si>
    <t>MS Excel - Design Column Chart (Part 1)</t>
  </si>
  <si>
    <t>https://www.youtube.com/watch?v=_7IVNHivE3k&amp;list=PLWPirh4EWFpEpO6NjjWLbKSCb-wx3hMql&amp;index=64</t>
  </si>
  <si>
    <t>MS Excel - Design Column Chart (Part 2)</t>
  </si>
  <si>
    <t>https://www.youtube.com/watch?v=C-BfP5up17w&amp;list=PLWPirh4EWFpEpO6NjjWLbKSCb-wx3hMql&amp;index=65</t>
  </si>
  <si>
    <t>MS Excel - - Pie, Bar, Column &amp; Line Chart</t>
  </si>
  <si>
    <t>https://www.youtube.com/watch?v=Z2gzLYaQatQ&amp;list=PLWPirh4EWFpEpO6NjjWLbKSCb-wx3hMql&amp;index=66</t>
  </si>
  <si>
    <t>MS Excel - Chart Formatting</t>
  </si>
  <si>
    <t>https://www.youtube.com/watch?v=_3us9M1PAL0&amp;list=PLWPirh4EWFpEpO6NjjWLbKSCb-wx3hMql&amp;index=67</t>
  </si>
  <si>
    <t>https://www.youtube.com/watch?v=1PvrvyZuzgo&amp;list=PLWPirh4EWFpEpO6NjjWLbKSCb-wx3hMql&amp;index=68</t>
  </si>
  <si>
    <t>MS Excel - Pivot Chart</t>
  </si>
  <si>
    <t>https://www.youtube.com/watch?v=mc7xO8F8Pj8&amp;list=PLWPirh4EWFpEpO6NjjWLbKSCb-wx3hMql&amp;index=69</t>
  </si>
  <si>
    <t>MS Excel - Pivot Table (Part 1)</t>
  </si>
  <si>
    <t>https://www.youtube.com/watch?v=4PWVFBiFVVU&amp;list=PLWPirh4EWFpEpO6NjjWLbKSCb-wx3hMql&amp;index=70</t>
  </si>
  <si>
    <t>MS Excel - Pivot Table (Part 2)</t>
  </si>
  <si>
    <t>MS Excel - Pivot Table (Part 3)</t>
  </si>
  <si>
    <t>https://www.youtube.com/watch?v=Y72CeUEn_Vc&amp;list=PLWPirh4EWFpEpO6NjjWLbKSCb-wx3hMql&amp;index=71</t>
  </si>
  <si>
    <t>https://www.youtube.com/watch?v=FKD4KFHBN4M&amp;list=PLWPirh4EWFpEpO6NjjWLbKSCb-wx3hMql&amp;index=72</t>
  </si>
  <si>
    <t>MS Excel - Pivot Table Grouping</t>
  </si>
  <si>
    <t>https://www.youtube.com/watch?v=kyAZ2zAj5hU&amp;list=PLWPirh4EWFpEpO6NjjWLbKSCb-wx3hMql&amp;index=73</t>
  </si>
  <si>
    <t>MS Excel - Pivot Table Slicers</t>
  </si>
  <si>
    <t>https://www.youtube.com/watch?v=sM2mdBu0Owc&amp;list=PLWPirh4EWFpEpO6NjjWLbKSCb-wx3hMql&amp;index=74</t>
  </si>
  <si>
    <t>MS Excel - Pivot Table TimeLine</t>
  </si>
  <si>
    <t>https://www.youtube.com/watch?v=K4KuQCnYnxs&amp;list=PLWPirh4EWFpEpO6NjjWLbKSCb-wx3hMql&amp;index=75</t>
  </si>
  <si>
    <t>https://www.youtube.com/watch?v=_lT8CpBXAWg&amp;list=PLWPirh4EWFpEpO6NjjWLbKSCb-wx3hMql&amp;index=76</t>
  </si>
  <si>
    <t>https://www.youtube.com/watch?v=QtfL9vniPZY&amp;list=PLWPirh4EWFpEpO6NjjWLbKSCb-wx3hMql&amp;index=77</t>
  </si>
  <si>
    <t>MS Excel - Data Consolidation - Part 1</t>
  </si>
  <si>
    <t>MS Excel - Data Consolidation - Part 2</t>
  </si>
  <si>
    <t>MS Excel - Conditional Formating - Part 1</t>
  </si>
  <si>
    <t>MS Excel - Conditional Formating - Part 2</t>
  </si>
  <si>
    <t>https://www.youtube.com/watch?v=7iKoccSTNZA&amp;list=PLWPirh4EWFpEpO6NjjWLbKSCb-wx3hMql&amp;index=78</t>
  </si>
  <si>
    <t>https://www.youtube.com/watch?v=WcQpNz-PtaE&amp;list=PLWPirh4EWFpEpO6NjjWLbKSCb-wx3hMql&amp;index=79</t>
  </si>
  <si>
    <t>MS Excel - Conditional Formating - Part 3</t>
  </si>
  <si>
    <t>https://www.youtube.com/watch?v=AYSW7N3Sh0c&amp;list=PLWPirh4EWFpEpO6NjjWLbKSCb-wx3hMql&amp;index=80</t>
  </si>
  <si>
    <t>https://www.youtube.com/watch?v=nMxl1_NAcxc&amp;list=PLWPirh4EWFpEpO6NjjWLbKSCb-wx3hMql&amp;index=81</t>
  </si>
  <si>
    <t>MS Excel - Data Validation - Part 1</t>
  </si>
  <si>
    <t>MS Excel - Data Validation - Part 2</t>
  </si>
  <si>
    <t>https://www.youtube.com/watch?v=4R_VGsk3jrw&amp;list=PLWPirh4EWFpEpO6NjjWLbKSCb-wx3hMql&amp;index=82</t>
  </si>
  <si>
    <t>MS Excel - Dependent Dropdown List</t>
  </si>
  <si>
    <t>https://www.youtube.com/watch?v=Onb-AqDbkcM&amp;list=PLWPirh4EWFpEpO6NjjWLbKSCb-wx3hMql&amp;index=83</t>
  </si>
  <si>
    <t>MS Excel - Import Live Data from Web</t>
  </si>
  <si>
    <t>https://www.youtube.com/watch?v=2yTAyVXzFGg&amp;list=PLWPirh4EWFpEpO6NjjWLbKSCb-wx3hMql&amp;index=84</t>
  </si>
  <si>
    <t>MS Excel - Insert Objects</t>
  </si>
  <si>
    <t>https://www.youtube.com/watch?v=IlLQYyRixL8&amp;list=PLWPirh4EWFpEpO6NjjWLbKSCb-wx3hMql&amp;index=85</t>
  </si>
  <si>
    <t>MS Excel - Create Objects</t>
  </si>
  <si>
    <t>https://www.youtube.com/watch?v=QVmrk7efI6M&amp;list=PLWPirh4EWFpEpO6NjjWLbKSCb-wx3hMql&amp;index=86</t>
  </si>
  <si>
    <t>MS Excel -  Shortcuts - Ctrl + A  to  Ctrl + Z</t>
  </si>
  <si>
    <t>https://www.youtube.com/watch?v=Fy-CUwFT97s&amp;list=PLWPirh4EWFpEpO6NjjWLbKSCb-wx3hMql&amp;index=87</t>
  </si>
  <si>
    <t>MS Excel -  Shortcuts - Alt + A  to  Alt + Z</t>
  </si>
  <si>
    <t>https://www.youtube.com/watch?v=U4OfI2L5Ue4&amp;list=PLWPirh4EWFpEpO6NjjWLbKSCb-wx3hMql&amp;index=88</t>
  </si>
  <si>
    <t>MS Excel -  Shortcuts - Alt + Single Key</t>
  </si>
  <si>
    <t>https://www.youtube.com/watch?v=sTh-gWeJGqE&amp;list=PLWPirh4EWFpEpO6NjjWLbKSCb-wx3hMql&amp;index=89</t>
  </si>
  <si>
    <t>MS Excel -  Shortcuts - F1  to F12</t>
  </si>
  <si>
    <t>https://www.youtube.com/watch?v=cl3sIMVMg90&amp;list=PLWPirh4EWFpEpO6NjjWLbKSCb-wx3hMql&amp;index=90</t>
  </si>
  <si>
    <t>MS Excel -  Shortcuts - Shift+F1  to Shift+F12</t>
  </si>
  <si>
    <t>https://www.youtube.com/watch?v=rZObLDDD8k0&amp;list=PLWPirh4EWFpEpO6NjjWLbKSCb-wx3hMql&amp;index=92</t>
  </si>
  <si>
    <t>MS Excel -  Shortcuts - Shift + Single Key</t>
  </si>
  <si>
    <t>https://www.youtube.com/watch?v=g3c1gIEMl9Y&amp;list=PLWPirh4EWFpEpO6NjjWLbKSCb-wx3hMql&amp;index=93</t>
  </si>
  <si>
    <t>MS Excel -  Shortcuts - Ctrl+F1  to Ctrl+F12</t>
  </si>
  <si>
    <t>https://www.youtube.com/watch?v=cWanNKDzrHM&amp;list=PLWPirh4EWFpEpO6NjjWLbKSCb-wx3hMql&amp;index=94</t>
  </si>
  <si>
    <t>MS Excel -  Shortcuts - Ctrl + Special Characters</t>
  </si>
  <si>
    <t>https://www.youtube.com/watch?v=ubDo7_uJ5w0&amp;list=PLWPirh4EWFpEpO6NjjWLbKSCb-wx3hMql&amp;index=95</t>
  </si>
  <si>
    <t>MS Excel -  Shortcuts - Ctrl + Single Key</t>
  </si>
  <si>
    <t>https://www.youtube.com/watch?v=QWaU0uuIeaw&amp;list=PLWPirh4EWFpEpO6NjjWLbKSCb-wx3hMql&amp;index=96</t>
  </si>
  <si>
    <t>MS Excel -  Shortcuts - Ctrl+Shift+A to Ctrl+Shift+Z</t>
  </si>
  <si>
    <t>https://www.youtube.com/watch?v=iuNVdyFdAyE&amp;list=PLWPirh4EWFpEpO6NjjWLbKSCb-wx3hMql&amp;index=97</t>
  </si>
  <si>
    <t>MS Excel -  Shortcuts - Ctrl+Shift+Special Characters</t>
  </si>
  <si>
    <t>https://www.youtube.com/watch?v=pQxiRPdzpHk&amp;list=PLWPirh4EWFpEpO6NjjWLbKSCb-wx3hMql&amp;index=98</t>
  </si>
  <si>
    <t>https://www.youtube.com/watch?v=5ZdHvtqQWXs&amp;list=PLWPirh4EWFpEpO6NjjWLbKSCb-wx3hMql&amp;index=99</t>
  </si>
  <si>
    <t>MS Excel -  Shortcuts - Ctrl+Shift+Single Key</t>
  </si>
  <si>
    <t>https://www.youtube.com/watch?v=IplsITqNfNk&amp;list=PLWPirh4EWFpEpO6NjjWLbKSCb-wx3hMql&amp;index=100</t>
  </si>
  <si>
    <t>MS Excel -  Shortcuts - Ctrl+Shift+F1 to Ctrl+Shift+F12</t>
  </si>
  <si>
    <t>MS Excel -  Shortcuts - Alt+F1  to  Alt+F12</t>
  </si>
  <si>
    <t>https://www.youtube.com/watch?v=RJFaC9Kyyns&amp;list=PLWPirh4EWFpEpO6NjjWLbKSCb-wx3hMql&amp;index=101</t>
  </si>
  <si>
    <t>SALES PERSON</t>
  </si>
  <si>
    <t>VEH SOLD</t>
  </si>
  <si>
    <t>Incentive Eligible(YN)</t>
  </si>
  <si>
    <t>ADITYA GAWALI</t>
  </si>
  <si>
    <t>CRITERIA</t>
  </si>
  <si>
    <t>ELIGIBLE</t>
  </si>
  <si>
    <t>AJAI</t>
  </si>
  <si>
    <t>&gt;=5</t>
  </si>
  <si>
    <t>YES</t>
  </si>
  <si>
    <t xml:space="preserve">AMRITA </t>
  </si>
  <si>
    <t>&lt;5</t>
  </si>
  <si>
    <t>NO</t>
  </si>
  <si>
    <t>RAHIM</t>
  </si>
  <si>
    <t>AMESH DIVKAR</t>
  </si>
  <si>
    <t>DINESH</t>
  </si>
  <si>
    <t>ARUN</t>
  </si>
  <si>
    <t>ARUN PATIL</t>
  </si>
  <si>
    <t>SANTOSH</t>
  </si>
  <si>
    <t>AKHIL</t>
  </si>
  <si>
    <t>ANIL KUMAR</t>
  </si>
  <si>
    <t>ARJUN</t>
  </si>
  <si>
    <t>Topic :</t>
  </si>
  <si>
    <t>Syntax :</t>
  </si>
  <si>
    <t>What</t>
  </si>
  <si>
    <t>Number 1</t>
  </si>
  <si>
    <t>Number 2</t>
  </si>
  <si>
    <t>Logical Formula</t>
  </si>
  <si>
    <t>Comparative Operator</t>
  </si>
  <si>
    <t>=</t>
  </si>
  <si>
    <t>Equal</t>
  </si>
  <si>
    <t xml:space="preserve">&lt;&gt; </t>
  </si>
  <si>
    <t>Not Equal</t>
  </si>
  <si>
    <t>&gt;</t>
  </si>
  <si>
    <t>Greater Than</t>
  </si>
  <si>
    <t>&gt;=</t>
  </si>
  <si>
    <t xml:space="preserve">Greater Than Or Equal </t>
  </si>
  <si>
    <t>Less Than</t>
  </si>
  <si>
    <t>&lt;</t>
  </si>
  <si>
    <t>&lt;=</t>
  </si>
  <si>
    <t>LessThan Or Equal</t>
  </si>
  <si>
    <t>is 25 = 45 ?</t>
  </si>
  <si>
    <t>is 25 &lt;&gt; 45 ?</t>
  </si>
  <si>
    <t>is 25 &gt;  45 ?</t>
  </si>
  <si>
    <t>is 25 &gt;= 45 ?</t>
  </si>
  <si>
    <t>is 25 &lt; 45 ?</t>
  </si>
  <si>
    <t>is 25 &lt;= 45 ?</t>
  </si>
  <si>
    <t>Intro :</t>
  </si>
  <si>
    <t xml:space="preserve">Microsoft Excel </t>
  </si>
  <si>
    <t xml:space="preserve">Reference / Examples </t>
  </si>
  <si>
    <t>PASS</t>
  </si>
  <si>
    <t>FAIL</t>
  </si>
  <si>
    <t>Answer As</t>
  </si>
  <si>
    <t>Formula</t>
  </si>
  <si>
    <t>TRUE , FALSE</t>
  </si>
  <si>
    <t>1,0</t>
  </si>
  <si>
    <t>Pass , Fail</t>
  </si>
  <si>
    <t>PASS, FAIL</t>
  </si>
  <si>
    <t>YES , NO</t>
  </si>
  <si>
    <t>C14+D14, 0</t>
  </si>
  <si>
    <t>TODAY(), TODAY()+10</t>
  </si>
  <si>
    <t>Example 1 :</t>
  </si>
  <si>
    <t>Example 2 :</t>
  </si>
  <si>
    <t>Pass</t>
  </si>
  <si>
    <t>Nested IF Function</t>
  </si>
  <si>
    <t>Example 3 :</t>
  </si>
  <si>
    <t>Student Name</t>
  </si>
  <si>
    <t>Marks</t>
  </si>
  <si>
    <t>Grade</t>
  </si>
  <si>
    <t>Result</t>
  </si>
  <si>
    <t>&lt;40</t>
  </si>
  <si>
    <t>&gt;40</t>
  </si>
  <si>
    <t>&gt;60</t>
  </si>
  <si>
    <t xml:space="preserve">Fail </t>
  </si>
  <si>
    <t>Distinction</t>
  </si>
  <si>
    <t>Payal</t>
  </si>
  <si>
    <t>Mayur</t>
  </si>
  <si>
    <t>Prem</t>
  </si>
  <si>
    <t>Jeet</t>
  </si>
  <si>
    <t>Sahil</t>
  </si>
  <si>
    <t>Akshay</t>
  </si>
  <si>
    <t>Amit</t>
  </si>
  <si>
    <t>Vijay</t>
  </si>
  <si>
    <t>=C14&gt;=D14</t>
  </si>
  <si>
    <t>=IF(C14&gt;=D14,1,0)</t>
  </si>
  <si>
    <t>=IF(C14&gt;=D14,"Pass","Fail")</t>
  </si>
  <si>
    <t>=IF(C14&gt;=D14,G13,G14)</t>
  </si>
  <si>
    <t>=IF(C14&gt;=D14,"YES","NO")</t>
  </si>
  <si>
    <t>=IF(C14&gt;=D14,(C14+D14),0)</t>
  </si>
  <si>
    <t>=IF(C14&gt;=D14,TODAY(),TODAY()+10)</t>
  </si>
  <si>
    <t>=IF(C28&gt;=5,"YES","NO")</t>
  </si>
  <si>
    <t>=IF(C29&gt;=5,"YES","NO")</t>
  </si>
  <si>
    <t>=IF(C30&gt;=5,"YES","NO")</t>
  </si>
  <si>
    <t>=IF(C31&gt;=5,"YES","NO")</t>
  </si>
  <si>
    <t>=IF(C32&gt;=5,"YES","NO")</t>
  </si>
  <si>
    <t>=IF(C33&gt;=5,"YES","NO")</t>
  </si>
  <si>
    <t>=IF(C34&gt;=5,"YES","NO")</t>
  </si>
  <si>
    <t>=IF(C35&gt;=5,"YES","NO")</t>
  </si>
  <si>
    <t>=IF(C41&gt;60,"Distinction",IF(C41&gt;40,"Pass","Fail"))</t>
  </si>
  <si>
    <t>=IF(C42&gt;60,"Distinction",IF(C42&gt;40,"Pass","Fail"))</t>
  </si>
  <si>
    <t>=IF(C43&gt;60,"Distinction",IF(C43&gt;40,"Pass","Fail"))</t>
  </si>
  <si>
    <t>=IF(C44&gt;60,"Distinction",IF(C44&gt;40,"Pass","Fail"))</t>
  </si>
  <si>
    <t>=IF(C45&gt;60,"Distinction",IF(C45&gt;40,"Pass","Fail"))</t>
  </si>
  <si>
    <t>=IF(C46&gt;60,"Distinction",IF(C46&gt;40,"Pass","Fail"))</t>
  </si>
  <si>
    <t>=IF(C47&gt;60,"Distinction",IF(C47&gt;40,"Pass","Fail"))</t>
  </si>
  <si>
    <t>=IF(C48&gt;60,"Distinction",IF(C48&gt;40,"Pass","Fail"))</t>
  </si>
  <si>
    <t>Roll No</t>
  </si>
  <si>
    <t>Mark scored</t>
  </si>
  <si>
    <t>Example 4 :</t>
  </si>
  <si>
    <t>&gt;=80</t>
  </si>
  <si>
    <t>DISTINCTION</t>
  </si>
  <si>
    <t>&gt;=60</t>
  </si>
  <si>
    <t>FIRST CLASS</t>
  </si>
  <si>
    <t>&gt;=50</t>
  </si>
  <si>
    <t>SECOND CLASS</t>
  </si>
  <si>
    <t>&gt;=40</t>
  </si>
  <si>
    <t>Working File - Logical Test</t>
  </si>
  <si>
    <t>Working File - IF Function</t>
  </si>
  <si>
    <t>Working File - Nested IF Function</t>
  </si>
  <si>
    <t>&lt;=100</t>
  </si>
  <si>
    <t>&gt;=0</t>
  </si>
  <si>
    <t>=AND(C70&gt;=0,C70&lt;=100)</t>
  </si>
  <si>
    <t xml:space="preserve">Working File - AND Function </t>
  </si>
  <si>
    <t>=IF(AND(C15&gt;0,C15&lt;40),"FAIL",IF(AND(C15&gt;=40,C15&lt;60),"PASS",IF(AND(C15&gt;=60,C15&lt;=100),"Distinction","INVALID DATA")))</t>
  </si>
  <si>
    <t>=IF(AND(C16&gt;0,C16&lt;40),"FAIL",IF(AND(C16&gt;=40,C16&lt;60),"PASS",IF(AND(C16&gt;=60,C16&lt;=100),"Distinction","INVALID DATA")))</t>
  </si>
  <si>
    <t>&gt;0 AND &lt;40</t>
  </si>
  <si>
    <t>&gt;=40 AND &lt; 60</t>
  </si>
  <si>
    <t>&gt;=60 AND &lt;=100</t>
  </si>
  <si>
    <t>https://www.youtube.com/watch?v=p0WAM073Y9c</t>
  </si>
  <si>
    <t>MS Excel - OR Function</t>
  </si>
  <si>
    <t xml:space="preserve">Working File - OR Function </t>
  </si>
  <si>
    <t>Text 1</t>
  </si>
  <si>
    <t>Text 2</t>
  </si>
  <si>
    <t>Result / Output</t>
  </si>
  <si>
    <t>=OR(B11,C11)</t>
  </si>
  <si>
    <t>=OR(B12&gt;5, C12 &gt;50)</t>
  </si>
  <si>
    <t>2+5=6, 20-15=3</t>
  </si>
  <si>
    <t>2*2=4</t>
  </si>
  <si>
    <t>=OR(2+5=6,20-15=3,2*2=4)</t>
  </si>
  <si>
    <t>=OR(B14:C14)</t>
  </si>
  <si>
    <t>=OR(B15,C15)</t>
  </si>
  <si>
    <t>=OR(B16,C16)</t>
  </si>
  <si>
    <t>Item Name</t>
  </si>
  <si>
    <t>Value</t>
  </si>
  <si>
    <t>IF with AND</t>
  </si>
  <si>
    <t>IF with OR</t>
  </si>
  <si>
    <t>Product1</t>
  </si>
  <si>
    <t>Product4</t>
  </si>
  <si>
    <t>Product5</t>
  </si>
  <si>
    <t>Product6</t>
  </si>
  <si>
    <t>Product7</t>
  </si>
  <si>
    <t>Product8</t>
  </si>
  <si>
    <t>=IF(AND(C28&gt;15000,C28&lt;20000),"Within Range","Out of Range")</t>
  </si>
  <si>
    <t>=IF(AND(C29&gt;15000,C29&lt;20000),"Within Range","Out of Range")</t>
  </si>
  <si>
    <t>&gt;20000  OR  &lt;15000</t>
  </si>
  <si>
    <t>&gt;15000  AND  &lt;20000</t>
  </si>
  <si>
    <t>Criteria</t>
  </si>
  <si>
    <t>=IF(OR(C23&gt;=20000,C23&lt;=15000),"&lt;15K/&gt;20K","Invalid Data")</t>
  </si>
  <si>
    <t>=IF(OR(C24&gt;=20000,C24&lt;=15000),"&lt;15K/&gt;20K","Invalid Data")</t>
  </si>
  <si>
    <t>DATA</t>
  </si>
  <si>
    <t>=NOT(B9)</t>
  </si>
  <si>
    <t>=NOT(B10)</t>
  </si>
  <si>
    <t>=NOT(2*2=4)</t>
  </si>
  <si>
    <t>Working File - NOT Function , IFERROR Function</t>
  </si>
  <si>
    <t>Data</t>
  </si>
  <si>
    <t>Data Type</t>
  </si>
  <si>
    <t>IFFERROR Function</t>
  </si>
  <si>
    <t>Text</t>
  </si>
  <si>
    <t>Number</t>
  </si>
  <si>
    <t>Error from Formula</t>
  </si>
  <si>
    <t>SAI SERVICE</t>
  </si>
  <si>
    <t>=IFERROR(C23,"Skip This")</t>
  </si>
  <si>
    <t>=IFERROR(C24,"Skip This")</t>
  </si>
  <si>
    <t>=IFERROR(C25,"Skip This")</t>
  </si>
  <si>
    <t>=IFERROR(C26,"Skip This")</t>
  </si>
  <si>
    <t>=IFERROR(C27,"Skip This")</t>
  </si>
  <si>
    <t>Working File - Text Functions</t>
  </si>
  <si>
    <t>Function</t>
  </si>
  <si>
    <t>Syntax</t>
  </si>
  <si>
    <t>TRIM</t>
  </si>
  <si>
    <t>=TRIM(text)</t>
  </si>
  <si>
    <t>PROPER</t>
  </si>
  <si>
    <t>UPPER</t>
  </si>
  <si>
    <t>LOWER</t>
  </si>
  <si>
    <t>LEN</t>
  </si>
  <si>
    <t>RIGHT</t>
  </si>
  <si>
    <t>LEFT</t>
  </si>
  <si>
    <t>MID</t>
  </si>
  <si>
    <t>CONTATENATE</t>
  </si>
  <si>
    <t>FIND</t>
  </si>
  <si>
    <t>SEARCH</t>
  </si>
  <si>
    <t>SUBSTITUTE</t>
  </si>
  <si>
    <t>=PROPER(text)</t>
  </si>
  <si>
    <t>=LOWER(text)</t>
  </si>
  <si>
    <t>=LEN(text)</t>
  </si>
  <si>
    <t>=UPPER(text)</t>
  </si>
  <si>
    <t>=RIGHT(text,Number of Characters)</t>
  </si>
  <si>
    <t>=LEFT(text,Number of Characters)</t>
  </si>
  <si>
    <t>=MID(text, Starting Number, Number of Characters)</t>
  </si>
  <si>
    <t>=CONCATENATE(text 1, text 2, text 3,…..)</t>
  </si>
  <si>
    <t>=FIND(find_text, Within text, [Starting from number])</t>
  </si>
  <si>
    <t>=SEARCH(find_text, Within text, [Starting from number])</t>
  </si>
  <si>
    <r>
      <rPr>
        <b/>
        <sz val="12"/>
        <color rgb="FF222222"/>
        <rFont val="Arial"/>
        <family val="2"/>
      </rPr>
      <t>Excel TRIM</t>
    </r>
    <r>
      <rPr>
        <sz val="12"/>
        <color rgb="FF222222"/>
        <rFont val="Arial"/>
        <family val="2"/>
      </rPr>
      <t xml:space="preserve"> function returns a text value with the leading and trailing spaces removed. It also used to </t>
    </r>
    <r>
      <rPr>
        <sz val="12"/>
        <color rgb="FF222222"/>
        <rFont val="Arial"/>
        <family val="2"/>
      </rPr>
      <t>remove unnecessary spaces between words in a string.</t>
    </r>
  </si>
  <si>
    <t> The PROPER function is a built-in function in Excel that  sets the first character in each word to uppercase and the rest to lowercase.</t>
  </si>
  <si>
    <r>
      <t>The Excel UPPER function allows you to convert </t>
    </r>
    <r>
      <rPr>
        <b/>
        <sz val="12"/>
        <color rgb="FF222222"/>
        <rFont val="Arial"/>
        <family val="2"/>
      </rPr>
      <t>text</t>
    </r>
    <r>
      <rPr>
        <sz val="12"/>
        <color rgb="FF222222"/>
        <rFont val="Arial"/>
        <family val="2"/>
      </rPr>
      <t> to all Uppercase.</t>
    </r>
  </si>
  <si>
    <r>
      <t>The Excel LOWER function allows you to convert </t>
    </r>
    <r>
      <rPr>
        <b/>
        <sz val="12"/>
        <color rgb="FF222222"/>
        <rFont val="Arial"/>
        <family val="2"/>
      </rPr>
      <t>text</t>
    </r>
    <r>
      <rPr>
        <sz val="12"/>
        <color rgb="FF222222"/>
        <rFont val="Arial"/>
        <family val="2"/>
      </rPr>
      <t> to all Lowercase.</t>
    </r>
  </si>
  <si>
    <r>
      <t>The Excel LEN function returns the length of the specified </t>
    </r>
    <r>
      <rPr>
        <b/>
        <sz val="12"/>
        <color rgb="FF222222"/>
        <rFont val="Arial"/>
        <family val="2"/>
      </rPr>
      <t>string</t>
    </r>
    <r>
      <rPr>
        <sz val="12"/>
        <color rgb="FF222222"/>
        <rFont val="Arial"/>
        <family val="2"/>
      </rPr>
      <t>.</t>
    </r>
  </si>
  <si>
    <r>
      <t xml:space="preserve">The Excel </t>
    </r>
    <r>
      <rPr>
        <b/>
        <sz val="11"/>
        <color theme="1"/>
        <rFont val="Arial"/>
        <family val="2"/>
      </rPr>
      <t xml:space="preserve">RIGHT function </t>
    </r>
    <r>
      <rPr>
        <sz val="11"/>
        <color theme="1"/>
        <rFont val="Arial"/>
        <family val="2"/>
      </rPr>
      <t xml:space="preserve">returns the specified number of characters from the end of a supplied text string. </t>
    </r>
  </si>
  <si>
    <r>
      <t xml:space="preserve">The Excel </t>
    </r>
    <r>
      <rPr>
        <b/>
        <sz val="12"/>
        <color theme="1"/>
        <rFont val="Arial"/>
        <family val="2"/>
      </rPr>
      <t>LEFT function</t>
    </r>
    <r>
      <rPr>
        <sz val="12"/>
        <color theme="1"/>
        <rFont val="Arial"/>
        <family val="2"/>
      </rPr>
      <t xml:space="preserve"> extracts a given number of characters from the left side of a supplied </t>
    </r>
    <r>
      <rPr>
        <b/>
        <sz val="12"/>
        <color theme="1"/>
        <rFont val="Arial"/>
        <family val="2"/>
      </rPr>
      <t>text string</t>
    </r>
    <r>
      <rPr>
        <sz val="12"/>
        <color theme="1"/>
        <rFont val="Arial"/>
        <family val="2"/>
      </rPr>
      <t>.</t>
    </r>
  </si>
  <si>
    <r>
      <rPr>
        <sz val="12"/>
        <color theme="1"/>
        <rFont val="Segoe UI"/>
        <family val="2"/>
      </rPr>
      <t xml:space="preserve">The Excel </t>
    </r>
    <r>
      <rPr>
        <b/>
        <sz val="12"/>
        <color theme="1"/>
        <rFont val="Segoe UI"/>
        <family val="2"/>
      </rPr>
      <t>MID Function</t>
    </r>
    <r>
      <rPr>
        <sz val="12"/>
        <color theme="1"/>
        <rFont val="Segoe UI"/>
        <family val="2"/>
      </rPr>
      <t xml:space="preserve"> returns a specific number of characters from a text string, starting at the position you specify, based on the number of characters you specify.</t>
    </r>
  </si>
  <si>
    <r>
      <t>The </t>
    </r>
    <r>
      <rPr>
        <b/>
        <sz val="12"/>
        <color rgb="FF222222"/>
        <rFont val="Arial"/>
        <family val="2"/>
      </rPr>
      <t>FIND</t>
    </r>
    <r>
      <rPr>
        <sz val="12"/>
        <color rgb="FF222222"/>
        <rFont val="Arial"/>
        <family val="2"/>
      </rPr>
      <t> function in </t>
    </r>
    <r>
      <rPr>
        <b/>
        <sz val="12"/>
        <color rgb="FF222222"/>
        <rFont val="Arial"/>
        <family val="2"/>
      </rPr>
      <t>Excel</t>
    </r>
    <r>
      <rPr>
        <sz val="12"/>
        <color rgb="FF222222"/>
        <rFont val="Arial"/>
        <family val="2"/>
      </rPr>
      <t xml:space="preserve"> is used to return the position of a specific character or substring within a text string. The first 2 arguments are required, the last one is optional. 
</t>
    </r>
    <r>
      <rPr>
        <b/>
        <sz val="12"/>
        <color rgb="FF222222"/>
        <rFont val="Arial"/>
        <family val="2"/>
      </rPr>
      <t>Find_text</t>
    </r>
    <r>
      <rPr>
        <sz val="12"/>
        <color rgb="FF222222"/>
        <rFont val="Arial"/>
        <family val="2"/>
      </rPr>
      <t xml:space="preserve"> - the character or substring you want to </t>
    </r>
    <r>
      <rPr>
        <b/>
        <sz val="12"/>
        <color rgb="FF222222"/>
        <rFont val="Arial"/>
        <family val="2"/>
      </rPr>
      <t>find</t>
    </r>
    <r>
      <rPr>
        <sz val="12"/>
        <color rgb="FF222222"/>
        <rFont val="Arial"/>
        <family val="2"/>
      </rPr>
      <t xml:space="preserve">.
</t>
    </r>
    <r>
      <rPr>
        <b/>
        <sz val="12"/>
        <color rgb="FF222222"/>
        <rFont val="Arial"/>
        <family val="2"/>
      </rPr>
      <t>Within_text</t>
    </r>
    <r>
      <rPr>
        <sz val="12"/>
        <color rgb="FF222222"/>
        <rFont val="Arial"/>
        <family val="2"/>
      </rPr>
      <t xml:space="preserve"> - the text string where you are searching.</t>
    </r>
  </si>
  <si>
    <r>
      <t xml:space="preserve">The Excel </t>
    </r>
    <r>
      <rPr>
        <b/>
        <sz val="12"/>
        <color rgb="FF222222"/>
        <rFont val="Arial"/>
        <family val="2"/>
      </rPr>
      <t>SEARCH</t>
    </r>
    <r>
      <rPr>
        <sz val="12"/>
        <color rgb="FF222222"/>
        <rFont val="Arial"/>
        <family val="2"/>
      </rPr>
      <t xml:space="preserve"> function is </t>
    </r>
    <r>
      <rPr>
        <b/>
        <sz val="12"/>
        <color rgb="FF222222"/>
        <rFont val="Arial"/>
        <family val="2"/>
      </rPr>
      <t>Similar</t>
    </r>
    <r>
      <rPr>
        <sz val="12"/>
        <color rgb="FF222222"/>
        <rFont val="Arial"/>
        <family val="2"/>
      </rPr>
      <t xml:space="preserve"> to</t>
    </r>
    <r>
      <rPr>
        <b/>
        <sz val="12"/>
        <color rgb="FF222222"/>
        <rFont val="Arial"/>
        <family val="2"/>
      </rPr>
      <t xml:space="preserve"> FIND</t>
    </r>
    <r>
      <rPr>
        <sz val="12"/>
        <color rgb="FF222222"/>
        <rFont val="Arial"/>
        <family val="2"/>
      </rPr>
      <t xml:space="preserve"> Function
The most essential </t>
    </r>
    <r>
      <rPr>
        <b/>
        <sz val="12"/>
        <color rgb="FF222222"/>
        <rFont val="Arial"/>
        <family val="2"/>
      </rPr>
      <t>difference</t>
    </r>
    <r>
      <rPr>
        <sz val="12"/>
        <color rgb="FF222222"/>
        <rFont val="Arial"/>
        <family val="2"/>
      </rPr>
      <t> between the </t>
    </r>
    <r>
      <rPr>
        <b/>
        <sz val="12"/>
        <color rgb="FF222222"/>
        <rFont val="Arial"/>
        <family val="2"/>
      </rPr>
      <t xml:space="preserve"> SEARCH and FIND</t>
    </r>
    <r>
      <rPr>
        <sz val="12"/>
        <color rgb="FF222222"/>
        <rFont val="Arial"/>
        <family val="2"/>
      </rPr>
      <t> functions is that </t>
    </r>
    <r>
      <rPr>
        <b/>
        <sz val="12"/>
        <color rgb="FF222222"/>
        <rFont val="Arial"/>
        <family val="2"/>
      </rPr>
      <t>SEARCH</t>
    </r>
    <r>
      <rPr>
        <sz val="12"/>
        <color rgb="FF222222"/>
        <rFont val="Arial"/>
        <family val="2"/>
      </rPr>
      <t> is case-insensitive, while </t>
    </r>
    <r>
      <rPr>
        <b/>
        <sz val="12"/>
        <color rgb="FF222222"/>
        <rFont val="Arial"/>
        <family val="2"/>
      </rPr>
      <t>FIND</t>
    </r>
    <r>
      <rPr>
        <sz val="12"/>
        <color rgb="FF222222"/>
        <rFont val="Arial"/>
        <family val="2"/>
      </rPr>
      <t> is case-sensitive.
For example, </t>
    </r>
    <r>
      <rPr>
        <b/>
        <sz val="12"/>
        <color rgb="FF222222"/>
        <rFont val="Arial"/>
        <family val="2"/>
      </rPr>
      <t>SEARCH</t>
    </r>
    <r>
      <rPr>
        <sz val="12"/>
        <color rgb="FF222222"/>
        <rFont val="Arial"/>
        <family val="2"/>
      </rPr>
      <t>("e", "</t>
    </r>
    <r>
      <rPr>
        <b/>
        <sz val="12"/>
        <color rgb="FF222222"/>
        <rFont val="Arial"/>
        <family val="2"/>
      </rPr>
      <t>Excel</t>
    </r>
    <r>
      <rPr>
        <sz val="12"/>
        <color rgb="FF222222"/>
        <rFont val="Arial"/>
        <family val="2"/>
      </rPr>
      <t>") returns 1 because it ignores the case of "E", 
while </t>
    </r>
    <r>
      <rPr>
        <b/>
        <sz val="12"/>
        <color rgb="FF222222"/>
        <rFont val="Arial"/>
        <family val="2"/>
      </rPr>
      <t>FIND</t>
    </r>
    <r>
      <rPr>
        <sz val="12"/>
        <color rgb="FF222222"/>
        <rFont val="Arial"/>
        <family val="2"/>
      </rPr>
      <t>("e", "</t>
    </r>
    <r>
      <rPr>
        <b/>
        <sz val="12"/>
        <color rgb="FF222222"/>
        <rFont val="Arial"/>
        <family val="2"/>
      </rPr>
      <t>Excel</t>
    </r>
    <r>
      <rPr>
        <sz val="12"/>
        <color rgb="FF222222"/>
        <rFont val="Arial"/>
        <family val="2"/>
      </rPr>
      <t>") returns 4 because it minds the case.</t>
    </r>
  </si>
  <si>
    <t>=SUBSTITUTE(Text, Old_Text, New_Text, [instance_num])</t>
  </si>
  <si>
    <r>
      <t xml:space="preserve">The Excel </t>
    </r>
    <r>
      <rPr>
        <b/>
        <sz val="11"/>
        <color theme="1"/>
        <rFont val="Arial"/>
        <family val="2"/>
      </rPr>
      <t xml:space="preserve">SUBSTITUTE function </t>
    </r>
    <r>
      <rPr>
        <sz val="11"/>
        <color theme="1"/>
        <rFont val="Arial"/>
        <family val="2"/>
      </rPr>
      <t xml:space="preserve">replaces one or more instances of a given character or text string with a specified set of character(s) / String. 
</t>
    </r>
    <r>
      <rPr>
        <b/>
        <sz val="11"/>
        <color theme="1"/>
        <rFont val="Arial"/>
        <family val="2"/>
      </rPr>
      <t xml:space="preserve">Text </t>
    </r>
    <r>
      <rPr>
        <sz val="11"/>
        <color theme="1"/>
        <rFont val="Arial"/>
        <family val="2"/>
      </rPr>
      <t xml:space="preserve">- the text string (cell) where you want the replacement.
</t>
    </r>
    <r>
      <rPr>
        <b/>
        <sz val="11"/>
        <color theme="1"/>
        <rFont val="Arial"/>
        <family val="2"/>
      </rPr>
      <t>Old_Text</t>
    </r>
    <r>
      <rPr>
        <sz val="11"/>
        <color theme="1"/>
        <rFont val="Arial"/>
        <family val="2"/>
      </rPr>
      <t xml:space="preserve"> - the character(s) you want to remove.
</t>
    </r>
    <r>
      <rPr>
        <b/>
        <sz val="11"/>
        <color theme="1"/>
        <rFont val="Arial"/>
        <family val="2"/>
      </rPr>
      <t>New_Text</t>
    </r>
    <r>
      <rPr>
        <sz val="11"/>
        <color theme="1"/>
        <rFont val="Arial"/>
        <family val="2"/>
      </rPr>
      <t xml:space="preserve"> - the character(s) you want to replace. 
</t>
    </r>
    <r>
      <rPr>
        <b/>
        <sz val="11"/>
        <color theme="1"/>
        <rFont val="Arial"/>
        <family val="2"/>
      </rPr>
      <t xml:space="preserve">instance_num </t>
    </r>
    <r>
      <rPr>
        <sz val="11"/>
        <color theme="1"/>
        <rFont val="Arial"/>
        <family val="2"/>
      </rPr>
      <t>- number of times / occurance (optional)</t>
    </r>
  </si>
  <si>
    <r>
      <t>The </t>
    </r>
    <r>
      <rPr>
        <b/>
        <sz val="11"/>
        <color theme="1"/>
        <rFont val="Arial"/>
        <family val="2"/>
      </rPr>
      <t>Excel CONCATENATE</t>
    </r>
    <r>
      <rPr>
        <sz val="11"/>
        <color theme="1"/>
        <rFont val="Arial"/>
        <family val="2"/>
      </rPr>
      <t> function concatenates (joins) up to 30 text items (CELLS / TEXT) together and returns the result as text.</t>
    </r>
  </si>
  <si>
    <t xml:space="preserve">UPPER </t>
  </si>
  <si>
    <t>Maruti Swift Vxi AGS</t>
  </si>
  <si>
    <t>Maruti Swift Vxi</t>
  </si>
  <si>
    <t xml:space="preserve"> Maruti Swift Zxi+ </t>
  </si>
  <si>
    <t xml:space="preserve"> Maruti WAGONR VXI AGS 1.2L</t>
  </si>
  <si>
    <t xml:space="preserve"> Maruti S-Presso      Vxi BS-VI</t>
  </si>
  <si>
    <t xml:space="preserve">      Maruti Swift Zxi+</t>
  </si>
  <si>
    <t xml:space="preserve"> MARUTI    SUPER  CARRY DIESEL STD.  </t>
  </si>
  <si>
    <t xml:space="preserve">Maruti Dzire Vxi AGS    BS-VI   </t>
  </si>
  <si>
    <t>=TRIM(B20)</t>
  </si>
  <si>
    <t>=UPPER(C20)</t>
  </si>
  <si>
    <t>=LOWER(C20)</t>
  </si>
  <si>
    <t>=PROPER(C20)</t>
  </si>
  <si>
    <t>=LEN(C20)</t>
  </si>
  <si>
    <t xml:space="preserve">CONCATENATE / &amp; </t>
  </si>
  <si>
    <t>&amp; SYMBOL</t>
  </si>
  <si>
    <t>MVCARDCS4-Z2S-144562</t>
  </si>
  <si>
    <t>MVSPR4AV1-26U-112363</t>
  </si>
  <si>
    <t>MVSRR4BZ2-ZHJ-532829</t>
  </si>
  <si>
    <t>MVSRA4BV1-Z2S-532390</t>
  </si>
  <si>
    <t>MVDRA4BV1-ZHJ-625516</t>
  </si>
  <si>
    <t>MVSRR4BV1-Z1Q-542736</t>
  </si>
  <si>
    <t>MVSRR4BZ2-Z4Q-550630</t>
  </si>
  <si>
    <t>MVWAA4DV1-ZZG-2669645</t>
  </si>
  <si>
    <t>=LEFT(B32,9)</t>
  </si>
  <si>
    <t>=MID(B32,11,3)</t>
  </si>
  <si>
    <t>=RIGHT(B32,6)</t>
  </si>
  <si>
    <t>=CONCATENATE(C32,"-",D32,"-",E32)</t>
  </si>
  <si>
    <t>=C32&amp;"-"&amp;D32&amp;"-"&amp;E32</t>
  </si>
  <si>
    <t>TEXT</t>
  </si>
  <si>
    <t>Mumbai</t>
  </si>
  <si>
    <t>Excel</t>
  </si>
  <si>
    <t>=FIND("m",B44)</t>
  </si>
  <si>
    <t>=SEARCH("m",B44)</t>
  </si>
  <si>
    <t>=SUBSTITUTE(B44,"M", "K")</t>
  </si>
  <si>
    <t>=FIND("E",B46)</t>
  </si>
  <si>
    <t>=SEARCH("E",B46)</t>
  </si>
  <si>
    <t>=SUBSTITUTE(B46,"e", "B")</t>
  </si>
  <si>
    <t>=IF(C53&gt;=80,"DISTINCTION",IF(C53&gt;=60,"1ST CLASS",IF(C53&gt;=50,"2ND CLASS",IF(C53&gt;=40,"PASS","FAILED"))))</t>
  </si>
  <si>
    <t>=IF(C54&gt;=80,"DISTINCTION",IF(C54&gt;=60,"1ST CLASS",IF(C54&gt;=50,"2ND CLASS",IF(C54&gt;=40,"PASS","FAILED"))))</t>
  </si>
  <si>
    <t>Date</t>
  </si>
  <si>
    <t>TODAY</t>
  </si>
  <si>
    <t>=TODAY()</t>
  </si>
  <si>
    <t>NOW</t>
  </si>
  <si>
    <t>DAY</t>
  </si>
  <si>
    <t>MONTH</t>
  </si>
  <si>
    <t>=NOW()</t>
  </si>
  <si>
    <t>=DAY(C8)</t>
  </si>
  <si>
    <t>=MONTH(C9)</t>
  </si>
  <si>
    <t>YEAR</t>
  </si>
  <si>
    <t>=YEAR(C10)</t>
  </si>
  <si>
    <t>DATE</t>
  </si>
  <si>
    <t>=DATE(D10,D9,D8)</t>
  </si>
  <si>
    <t>=DATE(year,month,day)</t>
  </si>
  <si>
    <t>ADD / SUBTRACT DAYS</t>
  </si>
  <si>
    <t>Date + 5 Days</t>
  </si>
  <si>
    <t>Days</t>
  </si>
  <si>
    <t>Date - 5 Days</t>
  </si>
  <si>
    <t>=C14+C16</t>
  </si>
  <si>
    <t>=C14+C17</t>
  </si>
  <si>
    <t>ADD / SUBTRACT MONTHS</t>
  </si>
  <si>
    <t>Months</t>
  </si>
  <si>
    <t>Date + 8 Months</t>
  </si>
  <si>
    <t>Date - 8 Months</t>
  </si>
  <si>
    <t>EDATE()</t>
  </si>
  <si>
    <t>=EDATE(C20,C22)</t>
  </si>
  <si>
    <t>=EDATE(start_date, months)</t>
  </si>
  <si>
    <t>=EDATE(C20,C23)</t>
  </si>
  <si>
    <t>ADD / SUBTRACT YEARS</t>
  </si>
  <si>
    <t>=EDATE(C26,C28*12)</t>
  </si>
  <si>
    <t>FIND WORKING DAYS</t>
  </si>
  <si>
    <t>NETWORKDAYS()</t>
  </si>
  <si>
    <t>Start Date</t>
  </si>
  <si>
    <t>End Date</t>
  </si>
  <si>
    <t>Networkdays</t>
  </si>
  <si>
    <t>Holidays</t>
  </si>
  <si>
    <t>Indpendance Day</t>
  </si>
  <si>
    <t>Republic Day</t>
  </si>
  <si>
    <t>=NETWORKDAYS(C35,C36)</t>
  </si>
  <si>
    <t>=NETWORKDAYS(start_date, end_date, [holidays])</t>
  </si>
  <si>
    <t>=NETWORKDAYS(C35,C36,E35:E36)</t>
  </si>
  <si>
    <t>Networkdays International</t>
  </si>
  <si>
    <t>=NETWORKDAYS.INTL(C35,C36,11,E35:E36)</t>
  </si>
  <si>
    <t>=NETWORKDAYS.INTL(start_date, end_date,[weekend],[holidays])</t>
  </si>
  <si>
    <t>FIND WEEK DAYS</t>
  </si>
  <si>
    <t>Day</t>
  </si>
  <si>
    <t>Month</t>
  </si>
  <si>
    <t>TEXT Function()</t>
  </si>
  <si>
    <t>=TEXT(C47,"d")</t>
  </si>
  <si>
    <t>=TEXT(C48,"dd")</t>
  </si>
  <si>
    <t>=TEXT(C49,"ddd")</t>
  </si>
  <si>
    <t>=TEXT(C50,"dddd")</t>
  </si>
  <si>
    <t>=TEXT(value, format_text)</t>
  </si>
  <si>
    <t>=TEXT(C51,"m")</t>
  </si>
  <si>
    <t>=TEXT(C52,"mm")</t>
  </si>
  <si>
    <t>=TEXT(C53,"mmm")</t>
  </si>
  <si>
    <t>=TEXT(C54,"mmmm")</t>
  </si>
  <si>
    <t>Year</t>
  </si>
  <si>
    <t>=TEXT(C55,"yy")</t>
  </si>
  <si>
    <t>=TEXT(C53,"yyyy")</t>
  </si>
  <si>
    <t>FIND DAYS DIFFERENCE</t>
  </si>
  <si>
    <t>Total Years</t>
  </si>
  <si>
    <t>Total Months</t>
  </si>
  <si>
    <t>Total Days</t>
  </si>
  <si>
    <t>=DATEDIF()</t>
  </si>
  <si>
    <t>Years</t>
  </si>
  <si>
    <t>=DATEDIF(C63,C64,"Y")</t>
  </si>
  <si>
    <t>=DATEDIF(C63,C64,"M")</t>
  </si>
  <si>
    <t>=DATEDIF(C63,C64,"D")</t>
  </si>
  <si>
    <t>=DATEDIF(C63,C64,"YM")</t>
  </si>
  <si>
    <t>=DATEDIF(C63,C64,"MD")</t>
  </si>
  <si>
    <t>=DATEDIF(start_date, end_date, "Y" [for finding years])</t>
  </si>
  <si>
    <t>=DATEDIF(start_date, end_date, "M" [for finding months])</t>
  </si>
  <si>
    <t>=DATEDIF(start_date, end_date, "D" [for finding days])</t>
  </si>
  <si>
    <t>=DATEDIF(start_date, end_date, "YM" [for finding remaining Months])</t>
  </si>
  <si>
    <t>=DATEDIF(start_date, end_date, "MD" [for finding remaining Days])</t>
  </si>
  <si>
    <t>Working File - Date Functions</t>
  </si>
  <si>
    <t>Intro</t>
  </si>
  <si>
    <t>Returns a Day of a Month in no. format (between 1 to 31)</t>
  </si>
  <si>
    <t>Returns the current Date and time in date and time format</t>
  </si>
  <si>
    <t>Returns the current Date in date format</t>
  </si>
  <si>
    <t>Returns a Month in no. format (between 1 to 12)</t>
  </si>
  <si>
    <t>Returns a Year  in no. format (between 1900 to 9999)</t>
  </si>
  <si>
    <t>Returns Date in date format</t>
  </si>
  <si>
    <t>The Microsoft Excel EDATE function adds a specified number of months to a date and returns the result as a serial date</t>
  </si>
  <si>
    <r>
      <t>The </t>
    </r>
    <r>
      <rPr>
        <b/>
        <sz val="12"/>
        <color rgb="FF222222"/>
        <rFont val="Arial"/>
        <family val="2"/>
      </rPr>
      <t>Excel NETWORKDAYS</t>
    </r>
    <r>
      <rPr>
        <sz val="12"/>
        <color rgb="FF222222"/>
        <rFont val="Arial"/>
        <family val="2"/>
      </rPr>
      <t> function calculates the number of working days between two dates. </t>
    </r>
    <r>
      <rPr>
        <b/>
        <sz val="12"/>
        <color rgb="FF222222"/>
        <rFont val="Arial"/>
        <family val="2"/>
      </rPr>
      <t>NETWORKDAYS</t>
    </r>
    <r>
      <rPr>
        <sz val="12"/>
        <color rgb="FF222222"/>
        <rFont val="Arial"/>
        <family val="2"/>
      </rPr>
      <t> automatically excludes weekends (Saturday and Sunday) and can optionally exclude a list of holidays supplied as dates. </t>
    </r>
  </si>
  <si>
    <r>
      <t>DATEDIF</t>
    </r>
    <r>
      <rPr>
        <sz val="12"/>
        <color rgb="FF222222"/>
        <rFont val="Arial"/>
        <family val="2"/>
      </rPr>
      <t> function. Calculates the number of days, months, or years between two dates. </t>
    </r>
  </si>
  <si>
    <t>Add</t>
  </si>
  <si>
    <t>Subtract</t>
  </si>
  <si>
    <t>Divide</t>
  </si>
  <si>
    <t>Multiply</t>
  </si>
  <si>
    <t>Formulas</t>
  </si>
  <si>
    <t>No 1</t>
  </si>
  <si>
    <t>No 2</t>
  </si>
  <si>
    <t>=C6+D6</t>
  </si>
  <si>
    <t>=C7-D7</t>
  </si>
  <si>
    <t>=C8/D8</t>
  </si>
  <si>
    <t>=C9*D9</t>
  </si>
  <si>
    <t>Mobile Phone Cost Calculator</t>
  </si>
  <si>
    <t>Free Talk time</t>
  </si>
  <si>
    <t>Actual Talk time used</t>
  </si>
  <si>
    <t>Rate per Minute</t>
  </si>
  <si>
    <t xml:space="preserve">Cost </t>
  </si>
  <si>
    <t>Details</t>
  </si>
  <si>
    <t>=(C15-C14)*C16</t>
  </si>
  <si>
    <t>BODMAS</t>
  </si>
  <si>
    <t>Bracket</t>
  </si>
  <si>
    <t>Addition</t>
  </si>
  <si>
    <t>Subtraction</t>
  </si>
  <si>
    <t>()</t>
  </si>
  <si>
    <t>^</t>
  </si>
  <si>
    <t>/</t>
  </si>
  <si>
    <t>*</t>
  </si>
  <si>
    <t>+</t>
  </si>
  <si>
    <t>-</t>
  </si>
  <si>
    <t>Order of</t>
  </si>
  <si>
    <t>Voice Calls</t>
  </si>
  <si>
    <t xml:space="preserve">SMS </t>
  </si>
  <si>
    <t>Free Messages</t>
  </si>
  <si>
    <t>Actual Talk Messages done</t>
  </si>
  <si>
    <t>Rate per SMS</t>
  </si>
  <si>
    <t>=(C31-C30)*C32</t>
  </si>
  <si>
    <t>Total Bill</t>
  </si>
  <si>
    <t>Working File - Basic Functions BODMAS</t>
  </si>
  <si>
    <t xml:space="preserve">Working File - Count Functions </t>
  </si>
  <si>
    <t>COUNT</t>
  </si>
  <si>
    <t>COUNTA</t>
  </si>
  <si>
    <t>COUNTBLANK</t>
  </si>
  <si>
    <t>COUNTIF</t>
  </si>
  <si>
    <t>=COUNT(Value1, Value2……)</t>
  </si>
  <si>
    <r>
      <t xml:space="preserve">The Excel </t>
    </r>
    <r>
      <rPr>
        <b/>
        <sz val="12"/>
        <color rgb="FF222222"/>
        <rFont val="Arial"/>
        <family val="2"/>
      </rPr>
      <t>COUNT function</t>
    </r>
    <r>
      <rPr>
        <sz val="12"/>
        <color rgb="FF222222"/>
        <rFont val="Arial"/>
        <family val="2"/>
      </rPr>
      <t xml:space="preserve"> returns the</t>
    </r>
    <r>
      <rPr>
        <b/>
        <sz val="12"/>
        <color rgb="FF222222"/>
        <rFont val="Arial"/>
        <family val="2"/>
      </rPr>
      <t xml:space="preserve"> count</t>
    </r>
    <r>
      <rPr>
        <sz val="12"/>
        <color rgb="FF222222"/>
        <rFont val="Arial"/>
        <family val="2"/>
      </rPr>
      <t xml:space="preserve"> of values that are </t>
    </r>
    <r>
      <rPr>
        <b/>
        <sz val="12"/>
        <color rgb="FF222222"/>
        <rFont val="Arial"/>
        <family val="2"/>
      </rPr>
      <t>Numbers</t>
    </r>
    <r>
      <rPr>
        <sz val="12"/>
        <color rgb="FF222222"/>
        <rFont val="Arial"/>
        <family val="2"/>
      </rPr>
      <t>, generally cells that contain numbers.</t>
    </r>
  </si>
  <si>
    <t>=COUNTA(Value1, Value2……)</t>
  </si>
  <si>
    <r>
      <t xml:space="preserve">The </t>
    </r>
    <r>
      <rPr>
        <b/>
        <sz val="12"/>
        <color rgb="FF222222"/>
        <rFont val="Arial"/>
        <family val="2"/>
      </rPr>
      <t>COUNTA function</t>
    </r>
    <r>
      <rPr>
        <sz val="12"/>
        <color rgb="FF222222"/>
        <rFont val="Arial"/>
        <family val="2"/>
      </rPr>
      <t xml:space="preserve"> counts cells containing any type of information, including error values and empty text (""). For example, if the range contains a formula that returns an empty string, the COUNTA function counts that value. 
</t>
    </r>
    <r>
      <rPr>
        <b/>
        <sz val="12"/>
        <color rgb="FF222222"/>
        <rFont val="Arial"/>
        <family val="2"/>
      </rPr>
      <t>The COUNTA function does not count empty cells.</t>
    </r>
  </si>
  <si>
    <t>=COUNTBLANK(range)</t>
  </si>
  <si>
    <t xml:space="preserve">COUNTBLANK function to count blank cells in a range, where the word blank means empty. 
For example, COUNTBLANK(A1:A10) will count the number of blank cells in the range A1:A10. 
Cells that contain text, numbers, errors, etc. are not counted.
</t>
  </si>
  <si>
    <t>=COUNTIF(range, criteria)</t>
  </si>
  <si>
    <t>The Excel COUNTIF is a function to count cells that meet a criteria you specify.</t>
  </si>
  <si>
    <t>COUNTIFS</t>
  </si>
  <si>
    <t>=COUNTIFS(criteria_range1, criteria1, criteria_range2,criteria2…….)</t>
  </si>
  <si>
    <t xml:space="preserve">The Excel COUNTIFS function returns the count of cells that meet one or more criteria. Count cells that match multiple criteria. The number of times criteria are met. </t>
  </si>
  <si>
    <t>Product</t>
  </si>
  <si>
    <t>Salesperson</t>
  </si>
  <si>
    <t>QtySold</t>
  </si>
  <si>
    <t>ALTO</t>
  </si>
  <si>
    <t>TOM</t>
  </si>
  <si>
    <t>WAGONR</t>
  </si>
  <si>
    <t>CELERIO</t>
  </si>
  <si>
    <t>SWIFT</t>
  </si>
  <si>
    <t>Count the no of cells in a range containg numbers</t>
  </si>
  <si>
    <t>COUNT(value1,value2,…)</t>
  </si>
  <si>
    <t>COUNT of all item starts with letter A</t>
  </si>
  <si>
    <t>COUNTIF(range,criteria)</t>
  </si>
  <si>
    <t>COUNTIFS(range1,criteria1,[range2,criteria2,...range_n,criteria_n])</t>
  </si>
  <si>
    <t>Whole Number</t>
  </si>
  <si>
    <t>Decimal Number</t>
  </si>
  <si>
    <t>Currency</t>
  </si>
  <si>
    <t>Boolean Value</t>
  </si>
  <si>
    <t>SWEEFT</t>
  </si>
  <si>
    <t>Error</t>
  </si>
  <si>
    <t>BLANK</t>
  </si>
  <si>
    <t>=COUNT(C14:C23)</t>
  </si>
  <si>
    <t>Count the no of cells in a range that are Not Empty</t>
  </si>
  <si>
    <t>COUNTA(value1,value2,…)</t>
  </si>
  <si>
    <t>FUNCTION</t>
  </si>
  <si>
    <t xml:space="preserve">Count the no of BLANK cells in a range </t>
  </si>
  <si>
    <t>=COUNTA(C14:C23)</t>
  </si>
  <si>
    <t>=COUNTBLANK(C14:C23)</t>
  </si>
  <si>
    <t>COUNTBLANK(value1,value2,…)</t>
  </si>
  <si>
    <t>=COUNTIF(B33:B40,"=A*")</t>
  </si>
  <si>
    <t>COUNT of all items starts with letters other than A and sold by DINESH</t>
  </si>
  <si>
    <t>=COUNTIFS(B33:B40,"&lt;&gt;A*",C33:C40,"DINESH")</t>
  </si>
  <si>
    <t>MS Excel - COUNT / COUNTIF / COUNTIFS Function</t>
  </si>
  <si>
    <t>MS Excel - SUM / SUMIF / SUMIFS Functions</t>
  </si>
  <si>
    <t xml:space="preserve">Working File - Sum Functions </t>
  </si>
  <si>
    <t>SUM</t>
  </si>
  <si>
    <t>SUMIF</t>
  </si>
  <si>
    <t>SUMIFS</t>
  </si>
  <si>
    <t>=SUM(number1, number2……)</t>
  </si>
  <si>
    <t>=SUMIF(range, criteria, [sum_range])</t>
  </si>
  <si>
    <t>=SUMIFS(sum_range, criteria_range1, criteria_range2, criteria2……..)</t>
  </si>
  <si>
    <t>Sum of all item in the Qty column</t>
  </si>
  <si>
    <t>Sum of all item starts with letter A</t>
  </si>
  <si>
    <t>Sum of all items starts with letters other than A and sold by DINESH</t>
  </si>
  <si>
    <t>Name of Student</t>
  </si>
  <si>
    <t>Maths</t>
  </si>
  <si>
    <t>History &amp; Geography</t>
  </si>
  <si>
    <t>Science</t>
  </si>
  <si>
    <t>English</t>
  </si>
  <si>
    <t>Marathi</t>
  </si>
  <si>
    <t>Hindi</t>
  </si>
  <si>
    <t>Rajesh</t>
  </si>
  <si>
    <t>Ashok</t>
  </si>
  <si>
    <t>Sunil</t>
  </si>
  <si>
    <t>Shashi</t>
  </si>
  <si>
    <t>Swati</t>
  </si>
  <si>
    <t>Ramesh</t>
  </si>
  <si>
    <t>Tinki</t>
  </si>
  <si>
    <t xml:space="preserve">No of Students who have scored more than 70  </t>
  </si>
  <si>
    <t xml:space="preserve">No of Students who have scored less than 70  </t>
  </si>
  <si>
    <t>students who have score &gt;70 in all subjects</t>
  </si>
  <si>
    <t>students who have score &gt;70 &amp; &lt; 80 in all subjects</t>
  </si>
  <si>
    <t>students who have score &gt;90 in all subjects</t>
  </si>
  <si>
    <t>students who have score &gt;90 in Maths</t>
  </si>
  <si>
    <t>=SUM(D11:D18)</t>
  </si>
  <si>
    <t>=SUMIF(B11:B18,"=A*",D11:D18)</t>
  </si>
  <si>
    <t>=SUMIFS(D11:D18,B11:B18,"&lt;&gt;A*",C11:C18,"DINESH")</t>
  </si>
  <si>
    <r>
      <t>The </t>
    </r>
    <r>
      <rPr>
        <b/>
        <sz val="11"/>
        <color rgb="FF5F6368"/>
        <rFont val="Arial"/>
        <family val="2"/>
      </rPr>
      <t>Excel SUM</t>
    </r>
    <r>
      <rPr>
        <sz val="11"/>
        <color rgb="FF4D5156"/>
        <rFont val="Arial"/>
        <family val="2"/>
      </rPr>
      <t> function returns the </t>
    </r>
    <r>
      <rPr>
        <b/>
        <sz val="11"/>
        <color rgb="FF5F6368"/>
        <rFont val="Arial"/>
        <family val="2"/>
      </rPr>
      <t>sum</t>
    </r>
    <r>
      <rPr>
        <sz val="11"/>
        <color rgb="FF4D5156"/>
        <rFont val="Arial"/>
        <family val="2"/>
      </rPr>
      <t> of values supplied. These values can be numbers, cell references, ranges, arrays, and constants, in any combination.</t>
    </r>
  </si>
  <si>
    <r>
      <t>The </t>
    </r>
    <r>
      <rPr>
        <b/>
        <sz val="11"/>
        <color rgb="FF5F6368"/>
        <rFont val="Arial"/>
        <family val="2"/>
      </rPr>
      <t>Excel SUMIF</t>
    </r>
    <r>
      <rPr>
        <sz val="11"/>
        <color rgb="FF4D5156"/>
        <rFont val="Arial"/>
        <family val="2"/>
      </rPr>
      <t> function returns the sum of cells that meet a single condition. Criteria can be applied to dates, numbers, and text. </t>
    </r>
  </si>
  <si>
    <r>
      <t>The Microsoft </t>
    </r>
    <r>
      <rPr>
        <b/>
        <sz val="11"/>
        <color rgb="FF5F6368"/>
        <rFont val="Arial"/>
        <family val="2"/>
      </rPr>
      <t>Excel SUMIFS</t>
    </r>
    <r>
      <rPr>
        <sz val="11"/>
        <color rgb="FF4D5156"/>
        <rFont val="Arial"/>
        <family val="2"/>
      </rPr>
      <t> function adds all numbers in a range of cells, based on a single or multiple criteria. </t>
    </r>
  </si>
  <si>
    <t>MIN</t>
  </si>
  <si>
    <t xml:space="preserve">MAX </t>
  </si>
  <si>
    <t>PRODUCT</t>
  </si>
  <si>
    <t>AVERAGE</t>
  </si>
  <si>
    <t>QUOTIENT</t>
  </si>
  <si>
    <r>
      <t>The Microsoft </t>
    </r>
    <r>
      <rPr>
        <b/>
        <sz val="12"/>
        <color rgb="FF222222"/>
        <rFont val="Arial"/>
        <family val="2"/>
      </rPr>
      <t>Excel MIN</t>
    </r>
    <r>
      <rPr>
        <sz val="12"/>
        <color rgb="FF222222"/>
        <rFont val="Arial"/>
        <family val="2"/>
      </rPr>
      <t xml:space="preserve"> function returns the smallest value from the numbers provided. </t>
    </r>
  </si>
  <si>
    <t>=MIN(C38:C45)</t>
  </si>
  <si>
    <t>=AVERAGE(C38:C45)</t>
  </si>
  <si>
    <t>=MIN(number1, [number2],[number3]….)</t>
  </si>
  <si>
    <r>
      <t>The Microsoft </t>
    </r>
    <r>
      <rPr>
        <b/>
        <sz val="12"/>
        <color rgb="FF222222"/>
        <rFont val="Arial"/>
        <family val="2"/>
      </rPr>
      <t>Excel MAX</t>
    </r>
    <r>
      <rPr>
        <sz val="12"/>
        <color rgb="FF222222"/>
        <rFont val="Arial"/>
        <family val="2"/>
      </rPr>
      <t> function returns the largest value from the numbers provided.</t>
    </r>
  </si>
  <si>
    <t>=MAX(number1, [number2],[number3]….)</t>
  </si>
  <si>
    <t>=MAX(C38:C45)</t>
  </si>
  <si>
    <r>
      <t>The </t>
    </r>
    <r>
      <rPr>
        <b/>
        <sz val="12"/>
        <color rgb="FF222222"/>
        <rFont val="Arial"/>
        <family val="2"/>
      </rPr>
      <t>PRODUCT</t>
    </r>
    <r>
      <rPr>
        <sz val="12"/>
        <color rgb="FF222222"/>
        <rFont val="Arial"/>
        <family val="2"/>
      </rPr>
      <t> function multiplies all the numbers given as arguments and returns the </t>
    </r>
    <r>
      <rPr>
        <b/>
        <sz val="12"/>
        <color rgb="FF222222"/>
        <rFont val="Arial"/>
        <family val="2"/>
      </rPr>
      <t>product</t>
    </r>
    <r>
      <rPr>
        <sz val="12"/>
        <color rgb="FF222222"/>
        <rFont val="Arial"/>
        <family val="2"/>
      </rPr>
      <t>. </t>
    </r>
  </si>
  <si>
    <t>=PRODUCT(D48,D49)</t>
  </si>
  <si>
    <t>=PRODUCT(number1, [number2], [number3]….)</t>
  </si>
  <si>
    <r>
      <t>The </t>
    </r>
    <r>
      <rPr>
        <b/>
        <sz val="12"/>
        <color rgb="FF222222"/>
        <rFont val="Arial"/>
        <family val="2"/>
      </rPr>
      <t xml:space="preserve">AVERAGE function </t>
    </r>
    <r>
      <rPr>
        <sz val="12"/>
        <color rgb="FF222222"/>
        <rFont val="Arial"/>
        <family val="2"/>
      </rPr>
      <t>calculates the </t>
    </r>
    <r>
      <rPr>
        <b/>
        <sz val="12"/>
        <color rgb="FF222222"/>
        <rFont val="Arial"/>
        <family val="2"/>
      </rPr>
      <t>average</t>
    </r>
    <r>
      <rPr>
        <sz val="12"/>
        <color rgb="FF222222"/>
        <rFont val="Arial"/>
        <family val="2"/>
      </rPr>
      <t> (arithmetic </t>
    </r>
    <r>
      <rPr>
        <b/>
        <sz val="12"/>
        <color rgb="FF222222"/>
        <rFont val="Arial"/>
        <family val="2"/>
      </rPr>
      <t>mean</t>
    </r>
    <r>
      <rPr>
        <sz val="12"/>
        <color rgb="FF222222"/>
        <rFont val="Arial"/>
        <family val="2"/>
      </rPr>
      <t>) of a group of numbers. The </t>
    </r>
    <r>
      <rPr>
        <b/>
        <sz val="12"/>
        <color rgb="FF222222"/>
        <rFont val="Arial"/>
        <family val="2"/>
      </rPr>
      <t>AVERAGE function</t>
    </r>
    <r>
      <rPr>
        <sz val="12"/>
        <color rgb="FF222222"/>
        <rFont val="Arial"/>
        <family val="2"/>
      </rPr>
      <t> ignores logical values, empty cells and cells that contain text.</t>
    </r>
  </si>
  <si>
    <t>=AVERAGE(number1, [number2], [number3]….)</t>
  </si>
  <si>
    <r>
      <t>The </t>
    </r>
    <r>
      <rPr>
        <b/>
        <sz val="11"/>
        <color rgb="FF5F6368"/>
        <rFont val="Arial"/>
        <family val="2"/>
      </rPr>
      <t>Excel QUOTIENT function</t>
    </r>
    <r>
      <rPr>
        <sz val="11"/>
        <color rgb="FF4D5156"/>
        <rFont val="Arial"/>
        <family val="2"/>
      </rPr>
      <t> returns the result of integer division without the remainder.</t>
    </r>
  </si>
  <si>
    <t>=QUOTIENT(D50,D49)</t>
  </si>
  <si>
    <t>=QUOTIENT(numerator, denominator)</t>
  </si>
  <si>
    <t>INTRO</t>
  </si>
  <si>
    <t>Student ame</t>
  </si>
  <si>
    <t>S.S</t>
  </si>
  <si>
    <t>Total</t>
  </si>
  <si>
    <t>Average</t>
  </si>
  <si>
    <t>Grand Total</t>
  </si>
  <si>
    <t>No of Students</t>
  </si>
  <si>
    <t>No of Subjects</t>
  </si>
  <si>
    <t>Maximum Mark</t>
  </si>
  <si>
    <t>Minimum Mark</t>
  </si>
  <si>
    <t>No of Students  &gt;60 mark</t>
  </si>
  <si>
    <t>No of Students Failed ( &lt;50)</t>
  </si>
  <si>
    <t>Total Mark of Students  &gt; 60 in Maths</t>
  </si>
  <si>
    <t>No of Students &gt; 60 in All subjects</t>
  </si>
  <si>
    <t>Total Mark of Students  &gt; 60 in all Subjects</t>
  </si>
  <si>
    <t>MINIMUM PASSING MARKS PER SUBJECT</t>
  </si>
  <si>
    <t>MINIMUM AGGREGATE PASSING</t>
  </si>
  <si>
    <t>GRADE A</t>
  </si>
  <si>
    <t>&gt;90%</t>
  </si>
  <si>
    <t>GRADE B</t>
  </si>
  <si>
    <t>80%-90%</t>
  </si>
  <si>
    <t>GRADE C</t>
  </si>
  <si>
    <t>70%-80%</t>
  </si>
  <si>
    <t>GRADE D</t>
  </si>
  <si>
    <t>55%-70%</t>
  </si>
  <si>
    <t>GRADE E</t>
  </si>
  <si>
    <t>&gt;=40%</t>
  </si>
  <si>
    <t>&lt;40%</t>
  </si>
  <si>
    <t>SRNO</t>
  </si>
  <si>
    <t>FULL NAME</t>
  </si>
  <si>
    <t>DATE OF BIRTH</t>
  </si>
  <si>
    <t>LANG-1</t>
  </si>
  <si>
    <t>LANG-2</t>
  </si>
  <si>
    <t>LANG-3</t>
  </si>
  <si>
    <t>MATHS</t>
  </si>
  <si>
    <t>SCIENCE</t>
  </si>
  <si>
    <t>SOC SCIE</t>
  </si>
  <si>
    <t>EVS</t>
  </si>
  <si>
    <t>TOTAL</t>
  </si>
  <si>
    <t>FIRST NAME</t>
  </si>
  <si>
    <t>MIDDLE NAME</t>
  </si>
  <si>
    <t>SURNAME</t>
  </si>
  <si>
    <t xml:space="preserve">AGE AS OF </t>
  </si>
  <si>
    <t>% OBTAINED</t>
  </si>
  <si>
    <t>GRADE</t>
  </si>
  <si>
    <t>RANK</t>
  </si>
  <si>
    <t>TOTAL MARKS</t>
  </si>
  <si>
    <t>T-T-C</t>
  </si>
  <si>
    <t>FORMULAS</t>
  </si>
  <si>
    <t>FORMULA</t>
  </si>
  <si>
    <t>ABDULKADIR ROSHANJAMIR SHAIKH</t>
  </si>
  <si>
    <t>ABDULKADIR</t>
  </si>
  <si>
    <t>ROSHANJAMIR</t>
  </si>
  <si>
    <t>SHAIKH</t>
  </si>
  <si>
    <t>AKSHAY YASHODHAR PUJARI</t>
  </si>
  <si>
    <t>AKSHAY</t>
  </si>
  <si>
    <t>YASHODHAR</t>
  </si>
  <si>
    <t>PUJARI</t>
  </si>
  <si>
    <t>ANIKET ANIL KAWALE</t>
  </si>
  <si>
    <t>ANIKET</t>
  </si>
  <si>
    <t>ANIL</t>
  </si>
  <si>
    <t>KAWALE</t>
  </si>
  <si>
    <t>BHAVESH PANDURANG PARTE</t>
  </si>
  <si>
    <t>BHAVESH</t>
  </si>
  <si>
    <t>PANDURANG</t>
  </si>
  <si>
    <t>PARTE</t>
  </si>
  <si>
    <t>BHUSHAN LAWU PALKAR</t>
  </si>
  <si>
    <t>BHUSHAN</t>
  </si>
  <si>
    <t>LAWU</t>
  </si>
  <si>
    <t>PALKAR</t>
  </si>
  <si>
    <t>CHANDRAKANT BHASKAR WATKAR</t>
  </si>
  <si>
    <t>CHANDRAKANT</t>
  </si>
  <si>
    <t>BHASKAR</t>
  </si>
  <si>
    <t>WATKAR</t>
  </si>
  <si>
    <t>DINESH JAGANNATH DHURI</t>
  </si>
  <si>
    <t>JAGANNATH</t>
  </si>
  <si>
    <t>DHURI</t>
  </si>
  <si>
    <t>DINESH VITTHAL PAWAR</t>
  </si>
  <si>
    <t>VITTHAL</t>
  </si>
  <si>
    <t>PAWAR</t>
  </si>
  <si>
    <t>HEMANT ANAND GOSAVI</t>
  </si>
  <si>
    <t>HEMANT</t>
  </si>
  <si>
    <t>ANAND</t>
  </si>
  <si>
    <t>GOSAVI</t>
  </si>
  <si>
    <t>JYOTI YASHWANT KADAM</t>
  </si>
  <si>
    <t>JYOTI</t>
  </si>
  <si>
    <t>YASHWANT</t>
  </si>
  <si>
    <t>KADAM</t>
  </si>
  <si>
    <t>KAILAS PRABHAKAR PAWAR</t>
  </si>
  <si>
    <t>KAILAS</t>
  </si>
  <si>
    <t>PRABHAKAR</t>
  </si>
  <si>
    <t>KIRAN BHAGOJI SHINDE</t>
  </si>
  <si>
    <t>KIRAN</t>
  </si>
  <si>
    <t>BHAGOJI</t>
  </si>
  <si>
    <t>SHINDE</t>
  </si>
  <si>
    <t>MANOHAR VITHAL KORGAONKAR</t>
  </si>
  <si>
    <t>MANOHAR</t>
  </si>
  <si>
    <t>VITHAL</t>
  </si>
  <si>
    <t>KORGAONKAR</t>
  </si>
  <si>
    <t>MAZHAR GULAMNABI ANSARI</t>
  </si>
  <si>
    <t>MAZHAR</t>
  </si>
  <si>
    <t>GULAMNABI</t>
  </si>
  <si>
    <t>ANSARI</t>
  </si>
  <si>
    <t>MILIND JAYWANT PATIL</t>
  </si>
  <si>
    <t>MILIND</t>
  </si>
  <si>
    <t>JAYWANT</t>
  </si>
  <si>
    <t>PATIL</t>
  </si>
  <si>
    <t>MILIND MADHUSUDAN NATEKAR</t>
  </si>
  <si>
    <t>MADHUSUDAN</t>
  </si>
  <si>
    <t>NATEKAR</t>
  </si>
  <si>
    <t>MILIND SUBHASH KULE</t>
  </si>
  <si>
    <t>SUBHASH</t>
  </si>
  <si>
    <t>KULE</t>
  </si>
  <si>
    <t>NILESH HINDURAO BHOSALE</t>
  </si>
  <si>
    <t>NILESH</t>
  </si>
  <si>
    <t>HINDURAO</t>
  </si>
  <si>
    <t>BHOSALE</t>
  </si>
  <si>
    <t>NIRAJ PRAMOD CHAUDHARY</t>
  </si>
  <si>
    <t>NIRAJ</t>
  </si>
  <si>
    <t>PRAMOD</t>
  </si>
  <si>
    <t>CHAUDHARY</t>
  </si>
  <si>
    <t>NITIN ANANT PHONDKE</t>
  </si>
  <si>
    <t>NITIN</t>
  </si>
  <si>
    <t>ANANT</t>
  </si>
  <si>
    <t>PHONDKE</t>
  </si>
  <si>
    <t>PRABHAKAR MURLIDHAR SONWANE</t>
  </si>
  <si>
    <t>MURLIDHAR</t>
  </si>
  <si>
    <t>SONWANE</t>
  </si>
  <si>
    <t>PRADEEP SHRIDHAR SAWANT</t>
  </si>
  <si>
    <t>PRADEEP</t>
  </si>
  <si>
    <t>SHRIDHAR</t>
  </si>
  <si>
    <t>SAWANT</t>
  </si>
  <si>
    <t>PRADNYA UDAY JADHAV</t>
  </si>
  <si>
    <t>PRADNYA</t>
  </si>
  <si>
    <t>UDAY</t>
  </si>
  <si>
    <t>JADHAV</t>
  </si>
  <si>
    <t>PRANIT DILIP SAWANT</t>
  </si>
  <si>
    <t>PRANIT</t>
  </si>
  <si>
    <t>DILIP</t>
  </si>
  <si>
    <t>PRASHANT PRABHAKAR PARAB</t>
  </si>
  <si>
    <t>PRASHANT</t>
  </si>
  <si>
    <t>PARAB</t>
  </si>
  <si>
    <t>PRASHANT SOPAN KHOT</t>
  </si>
  <si>
    <t>SOPAN</t>
  </si>
  <si>
    <t>KHOT</t>
  </si>
  <si>
    <t>PRASHANT SURYAKANT MHAPSEKAR</t>
  </si>
  <si>
    <t>SURYAKANT</t>
  </si>
  <si>
    <t>MHAPSEKAR</t>
  </si>
  <si>
    <t>PRATISH PRAKASH YADAV</t>
  </si>
  <si>
    <t>PRATISH</t>
  </si>
  <si>
    <t>PRAKASH</t>
  </si>
  <si>
    <t>YADAV</t>
  </si>
  <si>
    <t>PRAVIN VASANT GHARAT</t>
  </si>
  <si>
    <t>PRAVIN</t>
  </si>
  <si>
    <t>VASANT</t>
  </si>
  <si>
    <t>GHARAT</t>
  </si>
  <si>
    <t>PUNDALIK BALKRISHNA RAORANE</t>
  </si>
  <si>
    <t>PUNDALIK</t>
  </si>
  <si>
    <t>BALKRISHNA</t>
  </si>
  <si>
    <t>RAORANE</t>
  </si>
  <si>
    <t>RAJESH PRABHAKAR REVADKAR</t>
  </si>
  <si>
    <t>RAJESH</t>
  </si>
  <si>
    <t>REVADKAR</t>
  </si>
  <si>
    <t>RAVINDRA RAGHUNATH BHOIR</t>
  </si>
  <si>
    <t>RAVINDRA</t>
  </si>
  <si>
    <t>RAGHUNATH</t>
  </si>
  <si>
    <t>BHOIR</t>
  </si>
  <si>
    <t>ROHIDAS DINKAR GAIKWAD</t>
  </si>
  <si>
    <t>ROHIDAS</t>
  </si>
  <si>
    <t>DINKAR</t>
  </si>
  <si>
    <t>GAIKWAD</t>
  </si>
  <si>
    <t>RUCHI RAKESH ADIT</t>
  </si>
  <si>
    <t>RUCHI</t>
  </si>
  <si>
    <t>RAKESH</t>
  </si>
  <si>
    <t>ADIT</t>
  </si>
  <si>
    <t>RUNMAI RAJESH SAWANT</t>
  </si>
  <si>
    <t>RUNMAI</t>
  </si>
  <si>
    <t>RUPESH RAMESH KADAM</t>
  </si>
  <si>
    <t>RUPESH</t>
  </si>
  <si>
    <t>RAMESH</t>
  </si>
  <si>
    <t>SACHIN BHANUDAS GAONKAR</t>
  </si>
  <si>
    <t>SACHIN</t>
  </si>
  <si>
    <t>BHANUDAS</t>
  </si>
  <si>
    <t>GAONKAR</t>
  </si>
  <si>
    <t>SACHIN KESHAV GAWADE</t>
  </si>
  <si>
    <t>KESHAV</t>
  </si>
  <si>
    <t>GAWADE</t>
  </si>
  <si>
    <t>SACHIN MADHUKAR GHADI</t>
  </si>
  <si>
    <t>MADHUKAR</t>
  </si>
  <si>
    <t>GHADI</t>
  </si>
  <si>
    <t>SACHIN SHRIRANG KEREKAR</t>
  </si>
  <si>
    <t>SHRIRANG</t>
  </si>
  <si>
    <t>KEREKAR</t>
  </si>
  <si>
    <t>SAGAR MUKUND DHOND</t>
  </si>
  <si>
    <t>SAGAR</t>
  </si>
  <si>
    <t>MUKUND</t>
  </si>
  <si>
    <t>DHOND</t>
  </si>
  <si>
    <t>SAMEER NARAYAN SAIM</t>
  </si>
  <si>
    <t>SAMEER</t>
  </si>
  <si>
    <t>NARAYAN</t>
  </si>
  <si>
    <t>SAIM</t>
  </si>
  <si>
    <t>SAMIR SANTOSH MALI</t>
  </si>
  <si>
    <t>SAMIR</t>
  </si>
  <si>
    <t>MALI</t>
  </si>
  <si>
    <t>SANJAY SAKHARAM JADHAV</t>
  </si>
  <si>
    <t>SANJAY</t>
  </si>
  <si>
    <t>SAKHARAM</t>
  </si>
  <si>
    <t>SANTOSH SADASHIV MALKAR</t>
  </si>
  <si>
    <t>SADASHIV</t>
  </si>
  <si>
    <t>MALKAR</t>
  </si>
  <si>
    <t>SANTOSH SURESH PAWAR</t>
  </si>
  <si>
    <t>SURESH</t>
  </si>
  <si>
    <t>STEPHEN JOSEPH SANTAMARIA</t>
  </si>
  <si>
    <t>STEPHEN</t>
  </si>
  <si>
    <t>JOSEPH</t>
  </si>
  <si>
    <t>SANTAMARIA</t>
  </si>
  <si>
    <t>SUJIT PRAKASH JOGALE</t>
  </si>
  <si>
    <t>SUJIT</t>
  </si>
  <si>
    <t>JOGALE</t>
  </si>
  <si>
    <t>SUNIL MENON A R K MENON NATTUVEETIL</t>
  </si>
  <si>
    <t>SUNIL</t>
  </si>
  <si>
    <t>MENON</t>
  </si>
  <si>
    <t>A</t>
  </si>
  <si>
    <t>SUSHANT TUKARAM MORE</t>
  </si>
  <si>
    <t>SUSHANT</t>
  </si>
  <si>
    <t>TUKARAM</t>
  </si>
  <si>
    <t>MORE</t>
  </si>
  <si>
    <t>VIJAY PUNDLIK TUPE</t>
  </si>
  <si>
    <t>VIJAY</t>
  </si>
  <si>
    <t>PUNDLIK</t>
  </si>
  <si>
    <t>TUPE</t>
  </si>
  <si>
    <t>VIKAS VISHVAMITRA SINGH</t>
  </si>
  <si>
    <t>VIKAS</t>
  </si>
  <si>
    <t>VISHVAMITRA</t>
  </si>
  <si>
    <t>SINGH</t>
  </si>
  <si>
    <t>VINAY VIJAY PANCHAL</t>
  </si>
  <si>
    <t>VINAY</t>
  </si>
  <si>
    <t>PANCHAL</t>
  </si>
  <si>
    <t>VINIT VIJAY MHATRE</t>
  </si>
  <si>
    <t>VINIT</t>
  </si>
  <si>
    <t>MHATRE</t>
  </si>
  <si>
    <t>VINITA NAMDEO RANE</t>
  </si>
  <si>
    <t>VINITA</t>
  </si>
  <si>
    <t>NAMDEO</t>
  </si>
  <si>
    <t>RANE</t>
  </si>
  <si>
    <t>VIVEK SHANKAR NENE</t>
  </si>
  <si>
    <t>VIVEK</t>
  </si>
  <si>
    <t>SHANKAR</t>
  </si>
  <si>
    <t>NENE</t>
  </si>
  <si>
    <t>GRADE WISE SUMMERY</t>
  </si>
  <si>
    <t>NOS</t>
  </si>
  <si>
    <t>B</t>
  </si>
  <si>
    <t>C</t>
  </si>
  <si>
    <t>D</t>
  </si>
  <si>
    <t>E</t>
  </si>
  <si>
    <t>FAILED</t>
  </si>
  <si>
    <t>Working File - Text to Columns</t>
  </si>
  <si>
    <t>Path :</t>
  </si>
  <si>
    <t xml:space="preserve">Seperator is Space </t>
  </si>
  <si>
    <t>Names</t>
  </si>
  <si>
    <t>Santosh Malkar</t>
  </si>
  <si>
    <t>Pramod Bote</t>
  </si>
  <si>
    <t>Ulhas Deshpande</t>
  </si>
  <si>
    <t>Chandrakant Nagwekar</t>
  </si>
  <si>
    <t>Dinesh Dhuri</t>
  </si>
  <si>
    <t>Prashant Khot</t>
  </si>
  <si>
    <t>Mahesh Anjarlekar</t>
  </si>
  <si>
    <t>Nishant Thakre</t>
  </si>
  <si>
    <t>Derina Gomes</t>
  </si>
  <si>
    <t>Santosh</t>
  </si>
  <si>
    <t>Malkar</t>
  </si>
  <si>
    <t>Pramod</t>
  </si>
  <si>
    <t>Bote</t>
  </si>
  <si>
    <t>Ulhas</t>
  </si>
  <si>
    <t>Deshpande</t>
  </si>
  <si>
    <t>Chandrakant</t>
  </si>
  <si>
    <t>Nagwekar</t>
  </si>
  <si>
    <t>Dinesh</t>
  </si>
  <si>
    <t>Dhuri</t>
  </si>
  <si>
    <t>Prashant</t>
  </si>
  <si>
    <t>Khot</t>
  </si>
  <si>
    <t>Mahesh</t>
  </si>
  <si>
    <t>Anjarlekar</t>
  </si>
  <si>
    <t>Nishant</t>
  </si>
  <si>
    <t>Thakre</t>
  </si>
  <si>
    <t>Derina</t>
  </si>
  <si>
    <t>Gomes</t>
  </si>
  <si>
    <t>First Name</t>
  </si>
  <si>
    <t>Surname</t>
  </si>
  <si>
    <t>Pramod,Kolhapur,K10234,10000</t>
  </si>
  <si>
    <t>Chandu  ,Goa ,G10234,15000</t>
  </si>
  <si>
    <t>Nishant,Pune,P10234,20000</t>
  </si>
  <si>
    <t>Raja,Hyderabad,H10234,25000</t>
  </si>
  <si>
    <t>RKPR,Cochin,c10234,25000</t>
  </si>
  <si>
    <t>Seperator is Comma</t>
  </si>
  <si>
    <t>Name</t>
  </si>
  <si>
    <t>City</t>
  </si>
  <si>
    <t>Ticket No</t>
  </si>
  <si>
    <t>Salary</t>
  </si>
  <si>
    <t>Kolhapur</t>
  </si>
  <si>
    <t>K10234</t>
  </si>
  <si>
    <t xml:space="preserve">Chandu  </t>
  </si>
  <si>
    <t xml:space="preserve">Goa </t>
  </si>
  <si>
    <t>G10234</t>
  </si>
  <si>
    <t>Pune</t>
  </si>
  <si>
    <t>P10234</t>
  </si>
  <si>
    <t>Raja</t>
  </si>
  <si>
    <t>Hyderabad</t>
  </si>
  <si>
    <t>H10234</t>
  </si>
  <si>
    <t>RKPR</t>
  </si>
  <si>
    <t>Cochin</t>
  </si>
  <si>
    <t>c10234</t>
  </si>
  <si>
    <t>MVWAA4DV1-ZZG-266964</t>
  </si>
  <si>
    <t>MVWAA4DZ1-26U-264363</t>
  </si>
  <si>
    <t>MVSPA4AV2-ZZS-138361</t>
  </si>
  <si>
    <t>MVWAR4CV1-Z7Q-263072</t>
  </si>
  <si>
    <t>Seperator is Dash (-)</t>
  </si>
  <si>
    <t>Variant</t>
  </si>
  <si>
    <t>Colour Code</t>
  </si>
  <si>
    <t>Chassis No</t>
  </si>
  <si>
    <t>MVSPR4AV1</t>
  </si>
  <si>
    <t>26U</t>
  </si>
  <si>
    <t>112363</t>
  </si>
  <si>
    <t>MVSRR4BZ2</t>
  </si>
  <si>
    <t>ZHJ</t>
  </si>
  <si>
    <t>532829</t>
  </si>
  <si>
    <t>MVSRA4BV1</t>
  </si>
  <si>
    <t>Z2S</t>
  </si>
  <si>
    <t>532390</t>
  </si>
  <si>
    <t>MVDRA4BV1</t>
  </si>
  <si>
    <t>625516</t>
  </si>
  <si>
    <t>MVSRR4BV1</t>
  </si>
  <si>
    <t>Z1Q</t>
  </si>
  <si>
    <t>542736</t>
  </si>
  <si>
    <t>Z4Q</t>
  </si>
  <si>
    <t>550630</t>
  </si>
  <si>
    <t>MVWAA4DV1</t>
  </si>
  <si>
    <t>ZZG</t>
  </si>
  <si>
    <t>266964</t>
  </si>
  <si>
    <t>MVWAA4DZ1</t>
  </si>
  <si>
    <t>264363</t>
  </si>
  <si>
    <t>MVSPA4AV2</t>
  </si>
  <si>
    <t>ZZS</t>
  </si>
  <si>
    <t>138361</t>
  </si>
  <si>
    <t>MVWAR4CV1</t>
  </si>
  <si>
    <t>Z7Q</t>
  </si>
  <si>
    <t>263072</t>
  </si>
  <si>
    <t>Using Fixed Width</t>
  </si>
  <si>
    <t>Working File - Fill Series</t>
  </si>
  <si>
    <t>Working File - Flash Fill</t>
  </si>
  <si>
    <t>Working File - Data Filling (Advance Fill)</t>
  </si>
  <si>
    <t>Advance Fill</t>
  </si>
  <si>
    <t>Fill Drag Numbers</t>
  </si>
  <si>
    <t>Fill Drag Months</t>
  </si>
  <si>
    <t>Fill Drag Days</t>
  </si>
  <si>
    <t>Fill Drag Custome List</t>
  </si>
  <si>
    <t>Jan</t>
  </si>
  <si>
    <t>Feb</t>
  </si>
  <si>
    <t>Mar</t>
  </si>
  <si>
    <t>Apr</t>
  </si>
  <si>
    <t>May</t>
  </si>
  <si>
    <t>Jun</t>
  </si>
  <si>
    <t>Jul</t>
  </si>
  <si>
    <t>Aug</t>
  </si>
  <si>
    <t>Sep</t>
  </si>
  <si>
    <t>January</t>
  </si>
  <si>
    <t>February</t>
  </si>
  <si>
    <t>March</t>
  </si>
  <si>
    <t>April</t>
  </si>
  <si>
    <t>June</t>
  </si>
  <si>
    <t>July</t>
  </si>
  <si>
    <t>August</t>
  </si>
  <si>
    <t>September</t>
  </si>
  <si>
    <t>Mon</t>
  </si>
  <si>
    <t>Tue</t>
  </si>
  <si>
    <t>Wed</t>
  </si>
  <si>
    <t>Thu</t>
  </si>
  <si>
    <t>Fri</t>
  </si>
  <si>
    <t>Sat</t>
  </si>
  <si>
    <t>Sun</t>
  </si>
  <si>
    <t>Monday</t>
  </si>
  <si>
    <t>Friday</t>
  </si>
  <si>
    <t>Sunday</t>
  </si>
  <si>
    <t>Tuesday</t>
  </si>
  <si>
    <t>Wednesday</t>
  </si>
  <si>
    <t>Thursday</t>
  </si>
  <si>
    <t>Saturday</t>
  </si>
  <si>
    <t>INDIA</t>
  </si>
  <si>
    <t>RUSSIA</t>
  </si>
  <si>
    <t>AMERICA</t>
  </si>
  <si>
    <t>GERMANY</t>
  </si>
  <si>
    <t>ITALY</t>
  </si>
  <si>
    <t>JAPAN</t>
  </si>
  <si>
    <t>FRANCE</t>
  </si>
  <si>
    <t>Sant</t>
  </si>
  <si>
    <t>Pram</t>
  </si>
  <si>
    <t>Ulha</t>
  </si>
  <si>
    <t>Chan</t>
  </si>
  <si>
    <t>Dine</t>
  </si>
  <si>
    <t>Pras</t>
  </si>
  <si>
    <t>Mahe</t>
  </si>
  <si>
    <t>Nish</t>
  </si>
  <si>
    <t>Deri</t>
  </si>
  <si>
    <t>First 4 Character</t>
  </si>
  <si>
    <t>Last 3 Character</t>
  </si>
  <si>
    <t>day</t>
  </si>
  <si>
    <t>Middle 3 Character</t>
  </si>
  <si>
    <t>Numbers</t>
  </si>
  <si>
    <t>1001-Q34-P100</t>
  </si>
  <si>
    <t>1002-P35-P101</t>
  </si>
  <si>
    <t>1003-R36-P102</t>
  </si>
  <si>
    <t>1004-S37-P103</t>
  </si>
  <si>
    <t>1005-T38-P104</t>
  </si>
  <si>
    <t>1006-U39-P105</t>
  </si>
  <si>
    <t>1007-V34-P106</t>
  </si>
  <si>
    <t>1008-X34-P107</t>
  </si>
  <si>
    <t>1009-Y34-P108</t>
  </si>
  <si>
    <t>First 4 Numbers</t>
  </si>
  <si>
    <t>Middle 3 Characters</t>
  </si>
  <si>
    <t>Q34</t>
  </si>
  <si>
    <t>P35</t>
  </si>
  <si>
    <t>R36</t>
  </si>
  <si>
    <t>S37</t>
  </si>
  <si>
    <t>T38</t>
  </si>
  <si>
    <t>U39</t>
  </si>
  <si>
    <t>V34</t>
  </si>
  <si>
    <t>X34</t>
  </si>
  <si>
    <t>Y34</t>
  </si>
  <si>
    <t>Last 3 Numbers</t>
  </si>
  <si>
    <t>100</t>
  </si>
  <si>
    <t>101</t>
  </si>
  <si>
    <t>102</t>
  </si>
  <si>
    <t>103</t>
  </si>
  <si>
    <t>104</t>
  </si>
  <si>
    <t>105</t>
  </si>
  <si>
    <t>106</t>
  </si>
  <si>
    <t>107</t>
  </si>
  <si>
    <t>108</t>
  </si>
  <si>
    <t>MS Excel - ROUND / ROUNDUP / ROUNDDOWN Functions</t>
  </si>
  <si>
    <t xml:space="preserve">Working File - Round Functions </t>
  </si>
  <si>
    <t>ROUND</t>
  </si>
  <si>
    <t>ROUNDUP</t>
  </si>
  <si>
    <t>ROUNDDOWN</t>
  </si>
  <si>
    <t>MROUND</t>
  </si>
  <si>
    <t>=ROUND(number, num_digits)</t>
  </si>
  <si>
    <t>=ROUNDUP(number, num_digits)</t>
  </si>
  <si>
    <t>=ROUNDDOWN(number, num_digits)</t>
  </si>
  <si>
    <r>
      <t>The </t>
    </r>
    <r>
      <rPr>
        <b/>
        <sz val="11"/>
        <color rgb="FF222222"/>
        <rFont val="Calibri"/>
        <family val="2"/>
        <scheme val="minor"/>
      </rPr>
      <t>Excel ROUND</t>
    </r>
    <r>
      <rPr>
        <sz val="11"/>
        <color rgb="FF222222"/>
        <rFont val="Calibri"/>
        <family val="2"/>
        <scheme val="minor"/>
      </rPr>
      <t> function returns a number rounded to a given number of digits. The </t>
    </r>
    <r>
      <rPr>
        <b/>
        <sz val="11"/>
        <color rgb="FF222222"/>
        <rFont val="Calibri"/>
        <family val="2"/>
        <scheme val="minor"/>
      </rPr>
      <t>ROUND</t>
    </r>
    <r>
      <rPr>
        <sz val="11"/>
        <color rgb="FF222222"/>
        <rFont val="Calibri"/>
        <family val="2"/>
        <scheme val="minor"/>
      </rPr>
      <t> function can </t>
    </r>
    <r>
      <rPr>
        <b/>
        <sz val="11"/>
        <color rgb="FF222222"/>
        <rFont val="Calibri"/>
        <family val="2"/>
        <scheme val="minor"/>
      </rPr>
      <t>round</t>
    </r>
    <r>
      <rPr>
        <sz val="11"/>
        <color rgb="FF222222"/>
        <rFont val="Calibri"/>
        <family val="2"/>
        <scheme val="minor"/>
      </rPr>
      <t> to the right or left of the decimal point.</t>
    </r>
  </si>
  <si>
    <r>
      <t xml:space="preserve">The Excel </t>
    </r>
    <r>
      <rPr>
        <b/>
        <sz val="11"/>
        <color rgb="FF2C2C2D"/>
        <rFont val="Calibri"/>
        <family val="2"/>
        <scheme val="minor"/>
      </rPr>
      <t>ROUNDUP</t>
    </r>
    <r>
      <rPr>
        <sz val="11"/>
        <color rgb="FF2C2C2D"/>
        <rFont val="Calibri"/>
        <family val="2"/>
        <scheme val="minor"/>
      </rPr>
      <t xml:space="preserve"> function returns a number rounded up to a given number of decimal places. Unlike standard rounding, where numbers less than 5 are rounded down, ROUNDUP rounds </t>
    </r>
    <r>
      <rPr>
        <i/>
        <sz val="11"/>
        <color rgb="FF2C2C2D"/>
        <rFont val="Calibri"/>
        <family val="2"/>
        <scheme val="minor"/>
      </rPr>
      <t>all numbers up</t>
    </r>
    <r>
      <rPr>
        <sz val="11"/>
        <color rgb="FF2C2C2D"/>
        <rFont val="Calibri"/>
        <family val="2"/>
        <scheme val="minor"/>
      </rPr>
      <t>.</t>
    </r>
  </si>
  <si>
    <r>
      <t xml:space="preserve">The Excel </t>
    </r>
    <r>
      <rPr>
        <b/>
        <sz val="11"/>
        <color rgb="FF2C2C2D"/>
        <rFont val="Calibri"/>
        <family val="2"/>
        <scheme val="minor"/>
      </rPr>
      <t>ROUNDDOWN</t>
    </r>
    <r>
      <rPr>
        <sz val="11"/>
        <color rgb="FF2C2C2D"/>
        <rFont val="Calibri"/>
        <family val="2"/>
        <scheme val="minor"/>
      </rPr>
      <t xml:space="preserve"> function returns a number rounded down to a given number of places. Unlike standard rounding, where only numbers less than 5 are rounded down, ROUNDDOWN rounds </t>
    </r>
    <r>
      <rPr>
        <i/>
        <sz val="11"/>
        <color rgb="FF2C2C2D"/>
        <rFont val="Calibri"/>
        <family val="2"/>
        <scheme val="minor"/>
      </rPr>
      <t>all numbers down</t>
    </r>
    <r>
      <rPr>
        <sz val="11"/>
        <color rgb="FF2C2C2D"/>
        <rFont val="Calibri"/>
        <family val="2"/>
        <scheme val="minor"/>
      </rPr>
      <t>.</t>
    </r>
  </si>
  <si>
    <r>
      <rPr>
        <sz val="11"/>
        <color theme="1"/>
        <rFont val="Calibri"/>
        <family val="2"/>
        <scheme val="minor"/>
      </rPr>
      <t>The </t>
    </r>
    <r>
      <rPr>
        <b/>
        <sz val="11"/>
        <color theme="1"/>
        <rFont val="Calibri"/>
        <family val="2"/>
        <scheme val="minor"/>
      </rPr>
      <t>Excel MROUND function</t>
    </r>
    <r>
      <rPr>
        <sz val="11"/>
        <color theme="1"/>
        <rFont val="Calibri"/>
        <family val="2"/>
        <scheme val="minor"/>
      </rPr>
      <t> rounds a supplied number up or down to the nearest multiple of a given number.</t>
    </r>
  </si>
  <si>
    <t xml:space="preserve">Round  2 </t>
  </si>
  <si>
    <t>Round 1</t>
  </si>
  <si>
    <t>Round 0</t>
  </si>
  <si>
    <t>ROUND 3</t>
  </si>
  <si>
    <t>Item Rate</t>
  </si>
  <si>
    <t>TAX %</t>
  </si>
  <si>
    <t>TAX Amount</t>
  </si>
  <si>
    <t>ROUND upto 1 Decimal</t>
  </si>
  <si>
    <t>ROUND upto 2 Decimal</t>
  </si>
  <si>
    <t>ROUND upto 3 Decimal</t>
  </si>
  <si>
    <t>ROUND upto 4 Decimal</t>
  </si>
  <si>
    <t>=ROUND(B15,1)</t>
  </si>
  <si>
    <t>=ROUND(B15,2)</t>
  </si>
  <si>
    <t>=ROUND(B15,3)</t>
  </si>
  <si>
    <t>=ROUND(B15,4)</t>
  </si>
  <si>
    <t>=ROUNDUP(B15,1)</t>
  </si>
  <si>
    <t>=ROUNDUP(B15,2)</t>
  </si>
  <si>
    <t>=ROUNDUP(B15,3)</t>
  </si>
  <si>
    <t>=ROUNDUP(B15,4)</t>
  </si>
  <si>
    <t>=ROUNDDOWN(B15,1)</t>
  </si>
  <si>
    <t>=ROUNDDOWN(B15,2)</t>
  </si>
  <si>
    <t>=ROUNDDOWN(B15,3)</t>
  </si>
  <si>
    <t>=ROUNDDOWN(B15,4)</t>
  </si>
  <si>
    <t>ROUND to Nearest 10</t>
  </si>
  <si>
    <t>ROUND to Nearest 100</t>
  </si>
  <si>
    <t>ROUND to Nearest 1000</t>
  </si>
  <si>
    <t>ROUND to Nearest 10000</t>
  </si>
  <si>
    <t>=ROUND(B24,-1)</t>
  </si>
  <si>
    <t>=ROUND(B24,-2)</t>
  </si>
  <si>
    <t>=ROUND(B24,-3)</t>
  </si>
  <si>
    <t>=ROUND(B24,-4)</t>
  </si>
  <si>
    <t>=ROUNDUP(B24,-1)</t>
  </si>
  <si>
    <t>=ROUNDUP(B24,-2)</t>
  </si>
  <si>
    <t>=ROUNDUP(B24,-3)</t>
  </si>
  <si>
    <t>=ROUNDUP(B24,-4)</t>
  </si>
  <si>
    <t>=ROUNDDOWN(B24,-1)</t>
  </si>
  <si>
    <t>=ROUNDDOWN(B24,-2)</t>
  </si>
  <si>
    <t>=ROUNDDOWN(B24,-3)</t>
  </si>
  <si>
    <t>=ROUNDDOWN(B24,-4)</t>
  </si>
  <si>
    <t>=MROUND(B24,10)</t>
  </si>
  <si>
    <t>=MROUND(B24,100)</t>
  </si>
  <si>
    <t>=MROUND(B24,1000)</t>
  </si>
  <si>
    <t>=MROUND(B24,10000)</t>
  </si>
  <si>
    <t>Product Name</t>
  </si>
  <si>
    <t>Product Code</t>
  </si>
  <si>
    <t>Qty in Hand</t>
  </si>
  <si>
    <t>Pricce</t>
  </si>
  <si>
    <t>Mobile</t>
  </si>
  <si>
    <t>Camera</t>
  </si>
  <si>
    <t>Watches</t>
  </si>
  <si>
    <t>Laptops</t>
  </si>
  <si>
    <t>Printers</t>
  </si>
  <si>
    <t>Computers</t>
  </si>
  <si>
    <t>I-pads</t>
  </si>
  <si>
    <t>Tablets</t>
  </si>
  <si>
    <t>Item</t>
  </si>
  <si>
    <t>Qty Available</t>
  </si>
  <si>
    <t>Price</t>
  </si>
  <si>
    <t>=VLOOKUP(C35,B25:E32,3,0)</t>
  </si>
  <si>
    <t>=VLOOKUP(C35,B25:E32,4,0)</t>
  </si>
  <si>
    <t xml:space="preserve">VLOOKUP - APPROXIMATE MATCH </t>
  </si>
  <si>
    <t>NAME</t>
  </si>
  <si>
    <t>SALES DONE</t>
  </si>
  <si>
    <t>INCENTIVE</t>
  </si>
  <si>
    <t>Calulate Incentive  based sales done</t>
  </si>
  <si>
    <t>Incentive Formaule</t>
  </si>
  <si>
    <t>Sales done</t>
  </si>
  <si>
    <t>Incentive Amt</t>
  </si>
  <si>
    <t>REMESH</t>
  </si>
  <si>
    <t>0 to 10000</t>
  </si>
  <si>
    <t>10001 to 20000</t>
  </si>
  <si>
    <t>20001 to  30000</t>
  </si>
  <si>
    <t>30001 to 40000</t>
  </si>
  <si>
    <t>40001 to 50000</t>
  </si>
  <si>
    <t>ATUL</t>
  </si>
  <si>
    <t>50001 to 100000</t>
  </si>
  <si>
    <t>100000+</t>
  </si>
  <si>
    <t>AFSAL</t>
  </si>
  <si>
    <t>AJITH</t>
  </si>
  <si>
    <t>VIPUL</t>
  </si>
  <si>
    <t>GANESH</t>
  </si>
  <si>
    <t xml:space="preserve">VLOOKUP - EXACT MATCH </t>
  </si>
  <si>
    <t>=VLOOKUP(G41,$C$43:$D$49,2,1)</t>
  </si>
  <si>
    <t>=VLOOKUP(G42,$C$43:$D$49,2,1)</t>
  </si>
  <si>
    <t>=VLOOKUP(G43,$C$43:$D$49,2,1)</t>
  </si>
  <si>
    <t>=VLOOKUP(G44,$C$43:$D$49,2,1)</t>
  </si>
  <si>
    <t>=VLOOKUP(G45,$C$43:$D$49,2,1)</t>
  </si>
  <si>
    <t>=VLOOKUP(G46,$C$43:$D$49,2,1)</t>
  </si>
  <si>
    <t>=VLOOKUP(G47,$C$43:$D$49,2,1)</t>
  </si>
  <si>
    <t>=VLOOKUP(G48,$C$43:$D$49,2,1)</t>
  </si>
  <si>
    <t>=VLOOKUP(G49,$C$43:$D$49,2,1)</t>
  </si>
  <si>
    <t>=VLOOKUP(G50,$C$43:$D$49,2,1)</t>
  </si>
  <si>
    <t>=VLOOKUP(G51,$C$43:$D$49,2,1)</t>
  </si>
  <si>
    <t>=VLOOKUP(G52,$C$43:$D$49,2,1)</t>
  </si>
  <si>
    <t>=VLOOKUP(G53,$C$43:$D$49,2,1)</t>
  </si>
  <si>
    <t>=VLOOKUP(G54,$C$43:$D$49,2,1)</t>
  </si>
  <si>
    <t>PARTNO</t>
  </si>
  <si>
    <t>Description</t>
  </si>
  <si>
    <t>Categ</t>
  </si>
  <si>
    <t>PART CATG</t>
  </si>
  <si>
    <t>QTY</t>
  </si>
  <si>
    <t>Actual Cost</t>
  </si>
  <si>
    <t>MRP</t>
  </si>
  <si>
    <t>39105M76M00</t>
  </si>
  <si>
    <t>SOCKET,USB &amp; AUX</t>
  </si>
  <si>
    <t>ACC</t>
  </si>
  <si>
    <t>MSIL ACCESSORIES</t>
  </si>
  <si>
    <t>39270M67L00</t>
  </si>
  <si>
    <t>FEEDER,ANT I/P (YR9/YE3)</t>
  </si>
  <si>
    <t>43130M66L10</t>
  </si>
  <si>
    <t>VALVE, TIRE (TR414)</t>
  </si>
  <si>
    <t>MA</t>
  </si>
  <si>
    <t>SPARES -MA</t>
  </si>
  <si>
    <t>43210M55RG0-QC8</t>
  </si>
  <si>
    <t>WHEEL COMP,AL(15X5 1/2J)</t>
  </si>
  <si>
    <t>43210M55RH0-QC8</t>
  </si>
  <si>
    <t>WHEEL COMP,AL(15X5 1/2J) SWIFT</t>
  </si>
  <si>
    <t>43210M62S60</t>
  </si>
  <si>
    <t>Alloy Wheel M/C Cut</t>
  </si>
  <si>
    <t>43210M66R50-0CE</t>
  </si>
  <si>
    <t>WHEEL COMP,AL(15X5J)</t>
  </si>
  <si>
    <t>43210M68P60-ZMQ</t>
  </si>
  <si>
    <t>WHEEL COMP. AL (16*6J)EX</t>
  </si>
  <si>
    <t>43210M68P91-ZMQ</t>
  </si>
  <si>
    <t>WHEEL, AL (16X6J) (GRAY)</t>
  </si>
  <si>
    <t>43210M68PM0-QC8</t>
  </si>
  <si>
    <t>WHEEL, ALUMI (16X6J) (BLACK)</t>
  </si>
  <si>
    <t>43210M68PU0</t>
  </si>
  <si>
    <t>MACHINE ALLOY BALENO</t>
  </si>
  <si>
    <t>43210M69R50</t>
  </si>
  <si>
    <t>ALLOY WHEEL 14 INCH WAGONR</t>
  </si>
  <si>
    <t>43210M76M50-27N</t>
  </si>
  <si>
    <t>WHELS COMP AL 14 X J CELERIO</t>
  </si>
  <si>
    <t>43210M79M50-0CE</t>
  </si>
  <si>
    <t>ALLOY WHEEL NEW COLOR 15</t>
  </si>
  <si>
    <t>43210M82PU0</t>
  </si>
  <si>
    <t>Alloy Wheel 16</t>
  </si>
  <si>
    <t>43210M84R50-QC8</t>
  </si>
  <si>
    <t>WHEEL COMP,AL(16X6 1/2J)</t>
  </si>
  <si>
    <t>43210M85S10-0CE</t>
  </si>
  <si>
    <t>43250M53M00-27N</t>
  </si>
  <si>
    <t>CAP ASSY,WHEEL FULL ALTO 800</t>
  </si>
  <si>
    <t>43250M55R00-27N</t>
  </si>
  <si>
    <t>CAP ASSY, WHEEL FULL</t>
  </si>
  <si>
    <t>43250M55R10-27N</t>
  </si>
  <si>
    <t>CAP ASSY,WHEEL FULL</t>
  </si>
  <si>
    <t>43250M59K00-27N</t>
  </si>
  <si>
    <t>WHEEL COVER(ZEN ESTILO)</t>
  </si>
  <si>
    <t>43250M60M00-ZGJ</t>
  </si>
  <si>
    <t>WHL CVR FULL ERTIGA</t>
  </si>
  <si>
    <t>43250M60M10-27N</t>
  </si>
  <si>
    <t>CAP ASSY, WHEEL FULL (SILVER)</t>
  </si>
  <si>
    <t>43250M66R00-27N</t>
  </si>
  <si>
    <t>WHEEL CVR IGNIS</t>
  </si>
  <si>
    <t>43250M67K00-27N</t>
  </si>
  <si>
    <t>43250M67L10-27N</t>
  </si>
  <si>
    <t>WHL CVR SLVR WAGONR</t>
  </si>
  <si>
    <t>43250M68P00-27N</t>
  </si>
  <si>
    <t>WHL CVR SLVR BALENO</t>
  </si>
  <si>
    <t>43250M69R10-27N</t>
  </si>
  <si>
    <t>43250M72R00-27N</t>
  </si>
  <si>
    <t>43250M74F00</t>
  </si>
  <si>
    <t>WHL CVR ZEN MINOR VXI</t>
  </si>
  <si>
    <t>43250M74L00-27N</t>
  </si>
  <si>
    <t>WHEEL COVER SWIFT</t>
  </si>
  <si>
    <t>43250M74L10-27N</t>
  </si>
  <si>
    <t>CAP ASSY WHEEL NEW DZIRE</t>
  </si>
  <si>
    <t>43250M76M10-27N</t>
  </si>
  <si>
    <t>WHL CVR SLVR CELERIO</t>
  </si>
  <si>
    <t>43250M83K00-27N</t>
  </si>
  <si>
    <t>BR</t>
  </si>
  <si>
    <t>43250M83P00-27N</t>
  </si>
  <si>
    <t>43250M83P10-27N</t>
  </si>
  <si>
    <t>43252M67L00-DB7</t>
  </si>
  <si>
    <t>CAP,AL WHEEL CENTER</t>
  </si>
  <si>
    <t>57661M797A0</t>
  </si>
  <si>
    <t>FLAP,REAR MUD</t>
  </si>
  <si>
    <t>57681M79501</t>
  </si>
  <si>
    <t>WASHER</t>
  </si>
  <si>
    <t>72201M68P00</t>
  </si>
  <si>
    <t>Mud flap set baleno</t>
  </si>
  <si>
    <t>72201M76MA0</t>
  </si>
  <si>
    <t>MUD FLAP CELERIO NEW</t>
  </si>
  <si>
    <t>72201M82P00</t>
  </si>
  <si>
    <t>Mudflap set (Black)</t>
  </si>
  <si>
    <t>72211M74K00-5PK</t>
  </si>
  <si>
    <t>FLAP, MUD FR RH (BLACK)</t>
  </si>
  <si>
    <t>73820M62S10</t>
  </si>
  <si>
    <t>GARNISH COMP,I/P CTR</t>
  </si>
  <si>
    <t>73821M56R00-5PK</t>
  </si>
  <si>
    <t>GARNISH, I/P CENTER</t>
  </si>
  <si>
    <t>73821M62S00-5PK</t>
  </si>
  <si>
    <t>GARNISH,I/P CTR</t>
  </si>
  <si>
    <t>73821M73R00-5PK</t>
  </si>
  <si>
    <t>73861M71L10-5PK</t>
  </si>
  <si>
    <t>GARNISH, CENTER LOWER (BLACK)</t>
  </si>
  <si>
    <t>75850M82P10-5PK</t>
  </si>
  <si>
    <t>BOX COMP,FLOOR CONSOLE RR</t>
  </si>
  <si>
    <t>75901M50SA0</t>
  </si>
  <si>
    <t>PVC Designer Mat</t>
  </si>
  <si>
    <t>75901M53MA0</t>
  </si>
  <si>
    <t>MAT PVC DESIGNER</t>
  </si>
  <si>
    <t>75901M55R00</t>
  </si>
  <si>
    <t>PVC DESIGNER MAT BLACK/RED</t>
  </si>
  <si>
    <t>75901M55R10</t>
  </si>
  <si>
    <t>PVC TRANSPARENT MAT</t>
  </si>
  <si>
    <t>75901M55R20</t>
  </si>
  <si>
    <t>PVC BLACK MAT</t>
  </si>
  <si>
    <t>75901M55R30</t>
  </si>
  <si>
    <t>PVC DESIGNER MAT BLACK/SILVER</t>
  </si>
  <si>
    <t>75901M55RC0</t>
  </si>
  <si>
    <t>PREMIUM CARPET MAT</t>
  </si>
  <si>
    <t>75901M56R00</t>
  </si>
  <si>
    <t>DESIGNER MAT DZIRE</t>
  </si>
  <si>
    <t>75901M56RA0</t>
  </si>
  <si>
    <t>3D CARPET MAT DZIRE</t>
  </si>
  <si>
    <t>75901M62S10</t>
  </si>
  <si>
    <t>Deluxe Carpet Mat</t>
  </si>
  <si>
    <t>75901M62S30</t>
  </si>
  <si>
    <t>3D Carpet Mat</t>
  </si>
  <si>
    <t>75901M62SA0</t>
  </si>
  <si>
    <t>PVC Mat - Black</t>
  </si>
  <si>
    <t>75901M65M20</t>
  </si>
  <si>
    <t>75901M65MF0</t>
  </si>
  <si>
    <t>75901M66RA0</t>
  </si>
  <si>
    <t>MAT DSGNR IGNIS</t>
  </si>
  <si>
    <t>75901M66RC0</t>
  </si>
  <si>
    <t>DESIGNER MAT BLUE</t>
  </si>
  <si>
    <t>75901M68PD1</t>
  </si>
  <si>
    <t>Designer Mat</t>
  </si>
  <si>
    <t>75901M69RB0</t>
  </si>
  <si>
    <t>PVC MAT BLACK- WAGONR</t>
  </si>
  <si>
    <t>75901M69RC0</t>
  </si>
  <si>
    <t>PVC DESIGNER MAT</t>
  </si>
  <si>
    <t>75901M72RB0</t>
  </si>
  <si>
    <t>75901M72RC0</t>
  </si>
  <si>
    <t>PVC PRM BLACK</t>
  </si>
  <si>
    <t>75901M72SA0</t>
  </si>
  <si>
    <t>PVC PREMIUM MAT - XL6</t>
  </si>
  <si>
    <t>75901M76M60</t>
  </si>
  <si>
    <t>MAT CARPET CELERIO- RED</t>
  </si>
  <si>
    <t>75901M76MD0</t>
  </si>
  <si>
    <t>MAT FUL FLR BLK CELERIO</t>
  </si>
  <si>
    <t>75901M82P00</t>
  </si>
  <si>
    <t>CARPET MAT DLX</t>
  </si>
  <si>
    <t>75901M82PE0</t>
  </si>
  <si>
    <t>PVC Premium Mat Black</t>
  </si>
  <si>
    <t>75901M82RA0</t>
  </si>
  <si>
    <t>CIAZ DESIGNER MAT</t>
  </si>
  <si>
    <t>75901M85SF0</t>
  </si>
  <si>
    <t>DESIGNER MAT RED</t>
  </si>
  <si>
    <t>75901M85SG0</t>
  </si>
  <si>
    <t>ALL WEATHER 3D MAT</t>
  </si>
  <si>
    <t>82820M68P50-0PG</t>
  </si>
  <si>
    <t>HANDLE, FRONT DOOR OUT LH</t>
  </si>
  <si>
    <t>83811M68P10</t>
  </si>
  <si>
    <t>WEATHERSTRIP,FRONT DOOR OUT,R</t>
  </si>
  <si>
    <t>83821M68P10</t>
  </si>
  <si>
    <t>WEATHERSTRIP,FRONT DOOR OUT,L</t>
  </si>
  <si>
    <t>83831M68P10</t>
  </si>
  <si>
    <t>WEATHERSTRIP,REAR DOOR OUT,R</t>
  </si>
  <si>
    <t>83841M68P10</t>
  </si>
  <si>
    <t>WEATHERSTRIP,REAR DOOR OUT,L</t>
  </si>
  <si>
    <t>83900M53M10</t>
  </si>
  <si>
    <t>BACK DR SPOILER-ALTO800(PRIMERED)</t>
  </si>
  <si>
    <t>83940M68P10-0PG</t>
  </si>
  <si>
    <t>GARNISH, BACK DOOR (CHROME)</t>
  </si>
  <si>
    <t>83943M68P00</t>
  </si>
  <si>
    <t>.CAP, BACK CAMERA HOLE</t>
  </si>
  <si>
    <t>87418M84020</t>
  </si>
  <si>
    <t>DOOR GUARD</t>
  </si>
  <si>
    <t>88910M83K00-R3F</t>
  </si>
  <si>
    <t>SHELF, RR PARCEL (BLACK)</t>
  </si>
  <si>
    <t>95850M66RC0</t>
  </si>
  <si>
    <t>CABIN AIR FILTER IGNIS</t>
  </si>
  <si>
    <t>95850M79M00</t>
  </si>
  <si>
    <t>CABIN AIR FILTER - CIAZ &amp; NEW SWIFT</t>
  </si>
  <si>
    <t>95861M74L00</t>
  </si>
  <si>
    <t>A/C FILTER</t>
  </si>
  <si>
    <t>95862M62S20</t>
  </si>
  <si>
    <t>FILTER ASSY</t>
  </si>
  <si>
    <t>99000-79N12-192</t>
  </si>
  <si>
    <t>KEY COVER, LARG</t>
  </si>
  <si>
    <t>99000-79N12-361</t>
  </si>
  <si>
    <t>KEY COVER, NORMAL TYPE GANESA</t>
  </si>
  <si>
    <t>99000M24120-299</t>
  </si>
  <si>
    <t>BODY SIDE MOULDING OMNI</t>
  </si>
  <si>
    <t>99000M24120-306</t>
  </si>
  <si>
    <t>MUDFLAP CAR TYP 2</t>
  </si>
  <si>
    <t>99000M24120-414</t>
  </si>
  <si>
    <t>CIGARETTE LIGHTER ALTO</t>
  </si>
  <si>
    <t>99000M24120-526</t>
  </si>
  <si>
    <t>TUBELESS TYRES REPAIR KIT</t>
  </si>
  <si>
    <t>99000M99019</t>
  </si>
  <si>
    <t>B/CVR SLVR OMNI</t>
  </si>
  <si>
    <t>99000M99094-001</t>
  </si>
  <si>
    <t>BODY POLISH 500 CAN</t>
  </si>
  <si>
    <t>99000M99095-001</t>
  </si>
  <si>
    <t>DASH BOARD SHINER(225</t>
  </si>
  <si>
    <t>99000M99096-001</t>
  </si>
  <si>
    <t>GLASS CLEANER 500 CAN</t>
  </si>
  <si>
    <t>99000M99097-002</t>
  </si>
  <si>
    <t>CAR SHAMPOO (10</t>
  </si>
  <si>
    <t>99000M99098-001</t>
  </si>
  <si>
    <t>TYRE POLISH(500</t>
  </si>
  <si>
    <t>99000M99110</t>
  </si>
  <si>
    <t>MUD FLAP ALTO</t>
  </si>
  <si>
    <t>99000M99123</t>
  </si>
  <si>
    <t>B/CVR SLVR EECO</t>
  </si>
  <si>
    <t>99000M99129</t>
  </si>
  <si>
    <t>SIDE STEP(RH&amp;LH)-EECO</t>
  </si>
  <si>
    <t>99000M99132-STE</t>
  </si>
  <si>
    <t>INFOTAINMENT BROCHURE</t>
  </si>
  <si>
    <t>99000M99132-WL3</t>
  </si>
  <si>
    <t>Wallet design 3</t>
  </si>
  <si>
    <t>99000M99170</t>
  </si>
  <si>
    <t>SET REAR MUD FLAP(VERSA)</t>
  </si>
  <si>
    <t>99000M99178</t>
  </si>
  <si>
    <t>SUPER LUBRICANT</t>
  </si>
  <si>
    <t>99000M99280</t>
  </si>
  <si>
    <t>SUPER CLEANER(480ML)</t>
  </si>
  <si>
    <t>99000M99407-AAD</t>
  </si>
  <si>
    <t>SEAT COVER-FABRIC(OMNI-8SEAT)</t>
  </si>
  <si>
    <t>99000M99515</t>
  </si>
  <si>
    <t>BODY SIDE MOULDING-SWIFT</t>
  </si>
  <si>
    <t>99000M99537-RMT</t>
  </si>
  <si>
    <t>REMOTE SECURITY 054 SERIES</t>
  </si>
  <si>
    <t>99000M99613</t>
  </si>
  <si>
    <t>PAINT PROTECTION (NEW CARS)</t>
  </si>
  <si>
    <t>99000M99615</t>
  </si>
  <si>
    <t>SURFACE REFINEMENTS &amp; PROTECTION (O</t>
  </si>
  <si>
    <t>99000M99707-JES</t>
  </si>
  <si>
    <t>MDF Car Frame - (MDF 1B)(JES)</t>
  </si>
  <si>
    <t>99000M99717</t>
  </si>
  <si>
    <t>SUNVISOR TISSUE CASE</t>
  </si>
  <si>
    <t>990J0M52MA2-030</t>
  </si>
  <si>
    <t>EECO 5 STR. MAT BLACK</t>
  </si>
  <si>
    <t>990J0M52MA2-070</t>
  </si>
  <si>
    <t>EECO 7 STR.  MAT BLACK</t>
  </si>
  <si>
    <t>990J0M52MB3-160</t>
  </si>
  <si>
    <t>SCR PU BLCK &amp; GRY  EECO7</t>
  </si>
  <si>
    <t>990J0M52MB3-250</t>
  </si>
  <si>
    <t>SCR PU BLCK ZIG ZAG STICHNG EECO7</t>
  </si>
  <si>
    <t>990J0M52MQ0-020</t>
  </si>
  <si>
    <t>DOOR VISOR 6 PCS EECO</t>
  </si>
  <si>
    <t>990J0M52MTE-200</t>
  </si>
  <si>
    <t>EECO 7 STR KIT</t>
  </si>
  <si>
    <t>990J0M53M00-050</t>
  </si>
  <si>
    <t>ALTO 800 MUD FLAP SET</t>
  </si>
  <si>
    <t>990J0M53M01-010</t>
  </si>
  <si>
    <t>BODY SIDE MOULDING KIT-ALTO800</t>
  </si>
  <si>
    <t>990J0M53M02-020</t>
  </si>
  <si>
    <t>BODY COVER SILVER ALTO 800</t>
  </si>
  <si>
    <t>990J0M53M07-040</t>
  </si>
  <si>
    <t>FRONT SKID PLATE</t>
  </si>
  <si>
    <t>990J0M53M13-130</t>
  </si>
  <si>
    <t>Back Door Garnish</t>
  </si>
  <si>
    <t>990J0M53M13-220</t>
  </si>
  <si>
    <t>FRONT GRILL GARNISH ALTO</t>
  </si>
  <si>
    <t>990J0M53MA2-010</t>
  </si>
  <si>
    <t>MAT FULL F-BLK ALTO 800</t>
  </si>
  <si>
    <t>990J0M53MB3-600</t>
  </si>
  <si>
    <t>SCR PU BLACK &amp; RED WITH QUILITING AL</t>
  </si>
  <si>
    <t>990J0M53MC1-090</t>
  </si>
  <si>
    <t>GRIP BLACK STEERING ALTO</t>
  </si>
  <si>
    <t>990J0M53MDC-010</t>
  </si>
  <si>
    <t>STE_PIONEER(DVH-3490UB),DVD/USB/CD</t>
  </si>
  <si>
    <t>990J0M53ME3-030</t>
  </si>
  <si>
    <t>SPK 6 2WAY (TS-F624)</t>
  </si>
  <si>
    <t>990J0M53MF6-040</t>
  </si>
  <si>
    <t>SECURITY SYSTEM ALTO 800 LXI</t>
  </si>
  <si>
    <t>990J0M53MJ2-010</t>
  </si>
  <si>
    <t>GRAPHICS-PASSION(DARK),ALTO800</t>
  </si>
  <si>
    <t>990J0M53MM5-030</t>
  </si>
  <si>
    <t>ALTO 800 ANTENNA</t>
  </si>
  <si>
    <t>990J0M53MQ0-010</t>
  </si>
  <si>
    <t>DOOR VISOR SET-ALTO 800</t>
  </si>
  <si>
    <t>990J0M53MS0-010</t>
  </si>
  <si>
    <t>CABIN AIR FILTER ALTO800</t>
  </si>
  <si>
    <t>990J0M53MTE-450</t>
  </si>
  <si>
    <t>ALTO TV LE WITH GRAPHIC</t>
  </si>
  <si>
    <t>990J0M53MTE-460</t>
  </si>
  <si>
    <t>ALTO TV LE W/O GRAPHIC</t>
  </si>
  <si>
    <t>990J0M55R00-010</t>
  </si>
  <si>
    <t>REAR MUD FLAP SWIFT</t>
  </si>
  <si>
    <t>990J0M55R00-020</t>
  </si>
  <si>
    <t>MUD FLAP FRONT SET</t>
  </si>
  <si>
    <t>990J0M55R01-010</t>
  </si>
  <si>
    <t>BSM BLACK &amp; SILVER</t>
  </si>
  <si>
    <t>990J0M55R01-020</t>
  </si>
  <si>
    <t>BSM BLACK &amp; CHROME INSERT</t>
  </si>
  <si>
    <t>990J0M55R02-010</t>
  </si>
  <si>
    <t>BODY COVER MATTE</t>
  </si>
  <si>
    <t>990J0M55R02-020</t>
  </si>
  <si>
    <t>BDOY COVER MATTE</t>
  </si>
  <si>
    <t>990J0M55R03-010</t>
  </si>
  <si>
    <t>FRONT POWER WINDOW</t>
  </si>
  <si>
    <t>990J0M55R03-020</t>
  </si>
  <si>
    <t>POWER WINDOW 4 DOOR NEW SWIFT</t>
  </si>
  <si>
    <t>990J0M55R07-050</t>
  </si>
  <si>
    <t>REAR UPPER SPOILER PRIMERED</t>
  </si>
  <si>
    <t>990J0M55R07-110</t>
  </si>
  <si>
    <t>COMPLE BDY KIT COLRD BLACK SWIFT</t>
  </si>
  <si>
    <t>990J0M55R07-120</t>
  </si>
  <si>
    <t>REAR UPPER SPOILER BLACK</t>
  </si>
  <si>
    <t>990J0M55R07-280</t>
  </si>
  <si>
    <t>STYLING KIT BLUE</t>
  </si>
  <si>
    <t>990J0M55R11-010</t>
  </si>
  <si>
    <t>FOG LAMP KIT</t>
  </si>
  <si>
    <t>990J0M55R13-010</t>
  </si>
  <si>
    <t>BCP CHROME INSERT BLACK</t>
  </si>
  <si>
    <t>990J0M55R13-020</t>
  </si>
  <si>
    <t>BCP CHROME INSERT ARCTIC WHITE</t>
  </si>
  <si>
    <t>990J0M55R13-040</t>
  </si>
  <si>
    <t>BCP CHROME INSERT MAGMA GREY</t>
  </si>
  <si>
    <t>990J0M55R13-070</t>
  </si>
  <si>
    <t>BCP CHROME INSERT FIRE RED</t>
  </si>
  <si>
    <t>990J0M55R13-080</t>
  </si>
  <si>
    <t>FRONT GRILL GARNISH CHROME</t>
  </si>
  <si>
    <t>990J0M55R13-090</t>
  </si>
  <si>
    <t>C PILLAR GARNISH CHROME</t>
  </si>
  <si>
    <t>990J0M55R13-180</t>
  </si>
  <si>
    <t>BACK DOOR GARNISH</t>
  </si>
  <si>
    <t>990J0M55R13-190</t>
  </si>
  <si>
    <t>FOG LAMP GARNISH</t>
  </si>
  <si>
    <t>990J0M55R13-200</t>
  </si>
  <si>
    <t>TAIL LAMP GARNISH</t>
  </si>
  <si>
    <t>990J0M55R13-220</t>
  </si>
  <si>
    <t>WINDOW FRAME KIT CHROME</t>
  </si>
  <si>
    <t>990J0M55R13-230</t>
  </si>
  <si>
    <t>FRONT GRILL GARNISH BLACK</t>
  </si>
  <si>
    <t>990J0M55R13-270</t>
  </si>
  <si>
    <t>DOOR HANDLE 2 DOOR -DUAL KEY HOLE</t>
  </si>
  <si>
    <t>990J0M55R13-290</t>
  </si>
  <si>
    <t>DOOR HANDLE 2 DOOR -SINGLE KEY HOLE COVE</t>
  </si>
  <si>
    <t>990J0M55RA3-010</t>
  </si>
  <si>
    <t>DICKY CARPET MAT</t>
  </si>
  <si>
    <t>990J0M55RA3-020</t>
  </si>
  <si>
    <t>3D DICKEY MAT-SWIFT</t>
  </si>
  <si>
    <t>990J0M55RB3-010</t>
  </si>
  <si>
    <t>SCR PU (Z) REVUP ROAD HIGHLIGHT</t>
  </si>
  <si>
    <t>990J0M55RB3-020</t>
  </si>
  <si>
    <t>SCR PU (V) REVUP ROAD HIGHLIGHT</t>
  </si>
  <si>
    <t>990J0M55RB3-040</t>
  </si>
  <si>
    <t>SCR PU (Z) DASHFALL WHITE FINISH</t>
  </si>
  <si>
    <t>990J0M55RB3-050</t>
  </si>
  <si>
    <t>SCR PU (V) DASHFALL WHITE FINISH</t>
  </si>
  <si>
    <t>990J0M55RB3-060</t>
  </si>
  <si>
    <t>SCR PU (L) DASHFALL WHITE FINISH</t>
  </si>
  <si>
    <t>990J0M55RB3-080</t>
  </si>
  <si>
    <t>SCR PU (V) WING GLIDER STREAK FINISH</t>
  </si>
  <si>
    <t>990J0M55RB3-110</t>
  </si>
  <si>
    <t>SCR PU (V) DRAG RACER RED RUNNER</t>
  </si>
  <si>
    <t>990J0M55RB3-150</t>
  </si>
  <si>
    <t>SCR PU (L) AERODYNAMO FLY FINISH</t>
  </si>
  <si>
    <t>990J0M55RB8-030</t>
  </si>
  <si>
    <t>SCR PRM PU (Z) MUSCLE SHINER WHITE HIGHL</t>
  </si>
  <si>
    <t>990J0M55RB8-050</t>
  </si>
  <si>
    <t>SCR PRM PU (Z) PREMIUM TAN STREAK FINISH</t>
  </si>
  <si>
    <t>990J0M55RB8-060</t>
  </si>
  <si>
    <t>SCR PRM PU (V) PREMIUM TAN STREAK FINISH</t>
  </si>
  <si>
    <t>990J0M55RF0-010</t>
  </si>
  <si>
    <t>SWIFT SECURITY</t>
  </si>
  <si>
    <t>990J0M55RFK-020</t>
  </si>
  <si>
    <t>FLOCKING RED</t>
  </si>
  <si>
    <t>990J0M55RJ2-010</t>
  </si>
  <si>
    <t>GRP ENERGETIC SPRINTER-BLACK INSERT</t>
  </si>
  <si>
    <t>990J0M55RJ2-100</t>
  </si>
  <si>
    <t>GRP ENERGETIC SPRINTER-RED INSERT</t>
  </si>
  <si>
    <t>990J0M55RM6-010</t>
  </si>
  <si>
    <t>DSG TWIN COLOR NON ILLUIMNATED</t>
  </si>
  <si>
    <t>990J0M55RM6-020</t>
  </si>
  <si>
    <t>DSG ILLUIMNATED</t>
  </si>
  <si>
    <t>990J0M55RQ0-010</t>
  </si>
  <si>
    <t>DOOR VISOR</t>
  </si>
  <si>
    <t>990J0M55RTE-010</t>
  </si>
  <si>
    <t>BLACK BASIC KIT</t>
  </si>
  <si>
    <t>990J0M55RTE-100</t>
  </si>
  <si>
    <t>LIMITLESS KIT SWIFT (Z/Z+)</t>
  </si>
  <si>
    <t>990J0M55RTE-130</t>
  </si>
  <si>
    <t>SWIFT DARING DYNAMO V</t>
  </si>
  <si>
    <t>990J0M56R01-010</t>
  </si>
  <si>
    <t>BSM BLACK CHROME INSERT DZIRE</t>
  </si>
  <si>
    <t>990J0M56R02-010</t>
  </si>
  <si>
    <t>BODY COVER MATT DZIRE</t>
  </si>
  <si>
    <t>990J0M56R02-020</t>
  </si>
  <si>
    <t>BODY COVER MATTE DZIRE</t>
  </si>
  <si>
    <t>990J0M56R02-030</t>
  </si>
  <si>
    <t>BODY COVER TYVEK DZIRE</t>
  </si>
  <si>
    <t>990J0M56R03-010</t>
  </si>
  <si>
    <t>POWER WINDOW (FR) NEW DZIRE</t>
  </si>
  <si>
    <t>990J0M56R03-020</t>
  </si>
  <si>
    <t>POWER WINDOW 4 DOOR DZIRE</t>
  </si>
  <si>
    <t>990J0M56R09-010</t>
  </si>
  <si>
    <t>DZIRE RPAS WITH DISPLAY, CAMERA AND 4 SE</t>
  </si>
  <si>
    <t>990J0M56R09-020</t>
  </si>
  <si>
    <t>DZIRE RPAS WITH DISPLAY AND CAMERA W/O S</t>
  </si>
  <si>
    <t>990J0M56R09-040</t>
  </si>
  <si>
    <t>DZIRE IRVM RPAS -DISPLAY AND CAMERA W/O</t>
  </si>
  <si>
    <t>990J0M56R11-010</t>
  </si>
  <si>
    <t>FOG LAMP KIT DZIRE</t>
  </si>
  <si>
    <t>990J0M56R13-010</t>
  </si>
  <si>
    <t>WINDOW FRAME KIT DZIRE</t>
  </si>
  <si>
    <t>990J0M56R13-030</t>
  </si>
  <si>
    <t>TAIL LAMP GARNISH DZIRE</t>
  </si>
  <si>
    <t>990J0M56R13-060</t>
  </si>
  <si>
    <t>TRUNK LID GARNISH DZIRE</t>
  </si>
  <si>
    <t>990J0M56R17-020</t>
  </si>
  <si>
    <t>BCP CHROME DZIRE</t>
  </si>
  <si>
    <t>990J0M56RA3-010</t>
  </si>
  <si>
    <t>CARPET BOOT MAT DZIRE</t>
  </si>
  <si>
    <t>990J0M56RA3-020</t>
  </si>
  <si>
    <t>3D DICKEY MAT DZIRE</t>
  </si>
  <si>
    <t>990J0M56RB3-020</t>
  </si>
  <si>
    <t>PUV/ZBEIGE SAPHIRE SIDING</t>
  </si>
  <si>
    <t>990J0M56RB3-030</t>
  </si>
  <si>
    <t>PU L DIAMOND FLOW</t>
  </si>
  <si>
    <t>990J0M56RB3-070</t>
  </si>
  <si>
    <t>PU L BIGE &amp; BLCK LINING WAVE</t>
  </si>
  <si>
    <t>990J0M56RB3-110</t>
  </si>
  <si>
    <t>PU L CROSWAY BLACK PITCH</t>
  </si>
  <si>
    <t>990J0M56RB3-120</t>
  </si>
  <si>
    <t>PUV/ZCROSWAY BLACK PITCH</t>
  </si>
  <si>
    <t>990J0M56RB3-140</t>
  </si>
  <si>
    <t>PUV/ZLED GLOW BLACK HIGHLIGHT</t>
  </si>
  <si>
    <t>990J0M56RB3-170</t>
  </si>
  <si>
    <t>PU V/Z CRYSTAL BLACK SIDING</t>
  </si>
  <si>
    <t>990J0M56RB3-190</t>
  </si>
  <si>
    <t>PU V/Z MIRROR IMAGE</t>
  </si>
  <si>
    <t>990J0M56RC1-040</t>
  </si>
  <si>
    <t>GRIP PU PREMIUM STEERING</t>
  </si>
  <si>
    <t>990J0M56RC1-060</t>
  </si>
  <si>
    <t>PU BASIC STG WHL CVR BLK</t>
  </si>
  <si>
    <t>990J0M56RF0-010</t>
  </si>
  <si>
    <t>SECURITY SS DZIRE</t>
  </si>
  <si>
    <t>990J0M56RFK-010</t>
  </si>
  <si>
    <t>BIEGE FLOCKING KIT DZIRE</t>
  </si>
  <si>
    <t>990J0M56RM6-010</t>
  </si>
  <si>
    <t>DSG IILUMINATED DZIRE</t>
  </si>
  <si>
    <t>990J0M56RP6-010</t>
  </si>
  <si>
    <t>DSG NON ILLUIMNATED DZIRE</t>
  </si>
  <si>
    <t>990J0M56RPJ-040</t>
  </si>
  <si>
    <t>ISK WOOD "V" DOOR &amp; SIDE BEZEL DZIRE</t>
  </si>
  <si>
    <t>990J0M56RPJ-060</t>
  </si>
  <si>
    <t>ISK WOOD "Z" DOOR BEZEL DZIRE</t>
  </si>
  <si>
    <t>990J0M56RQ0-020</t>
  </si>
  <si>
    <t>DOOR VISOR DZIRE</t>
  </si>
  <si>
    <t>990J0M56RTE-050</t>
  </si>
  <si>
    <t>DZIRE BASIC KIT</t>
  </si>
  <si>
    <t>990J0M58RB3-020</t>
  </si>
  <si>
    <t>SCR PU Bisque with Quilting</t>
  </si>
  <si>
    <t>990J0M58RB3-080</t>
  </si>
  <si>
    <t>SCR PU Beige with Gathering-L Var</t>
  </si>
  <si>
    <t>990J0M58RB3-120</t>
  </si>
  <si>
    <t>SCR PU Beige with Quilting- L Variant</t>
  </si>
  <si>
    <t>990J0M60M01-010</t>
  </si>
  <si>
    <t>BODY SIDE MOLDING,ERTIGA</t>
  </si>
  <si>
    <t>990J0M60M07-030</t>
  </si>
  <si>
    <t>SPOILER RR UPR SUPR WHT ERTIGA</t>
  </si>
  <si>
    <t>990J0M60M13-020</t>
  </si>
  <si>
    <t>Window frame kit Ertiga</t>
  </si>
  <si>
    <t>990J0M60M13-030</t>
  </si>
  <si>
    <t>Chrome Garnish Door Handle Protection</t>
  </si>
  <si>
    <t>990J0M60MB3-270</t>
  </si>
  <si>
    <t>SEAT COVER PU VXI ERTIGA</t>
  </si>
  <si>
    <t>990J0M60MJ2-110</t>
  </si>
  <si>
    <t>METCAL</t>
  </si>
  <si>
    <t>990J0M60MP6-010</t>
  </si>
  <si>
    <t>DOOR SIL GUARD ERTIGA</t>
  </si>
  <si>
    <t>990J0M60MTE-150</t>
  </si>
  <si>
    <t>ETIGA CHROME KIT</t>
  </si>
  <si>
    <t>990J0M62S00-010</t>
  </si>
  <si>
    <t>Mudflap Set</t>
  </si>
  <si>
    <t>990J0M62S01-010</t>
  </si>
  <si>
    <t>Cladding</t>
  </si>
  <si>
    <t>990J0M62S01-030</t>
  </si>
  <si>
    <t>BSM Black &amp; Silver</t>
  </si>
  <si>
    <t>990J0M62S02-010</t>
  </si>
  <si>
    <t>Basic Body Cover (Silver matte)</t>
  </si>
  <si>
    <t>990J0M62S07-010</t>
  </si>
  <si>
    <t>Front Skid Plate</t>
  </si>
  <si>
    <t>990J0M62S07-020</t>
  </si>
  <si>
    <t>Rear Skid Plate</t>
  </si>
  <si>
    <t>990J0M62S07-050</t>
  </si>
  <si>
    <t>Side Skid Plate</t>
  </si>
  <si>
    <t>990J0M62S07-070</t>
  </si>
  <si>
    <t>Body Kit colored</t>
  </si>
  <si>
    <t>990J0M62S07-130</t>
  </si>
  <si>
    <t>Rear Upper Spoiler White</t>
  </si>
  <si>
    <t>990J0M62S07-140</t>
  </si>
  <si>
    <t>Rear Upper Spoiler Silver</t>
  </si>
  <si>
    <t>990J0M62S07-160</t>
  </si>
  <si>
    <t>Rear Upper Spoiler Grey</t>
  </si>
  <si>
    <t>990J0M62S07-190</t>
  </si>
  <si>
    <t>Rear Upper Spoiler Black</t>
  </si>
  <si>
    <t>990J0M62S07-200</t>
  </si>
  <si>
    <t>Rear Upper Garnish</t>
  </si>
  <si>
    <t>990J0M62S07-210</t>
  </si>
  <si>
    <t>Wheel Arc Cladding</t>
  </si>
  <si>
    <t>990J0M62S08-010</t>
  </si>
  <si>
    <t>REAR PARCEL TRAY</t>
  </si>
  <si>
    <t>990J0M62S11-010</t>
  </si>
  <si>
    <t>DRL</t>
  </si>
  <si>
    <t>990J0M62S13-010</t>
  </si>
  <si>
    <t>Back Door Garnish Chrome</t>
  </si>
  <si>
    <t>990J0M62S13-030</t>
  </si>
  <si>
    <t>Lower Bumper Garnish, Painted</t>
  </si>
  <si>
    <t>990J0M62S13-090</t>
  </si>
  <si>
    <t>Bumper Bezel Garnish white</t>
  </si>
  <si>
    <t>990J0M62S13-100</t>
  </si>
  <si>
    <t>Bumper Bezel Garnish red</t>
  </si>
  <si>
    <t>990J0M62S13-110</t>
  </si>
  <si>
    <t>Bumper Bezel Blue</t>
  </si>
  <si>
    <t>990J0M62S13-130</t>
  </si>
  <si>
    <t>Front Grille Red</t>
  </si>
  <si>
    <t>990J0M62S13-140</t>
  </si>
  <si>
    <t>Front Grille Silky Silver</t>
  </si>
  <si>
    <t>990J0M62S13-170</t>
  </si>
  <si>
    <t>Front Grille Chrome</t>
  </si>
  <si>
    <t>990J0M62S13-220</t>
  </si>
  <si>
    <t>Window Frame Kit Chrome</t>
  </si>
  <si>
    <t>990J0M62S21-020</t>
  </si>
  <si>
    <t>RPAS DISPLAY UNIT</t>
  </si>
  <si>
    <t>990J0M62SA3-010</t>
  </si>
  <si>
    <t>3D DICKY MAT</t>
  </si>
  <si>
    <t>990J0M62SB3-010</t>
  </si>
  <si>
    <t>SCR PU Bold theme with Quilting</t>
  </si>
  <si>
    <t>990J0M62SB3-040</t>
  </si>
  <si>
    <t>SCR PU horizontal Quilt</t>
  </si>
  <si>
    <t>990J0M62SB3-050</t>
  </si>
  <si>
    <t>SCR PU Side Wave Quilt</t>
  </si>
  <si>
    <t>990J0M62SB8-010</t>
  </si>
  <si>
    <t>SCR PRM PU Gathering</t>
  </si>
  <si>
    <t>990J0M62SE0-020</t>
  </si>
  <si>
    <t>WIRING HARNESS FOR KIT� REAR SPEAKER</t>
  </si>
  <si>
    <t>990J0M62SF0-020</t>
  </si>
  <si>
    <t>SECURITY-VXI</t>
  </si>
  <si>
    <t>990J0M62SP0-010</t>
  </si>
  <si>
    <t>Rear Speaker Grille</t>
  </si>
  <si>
    <t>990J0M62SP6-010</t>
  </si>
  <si>
    <t>Door Sill Guard</t>
  </si>
  <si>
    <t>990J0M62SP6-020</t>
  </si>
  <si>
    <t>990J0M62SPJ-020</t>
  </si>
  <si>
    <t>ISK SILVER CENTER CONSOLE AND AC LOWVER</t>
  </si>
  <si>
    <t>990J0M62SPJ-040</t>
  </si>
  <si>
    <t>ISK ORANGE CENTER CONSOLE AND AC LOWVER</t>
  </si>
  <si>
    <t>990J0M62SPJ-050</t>
  </si>
  <si>
    <t>ISK 4 DOOR RED ORNAMENT</t>
  </si>
  <si>
    <t>990J0M62SPJ-080</t>
  </si>
  <si>
    <t>ISK BLUE CENTER CONSOLE AND AC LOWVER</t>
  </si>
  <si>
    <t>990J0M62SPJ-120</t>
  </si>
  <si>
    <t>BLUE ORVM IRVM &amp; DOOR SILL GUARD</t>
  </si>
  <si>
    <t>990J0M62SQ0-010</t>
  </si>
  <si>
    <t>Door Visor</t>
  </si>
  <si>
    <t>990J0M62STE-010</t>
  </si>
  <si>
    <t>DISPLAY KIT</t>
  </si>
  <si>
    <t>990J0M62STE-030</t>
  </si>
  <si>
    <t>EXPEDITION- SILVER</t>
  </si>
  <si>
    <t>990J0M65M01-010</t>
  </si>
  <si>
    <t>SCROSS FULL CHROME BSM</t>
  </si>
  <si>
    <t>990J0M65M02-010</t>
  </si>
  <si>
    <t>Body cover  Tyvek-  YAD</t>
  </si>
  <si>
    <t>990J0M65M11-030</t>
  </si>
  <si>
    <t>Interior light Kit - Luggage room</t>
  </si>
  <si>
    <t>990J0M65M13-030</t>
  </si>
  <si>
    <t>BACK DOOR GARNISH S CROSS</t>
  </si>
  <si>
    <t>990J0M65M13-080</t>
  </si>
  <si>
    <t>WINDOW FRAME KIT S-CROSS</t>
  </si>
  <si>
    <t>990J0M65MA3-020</t>
  </si>
  <si>
    <t>3D DICKEY MAT SCROSS</t>
  </si>
  <si>
    <t>990J0M65MCU-010</t>
  </si>
  <si>
    <t>TCU HARDWARE KIT S-CROSS</t>
  </si>
  <si>
    <t>990J0M66L00-010</t>
  </si>
  <si>
    <t>MUD FLAP SET-ALTO K10</t>
  </si>
  <si>
    <t>990J0M66L01-010</t>
  </si>
  <si>
    <t>BODY SIDE MOLDING ALTO K10</t>
  </si>
  <si>
    <t>990J0M66LE1-080</t>
  </si>
  <si>
    <t>SPK 4 210W, 2-WAY (TS-G1020S)</t>
  </si>
  <si>
    <t>990J0M66LE1-090</t>
  </si>
  <si>
    <t>SPK 6 280W DUAL CONE(TS-G1610S)</t>
  </si>
  <si>
    <t>990J0M66LE1-100</t>
  </si>
  <si>
    <t>SPK 6 300W 2-WAY (TS-G1620S)</t>
  </si>
  <si>
    <t>990J0M66LE3-030</t>
  </si>
  <si>
    <t>SPK 2WAY 260W(XSFB162E)</t>
  </si>
  <si>
    <t>990J0M66LE3-070</t>
  </si>
  <si>
    <t>SPK 16CM 2 WAY 260 W (XS FB162M)</t>
  </si>
  <si>
    <t>990J0M66R00-010</t>
  </si>
  <si>
    <t>YJC Mud Flap Front Set</t>
  </si>
  <si>
    <t>990J0M66R01-010</t>
  </si>
  <si>
    <t>Door Cladding Black</t>
  </si>
  <si>
    <t>990J0M66R01-100</t>
  </si>
  <si>
    <t>BSM Chrome</t>
  </si>
  <si>
    <t>990J0M66R02-020</t>
  </si>
  <si>
    <t>Body Covr Matte</t>
  </si>
  <si>
    <t>990J0M66R07-090</t>
  </si>
  <si>
    <t>Rear Upper Spoiler Mid</t>
  </si>
  <si>
    <t>990J0M66R07-470</t>
  </si>
  <si>
    <t>990J0M66R11-010</t>
  </si>
  <si>
    <t>990J0M66R13-050</t>
  </si>
  <si>
    <t>BACK DOOR GARNISH PLATED</t>
  </si>
  <si>
    <t>990J0M66R13-060</t>
  </si>
  <si>
    <t>FRONT &amp; REAR BEZEL GARNISH</t>
  </si>
  <si>
    <t>990J0M66R17-110</t>
  </si>
  <si>
    <t>Rear Bumper Garnish</t>
  </si>
  <si>
    <t>990J0M66RA3-010</t>
  </si>
  <si>
    <t>Dicky Carpet Mat</t>
  </si>
  <si>
    <t>990J0M66RA3-020</t>
  </si>
  <si>
    <t>3D DICKEY MAT IGNIS</t>
  </si>
  <si>
    <t>990J0M66RB3-100</t>
  </si>
  <si>
    <t>SCR PU IMPLODE TITANIUM SIGMA</t>
  </si>
  <si>
    <t>990J0M66RB3-150</t>
  </si>
  <si>
    <t>SCR PU DIGISCAPE TITANIUM</t>
  </si>
  <si>
    <t>990J0M66RB3-210</t>
  </si>
  <si>
    <t>Quilting and silver stripes</t>
  </si>
  <si>
    <t>990J0M66RB3-230</t>
  </si>
  <si>
    <t>SCR PU SILVER LINING SPRINT</t>
  </si>
  <si>
    <t>990J0M66RCU-010</t>
  </si>
  <si>
    <t>TCU HARDWARE KIT IGNIS</t>
  </si>
  <si>
    <t>990J0M66RQ0-010</t>
  </si>
  <si>
    <t>YJC Door Visor</t>
  </si>
  <si>
    <t>990J0M67L00-010</t>
  </si>
  <si>
    <t>MUDFLAP SET</t>
  </si>
  <si>
    <t>990J0M67L00-040</t>
  </si>
  <si>
    <t>STINGRAY REAR MUD FLAP</t>
  </si>
  <si>
    <t>990J0M67L01-010</t>
  </si>
  <si>
    <t>BODY SIDE MOULDING SET</t>
  </si>
  <si>
    <t>990J0M67L07-020</t>
  </si>
  <si>
    <t>REAR UPPER SPOILER NEW</t>
  </si>
  <si>
    <t>990J0M67L07-080</t>
  </si>
  <si>
    <t>SHARK FIN SPOILER (ARCTIC WHITE PEARL)</t>
  </si>
  <si>
    <t>990J0M67L11-010</t>
  </si>
  <si>
    <t>FOG LAMP WAGONR</t>
  </si>
  <si>
    <t>990J0M67L11-040</t>
  </si>
  <si>
    <t>STINGRAY INTR NEON LIGHT ILLUMINATION</t>
  </si>
  <si>
    <t>990J0M67L11-050</t>
  </si>
  <si>
    <t>XTREM VISION BULB(H7,12V 55W)</t>
  </si>
  <si>
    <t>990J0M67L17-010</t>
  </si>
  <si>
    <t>BUMPER CORNER PROTECTOR</t>
  </si>
  <si>
    <t>990J0M67LA2-010</t>
  </si>
  <si>
    <t>FULL FLOOR MAT (BLACK),WAGONR</t>
  </si>
  <si>
    <t>990J0M67LA3-010</t>
  </si>
  <si>
    <t>UNIVERSAL DICKY MAT BLACK</t>
  </si>
  <si>
    <t>990J0M67LB3-060</t>
  </si>
  <si>
    <t>ART LTHR SCR OYSTER &amp; BLA</t>
  </si>
  <si>
    <t>990J0M67LB6-100</t>
  </si>
  <si>
    <t>SCR PRM FAB PU V DESIGN</t>
  </si>
  <si>
    <t>990J0M67LEA-030</t>
  </si>
  <si>
    <t>6 SPKR 3WAY 270W CO-AXIAL</t>
  </si>
  <si>
    <t>990J0M67LJ2-010</t>
  </si>
  <si>
    <t>SIDE BODY GRAPHICS,DARK, HOT PURSUI</t>
  </si>
  <si>
    <t>990J0M67LJ2-200</t>
  </si>
  <si>
    <t>GRP LIMITD EDITION WAGONR</t>
  </si>
  <si>
    <t>990J0M67LP0-010</t>
  </si>
  <si>
    <t>WAGON R REMOTE</t>
  </si>
  <si>
    <t>990J0M67LP6-020</t>
  </si>
  <si>
    <t>SS DOOR SILL GUARD WAGONR</t>
  </si>
  <si>
    <t>990J0M67LPA-020</t>
  </si>
  <si>
    <t>COVER</t>
  </si>
  <si>
    <t>990J0M67LQ0-010</t>
  </si>
  <si>
    <t>DOOR VISOR SET WAGONR</t>
  </si>
  <si>
    <t>990J0M67LS0-010</t>
  </si>
  <si>
    <t>ACFILTER KIT (WR,ESTL &amp; A</t>
  </si>
  <si>
    <t>990J0M67LTE-280</t>
  </si>
  <si>
    <t>CABIN AIR FILTR WAGONR+PERFUME</t>
  </si>
  <si>
    <t>990J0M67P00-010</t>
  </si>
  <si>
    <t>Front Mud flap - YE3 K10</t>
  </si>
  <si>
    <t>990J0M67P00-020</t>
  </si>
  <si>
    <t>Mud flap Kit - YE3 K10</t>
  </si>
  <si>
    <t>990J0M67P01-010</t>
  </si>
  <si>
    <t>Body Side Moulding Set</t>
  </si>
  <si>
    <t>990J0M67P02-020</t>
  </si>
  <si>
    <t>Body cover Guru Overseas YE3-K10</t>
  </si>
  <si>
    <t>990J0M67P07-010</t>
  </si>
  <si>
    <t>Back Door Spoiler-Primered</t>
  </si>
  <si>
    <t>990J0M67P11-010</t>
  </si>
  <si>
    <t>Fog Lamp Kit, Fr L/R</t>
  </si>
  <si>
    <t>990J0M67P13-020</t>
  </si>
  <si>
    <t>EXTERIOR CHROME GARNISH - ORVM COVE</t>
  </si>
  <si>
    <t>990J0M67P13-030</t>
  </si>
  <si>
    <t>WINDW FRME KIT- ALTOK10</t>
  </si>
  <si>
    <t>990J0M67P17-010</t>
  </si>
  <si>
    <t>Bumper Corner Protector-Unpainted</t>
  </si>
  <si>
    <t>990J0M67PB3-010</t>
  </si>
  <si>
    <t>SCR PU GREY + BLACK + SILVER YE3 K10</t>
  </si>
  <si>
    <t>990J0M67PB3-020</t>
  </si>
  <si>
    <t>SCR PU GREY + GREIGE YE3 K10</t>
  </si>
  <si>
    <t>990J0M67PB3-060</t>
  </si>
  <si>
    <t>SCR PU QUILT GREY + GREIGE LINE YE3 K10</t>
  </si>
  <si>
    <t>990J0M67PB3-070</t>
  </si>
  <si>
    <t>SCR PU  STICH GREY+SLVR YE3 K10</t>
  </si>
  <si>
    <t>990J0M67PF7-040</t>
  </si>
  <si>
    <t>Security system w/o SS Vxi</t>
  </si>
  <si>
    <t>990J0M68K00-010</t>
  </si>
  <si>
    <t>MUD FLAP SET (FR&amp;RR)</t>
  </si>
  <si>
    <t>990J0M68P01-010</t>
  </si>
  <si>
    <t>Body Side Moulding- YRA chrome insert</t>
  </si>
  <si>
    <t>990J0M68P01-050</t>
  </si>
  <si>
    <t>BSM BALENO RS ZSC + RED</t>
  </si>
  <si>
    <t>990J0M68P02-010</t>
  </si>
  <si>
    <t>B/CVR�Tyvek baleno</t>
  </si>
  <si>
    <t>990J0M68P02-020</t>
  </si>
  <si>
    <t>B/CVR MIDDLE BALENO</t>
  </si>
  <si>
    <t>990J0M68P04-010</t>
  </si>
  <si>
    <t>Wheel cover Black</t>
  </si>
  <si>
    <t>990J0M68P07-100</t>
  </si>
  <si>
    <t>STYLING KIT MAGMA GRAY</t>
  </si>
  <si>
    <t>990J0M68P11-090</t>
  </si>
  <si>
    <t>FOG LAMP BALENO MINOR</t>
  </si>
  <si>
    <t>990J0M68P13-060</t>
  </si>
  <si>
    <t>Chrm B/Dr Garnis baleno</t>
  </si>
  <si>
    <t>990J0M68P13-070</t>
  </si>
  <si>
    <t>WINDOW FRAME KIT BALENO</t>
  </si>
  <si>
    <t>990J0M68PA3-010</t>
  </si>
  <si>
    <t>MAT PVC DICKY TRANPRT BALENO</t>
  </si>
  <si>
    <t>990J0M68PB3-050</t>
  </si>
  <si>
    <t>SCR PU blk with Silvr Line baleno</t>
  </si>
  <si>
    <t>990J0M68PB3-080</t>
  </si>
  <si>
    <t>SCR PU Blk with Slvr Line Diam Quilt sig</t>
  </si>
  <si>
    <t>990J0M68PB3-190</t>
  </si>
  <si>
    <t>SCR PU BLACK SILVER CARBON</t>
  </si>
  <si>
    <t>990J0M68PB3-200</t>
  </si>
  <si>
    <t>SCR PU BLACK SILVER CARBAN L.</t>
  </si>
  <si>
    <t>990J0M68PB8-010</t>
  </si>
  <si>
    <t>SCR PRM PU blk Sqr Quilt baleno</t>
  </si>
  <si>
    <t>990J0M68PE0-030</t>
  </si>
  <si>
    <t>TCU HARDWARE KIT - BALENO MC</t>
  </si>
  <si>
    <t>990J0M68PF6-010</t>
  </si>
  <si>
    <t>SEC SYS WITH SS LXI baleno</t>
  </si>
  <si>
    <t>990J0M68PM6-010</t>
  </si>
  <si>
    <t>D/STLL GRD LED BALENO</t>
  </si>
  <si>
    <t>990J0M68PP6-010</t>
  </si>
  <si>
    <t>D/SILL GRD SS BALENO</t>
  </si>
  <si>
    <t>990J0M68PPJ-010</t>
  </si>
  <si>
    <t>ISK COCOA WOOD BALENO</t>
  </si>
  <si>
    <t>990J0M68PPJ-040</t>
  </si>
  <si>
    <t>ISK AUDIO COCOA WOOD BALENO</t>
  </si>
  <si>
    <t>990J0M68PQ0-010</t>
  </si>
  <si>
    <t>Door Visor BALENO</t>
  </si>
  <si>
    <t>990J0M68PQ0-020</t>
  </si>
  <si>
    <t>Door Visor Chrome Insert</t>
  </si>
  <si>
    <t>990J0M68PTE-121</t>
  </si>
  <si>
    <t>STELLAR BALENO DELTA/ZETA</t>
  </si>
  <si>
    <t>990J0M69R00-010</t>
  </si>
  <si>
    <t>Mud Flap set- black</t>
  </si>
  <si>
    <t>990J0M69R01-010</t>
  </si>
  <si>
    <t>BSM- Superior White + Chrome (0PG)</t>
  </si>
  <si>
    <t>990J0M69R01-020</t>
  </si>
  <si>
    <t>BSM- Silky Silver + Chrome (0PG)</t>
  </si>
  <si>
    <t>990J0M69R01-030</t>
  </si>
  <si>
    <t>BSM- Magna Grey + Chrome (0PG)</t>
  </si>
  <si>
    <t>990J0M69R01-060</t>
  </si>
  <si>
    <t>BSM- N. Blue + Chrome (0PG)</t>
  </si>
  <si>
    <t>990J0M69R01-130</t>
  </si>
  <si>
    <t>BSM- Black</t>
  </si>
  <si>
    <t>990J0M69R02-010</t>
  </si>
  <si>
    <t>Body Cover - Basic</t>
  </si>
  <si>
    <t>990J0M69R02-030</t>
  </si>
  <si>
    <t>BODY COVER MATTE WAGONR</t>
  </si>
  <si>
    <t>990J0M69R07-010</t>
  </si>
  <si>
    <t>Front Bumper Protector</t>
  </si>
  <si>
    <t>990J0M69R07-020</t>
  </si>
  <si>
    <t>Rear Bumper Protector</t>
  </si>
  <si>
    <t>990J0M69R07-030</t>
  </si>
  <si>
    <t>Front Lower Bumper Garnish- White</t>
  </si>
  <si>
    <t>990J0M69R07-050</t>
  </si>
  <si>
    <t>Side Skirt</t>
  </si>
  <si>
    <t>990J0M69R07-060</t>
  </si>
  <si>
    <t>Wheel Arc Cladding (Front &amp; Rear)</t>
  </si>
  <si>
    <t>990J0M69R07-070</t>
  </si>
  <si>
    <t>Rear Upper Spoiler- White</t>
  </si>
  <si>
    <t>990J0M69R07-080</t>
  </si>
  <si>
    <t>Rear Upper Spoiler- Silky Silver</t>
  </si>
  <si>
    <t>990J0M69R07-090</t>
  </si>
  <si>
    <t>Rear Upper Spoiler- Magma Grey</t>
  </si>
  <si>
    <t>990J0M69R07-120</t>
  </si>
  <si>
    <t>Rear Upper Spoiler- New Blue</t>
  </si>
  <si>
    <t>990J0M69R07-130</t>
  </si>
  <si>
    <t>EXTERIOR STYLING KIT ROBUST WAGONR</t>
  </si>
  <si>
    <t>990J0M69R11-010</t>
  </si>
  <si>
    <t>FOG LAMP KIT WAGONR</t>
  </si>
  <si>
    <t>990J0M69R13-010</t>
  </si>
  <si>
    <t>Upper Grill Garnish</t>
  </si>
  <si>
    <t>990J0M69R13-050</t>
  </si>
  <si>
    <t>Garnish - Tail Lamps Finish-1</t>
  </si>
  <si>
    <t>990J0M69R13-070</t>
  </si>
  <si>
    <t>Fog lamp Garnish- Chrome</t>
  </si>
  <si>
    <t>990J0M69R13-110</t>
  </si>
  <si>
    <t>Front Lower Grill Garnish with Accent- 1</t>
  </si>
  <si>
    <t>990J0M69R13-130</t>
  </si>
  <si>
    <t>Number Plate Ganish Rear</t>
  </si>
  <si>
    <t>990J0M69R13-150</t>
  </si>
  <si>
    <t>990J0M69R13-170</t>
  </si>
  <si>
    <t>BACK DOOR GARNISH WHITE WAGONR</t>
  </si>
  <si>
    <t>990J0M69R13-200</t>
  </si>
  <si>
    <t>UPPER GRILL GARNISH DUAL WHITE COLOR</t>
  </si>
  <si>
    <t>990J0M69R17-010</t>
  </si>
  <si>
    <t>BUMPER CORNER PROTECTOR : BODY COLOR-1</t>
  </si>
  <si>
    <t>990J0M69R17-020</t>
  </si>
  <si>
    <t>Bumper Corner Protector : Body Color-2</t>
  </si>
  <si>
    <t>990J0M69R17-030</t>
  </si>
  <si>
    <t>Bumper Corner Protector : Body Color-3</t>
  </si>
  <si>
    <t>990J0M69RB3-010</t>
  </si>
  <si>
    <t>SCR PU VICTORY LINING V/Z</t>
  </si>
  <si>
    <t>990J0M69RB3-030</t>
  </si>
  <si>
    <t>SCR PU DIAMOND CROSS V/Z</t>
  </si>
  <si>
    <t>990J0M69RB3-040</t>
  </si>
  <si>
    <t>SCR PU BLACK WING PERFORATION V/Z</t>
  </si>
  <si>
    <t>990J0M69RB3-050</t>
  </si>
  <si>
    <t>SCR PU BLACK MUSCLE V/Z</t>
  </si>
  <si>
    <t>990J0M69RB3-060</t>
  </si>
  <si>
    <t>SCR PU GREIGE HIGHLIGHT V/Z</t>
  </si>
  <si>
    <t>990J0M69RL1-010</t>
  </si>
  <si>
    <t>MOBILE HOLDER CRADDLE</t>
  </si>
  <si>
    <t>990J0M69RP6-010</t>
  </si>
  <si>
    <t>DSG SS- ROBUST WAGONR</t>
  </si>
  <si>
    <t>990J0M69RPJ-020</t>
  </si>
  <si>
    <t>ISK- V&amp;Z variant option-2</t>
  </si>
  <si>
    <t>990J0M69RPJ-050</t>
  </si>
  <si>
    <t>ISK- V&amp;Z AMT variant option-2</t>
  </si>
  <si>
    <t>990J0M69RQ0-010</t>
  </si>
  <si>
    <t>990J0M69RTE-010</t>
  </si>
  <si>
    <t>ROBUST COLLECTION V/Z WAGONR</t>
  </si>
  <si>
    <t>990J0M69RTE-070</t>
  </si>
  <si>
    <t>CASA COLLECTION V/Z MANNUAL</t>
  </si>
  <si>
    <t>990J0M69RTE-100</t>
  </si>
  <si>
    <t>WAGONR L VARIANT KIT</t>
  </si>
  <si>
    <t>990J0M69RTE-110</t>
  </si>
  <si>
    <t>NEW WAGONR V VARIANT KIT</t>
  </si>
  <si>
    <t>990J0M72R00-010</t>
  </si>
  <si>
    <t>MUD FLAP</t>
  </si>
  <si>
    <t>990J0M72R01-010</t>
  </si>
  <si>
    <t>BSM  MIDNIGHT BLACK</t>
  </si>
  <si>
    <t>990J0M72R02-020</t>
  </si>
  <si>
    <t>BODY COVER MIDDLE</t>
  </si>
  <si>
    <t>990J0M72R07-090</t>
  </si>
  <si>
    <t>TRUNK LINE SPOILER - PRIMERED</t>
  </si>
  <si>
    <t>990J0M72R07-120</t>
  </si>
  <si>
    <t>REAR BUMPER GARNISH</t>
  </si>
  <si>
    <t>990J0M72R07-130</t>
  </si>
  <si>
    <t>TRUNK LINE SPOILER - ARCTIC WHITE</t>
  </si>
  <si>
    <t>990J0M72R07-140</t>
  </si>
  <si>
    <t>TRUNK LINE SPOILER - SILKY SILVER</t>
  </si>
  <si>
    <t>990J0M72R07-160</t>
  </si>
  <si>
    <t>TRUNK LINE SPOILER - OXFORD BLUE</t>
  </si>
  <si>
    <t>990J0M72R11-010</t>
  </si>
  <si>
    <t>ORVM TURN INDICATOR LAMP</t>
  </si>
  <si>
    <t>990J0M72R11-020</t>
  </si>
  <si>
    <t>FOG LAMP - NEW ERTIGA</t>
  </si>
  <si>
    <t>990J0M72R13-010</t>
  </si>
  <si>
    <t>WINDOW FRAME KIT - ABS</t>
  </si>
  <si>
    <t>990J0M72R17-030</t>
  </si>
  <si>
    <t>BUMPER CORNER PROTECTOR WITH ACCENT</t>
  </si>
  <si>
    <t>990J0M72RA3-010</t>
  </si>
  <si>
    <t>PVC DICKY MAT</t>
  </si>
  <si>
    <t>990J0M72RA3-020</t>
  </si>
  <si>
    <t>3D DICKEY MAT ERTIGA</t>
  </si>
  <si>
    <t>990J0M72RB4-020</t>
  </si>
  <si>
    <t>SCR PU DIAMOND QULITING (V/Z/Z+)</t>
  </si>
  <si>
    <t>990J0M72RB4-040</t>
  </si>
  <si>
    <t>SCR PU ARC QUILTING (V/Z/Z+)</t>
  </si>
  <si>
    <t>990J0M72RB4-060</t>
  </si>
  <si>
    <t>SCR PU DIAGONAL LINE QUILTING (V/Z/Z+)</t>
  </si>
  <si>
    <t>990J0M72RB4-080</t>
  </si>
  <si>
    <t>SCR PU DESIGNER PERFORATION (V/Z/Z+)</t>
  </si>
  <si>
    <t>990J0M72RB4-120</t>
  </si>
  <si>
    <t>SCR PU CENTER BLACK LINE (V/Z/Z+)</t>
  </si>
  <si>
    <t>990J0M72RNP-010</t>
  </si>
  <si>
    <t>NUMBER PLATE GARNISH</t>
  </si>
  <si>
    <t>990J0M72RP4-010</t>
  </si>
  <si>
    <t>YHB TAIL LAMP GARNISH</t>
  </si>
  <si>
    <t>990J0M72RP5-010</t>
  </si>
  <si>
    <t>990J0M72RPJ-020</t>
  </si>
  <si>
    <t>ISK -OE FINISH DASHBOAR (L/V)</t>
  </si>
  <si>
    <t>990J0M72RQ0</t>
  </si>
  <si>
    <t>XL6 DOOR VISOR</t>
  </si>
  <si>
    <t>990J0M72RQ0-010</t>
  </si>
  <si>
    <t>DOOR VISOR NEW ERTIGA</t>
  </si>
  <si>
    <t>990J0M72RTE-041</t>
  </si>
  <si>
    <t>ERTIGA KIT SPORT V/Z</t>
  </si>
  <si>
    <t>990J0M72RTE-050</t>
  </si>
  <si>
    <t>ELEGANT PACKAGE V/Z/Z+</t>
  </si>
  <si>
    <t>990J0M72S01-010</t>
  </si>
  <si>
    <t>BSM FULL CHROME XL6</t>
  </si>
  <si>
    <t>990J0M72S02-020</t>
  </si>
  <si>
    <t>HEAVY MATTE BODY COVER</t>
  </si>
  <si>
    <t>990J0M72S04-010</t>
  </si>
  <si>
    <t>WHEEL COVER BLACK</t>
  </si>
  <si>
    <t>990J0M72S13-020</t>
  </si>
  <si>
    <t>WINDOW FRAME KIT XL6</t>
  </si>
  <si>
    <t>990J0M72S21-020</t>
  </si>
  <si>
    <t>OE CAMERA - RPAS XL6</t>
  </si>
  <si>
    <t>990J0M72SB3-040</t>
  </si>
  <si>
    <t>SCR PU ARC QUILTING - BEIGE</t>
  </si>
  <si>
    <t>990J0M72SB8-010</t>
  </si>
  <si>
    <t>SCR PRM PU GATHERING - BLACK</t>
  </si>
  <si>
    <t>990J0M72SB8-020</t>
  </si>
  <si>
    <t>SCR PRM PU GATHERING - BEIGE</t>
  </si>
  <si>
    <t>990J0M72SCU-010</t>
  </si>
  <si>
    <t>TCU HARDWARE KIT XL6</t>
  </si>
  <si>
    <t>990J0M72SM6-010</t>
  </si>
  <si>
    <t>DOOR SILL GAURD ILLUMINATED</t>
  </si>
  <si>
    <t>990J0M72SP6-010</t>
  </si>
  <si>
    <t>DOOR SILL GUARD - SS TWIN COLOR</t>
  </si>
  <si>
    <t>990J0M74K09-020</t>
  </si>
  <si>
    <t>RPAS WITH DISPLAY,4 SENS</t>
  </si>
  <si>
    <t>990J0M74L00-010</t>
  </si>
  <si>
    <t>NS REAR MUD FLAP SET NEW SWIFT</t>
  </si>
  <si>
    <t>990J0M74L00-070</t>
  </si>
  <si>
    <t>MUD FLAP SET SWIFT</t>
  </si>
  <si>
    <t>990J0M74L01-010</t>
  </si>
  <si>
    <t>NS BODY SIDE MOULDING SET-W SWIFT</t>
  </si>
  <si>
    <t>990J0M74L13-020</t>
  </si>
  <si>
    <t>WINDOW FRAME KIT SWIFT</t>
  </si>
  <si>
    <t>990J0M74L13-120</t>
  </si>
  <si>
    <t>KEYLESS CHROME HANDLE BREEZA/SWIFT</t>
  </si>
  <si>
    <t>990J0M74L13-150</t>
  </si>
  <si>
    <t>HEAD LAMP GREY GARNISH</t>
  </si>
  <si>
    <t>990J0M74L13-270</t>
  </si>
  <si>
    <t>FRONT GRILL GREY GARNISH</t>
  </si>
  <si>
    <t>990J0M74LB3-120</t>
  </si>
  <si>
    <t>NS SEAT COVER-PU-BLACK &amp; WHITEW SWIFT</t>
  </si>
  <si>
    <t>990J0M74LB3-640</t>
  </si>
  <si>
    <t>SCR PRM PU GATHERING BLACK SWIFT</t>
  </si>
  <si>
    <t>990J0M74LB3-670</t>
  </si>
  <si>
    <t>SCR PRM PU K SERIES WTH STRIPES BLACK SW</t>
  </si>
  <si>
    <t>990J0M74LB3-840</t>
  </si>
  <si>
    <t>SCR PU CROSS LINE SWIFT</t>
  </si>
  <si>
    <t>990J0M74LC1-050</t>
  </si>
  <si>
    <t>PU BASIC STG WHL CVR BLK PERF SWIFT</t>
  </si>
  <si>
    <t>990J0M74LC1-170</t>
  </si>
  <si>
    <t>Leatehr Black Strng Wheel Swift</t>
  </si>
  <si>
    <t>990J0M74LC1-190</t>
  </si>
  <si>
    <t>WAVE BLACK STEERING SWIFT</t>
  </si>
  <si>
    <t>990J0M74LC1-200</t>
  </si>
  <si>
    <t>GRIP BALCK STEERING SWIFT</t>
  </si>
  <si>
    <t>990J0M74LM5-010</t>
  </si>
  <si>
    <t>ANTENNA PIG TAIL ASSY NEW SWIFT</t>
  </si>
  <si>
    <t>990J0M74LQ0-010</t>
  </si>
  <si>
    <t>DOOR VISOR SWIFT</t>
  </si>
  <si>
    <t>990J0M74LTE-260</t>
  </si>
  <si>
    <t>SCR PU BLK &amp; SLVR QUILT</t>
  </si>
  <si>
    <t>990J0M74LTE-400</t>
  </si>
  <si>
    <t>CABIN AIR FLTR SWIFT+PERFME</t>
  </si>
  <si>
    <t>990J0M74LTE-550</t>
  </si>
  <si>
    <t>SWIFT TV LE KIT</t>
  </si>
  <si>
    <t>990J0M74LU0-010</t>
  </si>
  <si>
    <t>WINDOW SUNSHADE SWIFT</t>
  </si>
  <si>
    <t>990J0M75L00-010</t>
  </si>
  <si>
    <t>MUD FLAP SET (FRONT &amp; REAR)</t>
  </si>
  <si>
    <t>990J0M75L01-010</t>
  </si>
  <si>
    <t>BODY SIDE MOULDING NEW DZIRE</t>
  </si>
  <si>
    <t>990J0M75L02-040</t>
  </si>
  <si>
    <t>BODY COVER SILVER</t>
  </si>
  <si>
    <t>990J0M75L03-020</t>
  </si>
  <si>
    <t>NEW DZIRE REAR POWER WINDOW</t>
  </si>
  <si>
    <t>990J0M75L11-010</t>
  </si>
  <si>
    <t>NEW DZIRE FOG LAMP</t>
  </si>
  <si>
    <t>990J0M75L11-070</t>
  </si>
  <si>
    <t>INTERIOR LIGHT-BOOT LED</t>
  </si>
  <si>
    <t>990J0M75L13-030</t>
  </si>
  <si>
    <t>BACK DOOR GARNISH DZIRE</t>
  </si>
  <si>
    <t>990J0M75LA2-010</t>
  </si>
  <si>
    <t>FLOOR MAT BLACK DZIRE</t>
  </si>
  <si>
    <t>990J0M75LB3-260</t>
  </si>
  <si>
    <t>SEAT COVER ART LEATHER NEW DEZIRE</t>
  </si>
  <si>
    <t>990J0M75LB3-820</t>
  </si>
  <si>
    <t>SCR PU FUSION DZIRE L</t>
  </si>
  <si>
    <t>990J0M75LB3-930</t>
  </si>
  <si>
    <t>SCR PRM PU HONY COMB SPLIT DESGN BEGE DZ</t>
  </si>
  <si>
    <t>990J0M75LP4-010</t>
  </si>
  <si>
    <t>DZIRE TAIL LAMP GARNISH</t>
  </si>
  <si>
    <t>990J0M75LPB-010</t>
  </si>
  <si>
    <t>FRNT CHRME GRILL DZIRE</t>
  </si>
  <si>
    <t>990J0M75LQ0-010</t>
  </si>
  <si>
    <t>DOOR VISOR NEW DZIRE</t>
  </si>
  <si>
    <t>990J0M75LTE-280</t>
  </si>
  <si>
    <t>SCR PU FUSION DZIRE</t>
  </si>
  <si>
    <t>990J0M76M00-030</t>
  </si>
  <si>
    <t>MUD FLP BLK(4) CELERIO</t>
  </si>
  <si>
    <t>990J0M76M01-010</t>
  </si>
  <si>
    <t>BDY SIDE MLDNG CELERIO</t>
  </si>
  <si>
    <t>990J0M76M01-040</t>
  </si>
  <si>
    <t>BODY SIDE MOLD CHRM ARCTIC WHIT</t>
  </si>
  <si>
    <t>990J0M76M01-080</t>
  </si>
  <si>
    <t>BODY SIDE MOLDNG CHRM PIANO BLACK</t>
  </si>
  <si>
    <t>990J0M76M02-010</t>
  </si>
  <si>
    <t>BODY COVER SILVER CELERIO</t>
  </si>
  <si>
    <t>990J0M76M07-010</t>
  </si>
  <si>
    <t>BCK DR SPLR PRMRD CELERIO</t>
  </si>
  <si>
    <t>990J0M76M11-010</t>
  </si>
  <si>
    <t>Front Fog Lamp Kit</t>
  </si>
  <si>
    <t>990J0M76M11-030</t>
  </si>
  <si>
    <t>VISION LUS CELERIO LXI-LDI</t>
  </si>
  <si>
    <t>990J0M76M13-010</t>
  </si>
  <si>
    <t>WNDW FRM KIT CELERIO</t>
  </si>
  <si>
    <t>990J0M76M13-040</t>
  </si>
  <si>
    <t>CHROM DH(1KEY HOLE)CELERIO,SWFT,DZR</t>
  </si>
  <si>
    <t>990J0M76MB3-140</t>
  </si>
  <si>
    <t>SCR PU BLK TRI THREAD QUILT CELERIO</t>
  </si>
  <si>
    <t>990J0M76MB3-180</t>
  </si>
  <si>
    <t>SCR GREG &amp; BLK U-GRAND CELERIO</t>
  </si>
  <si>
    <t>990J0M76MB3-340</t>
  </si>
  <si>
    <t>BLK &amp; SILVER PU SCR LXI</t>
  </si>
  <si>
    <t>990J0M76MB3-370</t>
  </si>
  <si>
    <t>BLACK DIAMOND RUNWAY</t>
  </si>
  <si>
    <t>990J0M76MB3-380</t>
  </si>
  <si>
    <t>DARK ARROW HIGHLIGHT</t>
  </si>
  <si>
    <t>990J0M76MB3-400</t>
  </si>
  <si>
    <t>BOOMERANG BEIGE FINISH</t>
  </si>
  <si>
    <t>990J0M76MB3-420</t>
  </si>
  <si>
    <t>BLACK GATHERING HIGHLIGHT</t>
  </si>
  <si>
    <t>990J0M76MB3-510</t>
  </si>
  <si>
    <t>AERO RED STREAK FINISH</t>
  </si>
  <si>
    <t>990J0M76MF6-020</t>
  </si>
  <si>
    <t>SECURITY SYSTEM WITH SS V-GRADE</t>
  </si>
  <si>
    <t>990J0M76MJ2-020</t>
  </si>
  <si>
    <t>SIDE BDY GRAP DSGN 2 CELERIO</t>
  </si>
  <si>
    <t>990J0M76MM6-030</t>
  </si>
  <si>
    <t>DSG TWIN COLOR STYLE CELERIO</t>
  </si>
  <si>
    <t>990J0M76MPJ-020</t>
  </si>
  <si>
    <t>ISK CARBON L CELERIO</t>
  </si>
  <si>
    <t>990J0M76MPJ-190</t>
  </si>
  <si>
    <t>ISK CELERIO NEW AMT-V/Z</t>
  </si>
  <si>
    <t>990J0M76MQ0-010</t>
  </si>
  <si>
    <t>DR VISOR CELERIO</t>
  </si>
  <si>
    <t>990J0M76MS0-010</t>
  </si>
  <si>
    <t>CABIN AIR FILTER CELERIO</t>
  </si>
  <si>
    <t>990J0M77P01-010</t>
  </si>
  <si>
    <t>BODY SIDE MULDNG SUPER CARRY</t>
  </si>
  <si>
    <t>990J0M77P13-010</t>
  </si>
  <si>
    <t>DOOR HANDLE CHROME SUPER CARRY</t>
  </si>
  <si>
    <t>990J0M77P13-030</t>
  </si>
  <si>
    <t>ORVM COVR SUPER CARRY</t>
  </si>
  <si>
    <t>990J0M77P13-040</t>
  </si>
  <si>
    <t>HEAD LAMP CHROME GARNISH</t>
  </si>
  <si>
    <t>990J0M77P13-050</t>
  </si>
  <si>
    <t>FRONT GRILL CHROME GRNISH</t>
  </si>
  <si>
    <t>990J0M77P17-020</t>
  </si>
  <si>
    <t>REAR GATE PROTECTION SUPER CARRY</t>
  </si>
  <si>
    <t>990J0M77PB3-040</t>
  </si>
  <si>
    <t>SEAT COVER PU SUPER CARRY</t>
  </si>
  <si>
    <t>990J0M77PC1-010</t>
  </si>
  <si>
    <t>STEERING WHEEL COVER SUPER CARRY</t>
  </si>
  <si>
    <t>990J0M77PD3-010</t>
  </si>
  <si>
    <t>AUDIO SYSTM WTH INBUIT SYSTM</t>
  </si>
  <si>
    <t>990J0M77PJ2-030</t>
  </si>
  <si>
    <t>SUPER CARRY GRAPHIC 2</t>
  </si>
  <si>
    <t>990J0M77PM5-010</t>
  </si>
  <si>
    <t>ANTENNA FOR AUDIO</t>
  </si>
  <si>
    <t>990J0M77PQ0-010</t>
  </si>
  <si>
    <t>DOOR VISOR� SUPER CARRY</t>
  </si>
  <si>
    <t>990J0M77PTE-010</t>
  </si>
  <si>
    <t>SUPER CARRY UTILITY KIT</t>
  </si>
  <si>
    <t>990J0M77PTE-020</t>
  </si>
  <si>
    <t>SUPER CARRY PROTECTION KIT</t>
  </si>
  <si>
    <t>990J0M797A2-010</t>
  </si>
  <si>
    <t>FULL FLOOR MAT (BLACK), OMNI8SEATER</t>
  </si>
  <si>
    <t>990J0M797A2-050</t>
  </si>
  <si>
    <t>FULL FLOOR MAT (BLACK),OMNI5SEATER</t>
  </si>
  <si>
    <t>990J0M797B3-020</t>
  </si>
  <si>
    <t>SCR PU Silver sparkle</t>
  </si>
  <si>
    <t>990J0M79G04-010</t>
  </si>
  <si>
    <t>WHEEL COVER ALTO</t>
  </si>
  <si>
    <t>990J0M79GS0-010</t>
  </si>
  <si>
    <t>AC FILTER KIT ALTO &amp; K10</t>
  </si>
  <si>
    <t>990J0M79M01-010</t>
  </si>
  <si>
    <t>BODY SIDE MOULDING SET,  CIA</t>
  </si>
  <si>
    <t>990J0M79M02-040</t>
  </si>
  <si>
    <t>BDY CVR MATTE CIAZ</t>
  </si>
  <si>
    <t>990J0M79M11-010</t>
  </si>
  <si>
    <t>FRONT FOG LAMP KIT CIAZ</t>
  </si>
  <si>
    <t>990J0M79M13-020</t>
  </si>
  <si>
    <t>DOOR BELTLINE ORNAMENT</t>
  </si>
  <si>
    <t>990J0M79M13-030</t>
  </si>
  <si>
    <t>CHROME DOOR HANDLES</t>
  </si>
  <si>
    <t>990J0M79M13-040</t>
  </si>
  <si>
    <t>BACK DOOR GARNISH CIAZ</t>
  </si>
  <si>
    <t>990J0M79MA3-010</t>
  </si>
  <si>
    <t>DICKY MAT (BLACK) - CIAZ</t>
  </si>
  <si>
    <t>990J0M79MA3-020</t>
  </si>
  <si>
    <t>DICKY MAT (TRANSPARENT) - CIAZ</t>
  </si>
  <si>
    <t>990J0M79MA3-040</t>
  </si>
  <si>
    <t>3D DICKEY MAT CIAZ</t>
  </si>
  <si>
    <t>990J0M79MB3-330</t>
  </si>
  <si>
    <t>PREMIUM PU SIDE QUILTING SIGMA/DELTA</t>
  </si>
  <si>
    <t>990J0M79MB3-340</t>
  </si>
  <si>
    <t>PREMIUM PU SIDE QUILTING ZETA</t>
  </si>
  <si>
    <t>990J0M79MCU-010</t>
  </si>
  <si>
    <t>TCU HARDWARE KIT CIAZ</t>
  </si>
  <si>
    <t>990J0M79MM6-030</t>
  </si>
  <si>
    <t>DSG ILLUIMNATED CIAZ</t>
  </si>
  <si>
    <t>990J0M79MM6-050</t>
  </si>
  <si>
    <t>AUTO TRUNK OPENER</t>
  </si>
  <si>
    <t>990J0M79MP6-010</t>
  </si>
  <si>
    <t>DOOR SILL GUARD</t>
  </si>
  <si>
    <t>990J0M79MPJ-080</t>
  </si>
  <si>
    <t>INTERIOR STYLING KIT NEW CIAZ</t>
  </si>
  <si>
    <t>990J0M79MQ0-040</t>
  </si>
  <si>
    <t>DOOR VISOR CIAZ</t>
  </si>
  <si>
    <t>990J0M79MQ0-060</t>
  </si>
  <si>
    <t>REAR GLASS SPOILER MAGNA GREY</t>
  </si>
  <si>
    <t>990J0M79MQ0-070</t>
  </si>
  <si>
    <t>REAR GLASS SPOILER PREMIUM SILVER</t>
  </si>
  <si>
    <t>990J0M79MQ0-090</t>
  </si>
  <si>
    <t>REAR GLASS SPOILER SANGARIA RED</t>
  </si>
  <si>
    <t>990J0M79MU0-010</t>
  </si>
  <si>
    <t>WINDOW SUN SHADE</t>
  </si>
  <si>
    <t>990J0M82P01-010</t>
  </si>
  <si>
    <t>CHROME BODY SIDE MOLDING</t>
  </si>
  <si>
    <t>990J0M82P01-040</t>
  </si>
  <si>
    <t>SIDE DOOR CLADDING RED CARBON</t>
  </si>
  <si>
    <t>990J0M82P02-040</t>
  </si>
  <si>
    <t>MATTE BODY COVER</t>
  </si>
  <si>
    <t>990J0M82P07-010</t>
  </si>
  <si>
    <t>SIDE SKIRT</t>
  </si>
  <si>
    <t>990J0M82P07-020</t>
  </si>
  <si>
    <t>WHEEL ARC CLADDING</t>
  </si>
  <si>
    <t>990J0M82P07-030</t>
  </si>
  <si>
    <t>FRONT UPPER GRILL PAINTED</t>
  </si>
  <si>
    <t>990J0M82P07-040</t>
  </si>
  <si>
    <t>FRONT GARNISH EXTENDER</t>
  </si>
  <si>
    <t>990J0M82P07-050</t>
  </si>
  <si>
    <t>REAR PROTECTOR EXTENDER</t>
  </si>
  <si>
    <t>990J0M82P07-060</t>
  </si>
  <si>
    <t>FRONT UPPER GRILLE (PLATED)</t>
  </si>
  <si>
    <t>990J0M82P07-090</t>
  </si>
  <si>
    <t>FRONT BUMPER GARNISH</t>
  </si>
  <si>
    <t>990J0M82P07-100</t>
  </si>
  <si>
    <t>990J0M82P07-140</t>
  </si>
  <si>
    <t>MID SPOILER GARNISH</t>
  </si>
  <si>
    <t>990J0M82P11-130</t>
  </si>
  <si>
    <t>LED FOG LAMP MT</t>
  </si>
  <si>
    <t>990J0M82P13-090</t>
  </si>
  <si>
    <t>990J0M82P13-140</t>
  </si>
  <si>
    <t>FOG LAMP GARNISH (L/V)</t>
  </si>
  <si>
    <t>990J0M82P13-160</t>
  </si>
  <si>
    <t>TAIL LAMP GARNISH CHROME</t>
  </si>
  <si>
    <t>990J0M82P13-190</t>
  </si>
  <si>
    <t>990J0M82P13-210</t>
  </si>
  <si>
    <t>FOG LAMP GARNISH (Z/Z+)</t>
  </si>
  <si>
    <t>990J0M82P13-230</t>
  </si>
  <si>
    <t>TAIL LAMP GARNISH BLACK</t>
  </si>
  <si>
    <t>990J0M82P13-240</t>
  </si>
  <si>
    <t>TAIL LAMP GARNISH BLACK CARBON</t>
  </si>
  <si>
    <t>990J0M82P13-260</t>
  </si>
  <si>
    <t>FRONT AND REAR ACCENT REDCARBON</t>
  </si>
  <si>
    <t>990J0M82P13-280</t>
  </si>
  <si>
    <t>FRONT GRILL RED CARBON</t>
  </si>
  <si>
    <t>990J0M82P13-300</t>
  </si>
  <si>
    <t>SPOILER EXTENSION RED CARBON</t>
  </si>
  <si>
    <t>990J0M82P17-010</t>
  </si>
  <si>
    <t>BLCK BUMPR CVORNR PROTETR</t>
  </si>
  <si>
    <t>990J0M82PA3-020</t>
  </si>
  <si>
    <t>BREZZA 3D BOOT MAT</t>
  </si>
  <si>
    <t>990J0M82PA3-030</t>
  </si>
  <si>
    <t>3D DICKEY MAT- BREZZA</t>
  </si>
  <si>
    <t>990J0M82PB3-050</t>
  </si>
  <si>
    <t>SCR BLCK/SILVER MUSCLE Z/Z+</t>
  </si>
  <si>
    <t>990J0M82PB3-070</t>
  </si>
  <si>
    <t>SCR PU SLVR TRIAD LINING  L/V</t>
  </si>
  <si>
    <t>990J0M82PB3-100</t>
  </si>
  <si>
    <t>SCR BLL/SILVR MUSCLE (L/V)</t>
  </si>
  <si>
    <t>990J0M82PB3-150</t>
  </si>
  <si>
    <t>SCR PU ORANGE MUSCLE FINISH</t>
  </si>
  <si>
    <t>990J0M82PJ2-010</t>
  </si>
  <si>
    <t>GRAPHICS SPORT</t>
  </si>
  <si>
    <t>990J0M82PM3-010</t>
  </si>
  <si>
    <t>WIRELESS CHARGER BREZZA</t>
  </si>
  <si>
    <t>990J0M82PP6-010</t>
  </si>
  <si>
    <t>Non Illuminated Door Sill Guard</t>
  </si>
  <si>
    <t>990J0M82PPJ-100</t>
  </si>
  <si>
    <t>INTERIOR STYLING KIT</t>
  </si>
  <si>
    <t>990J0M82PPX-010</t>
  </si>
  <si>
    <t>Arm rest BALENO</t>
  </si>
  <si>
    <t>990J0M82PQ0-010</t>
  </si>
  <si>
    <t>990J0M82PTE-010</t>
  </si>
  <si>
    <t>BREZZA BASIC KIT</t>
  </si>
  <si>
    <t>990J0M83K00-010</t>
  </si>
  <si>
    <t>MUDFLAP SET,RITZ(FR&amp;RR)</t>
  </si>
  <si>
    <t>990J0M83K05-010</t>
  </si>
  <si>
    <t>RITZ ALLOY WHEEL(14X5-5J),SILVER</t>
  </si>
  <si>
    <t>990J0M83KD3-140</t>
  </si>
  <si>
    <t>STE 1D WITH USB/FM/CD (CDX-G1280UM)</t>
  </si>
  <si>
    <t>990J0M83KD9-430</t>
  </si>
  <si>
    <t>STE 6.2MM BT (XAV-W651BT)</t>
  </si>
  <si>
    <t>990J0M83KD9-470</t>
  </si>
  <si>
    <t>STE MM SONY XAV-3000</t>
  </si>
  <si>
    <t>990J0M83KDD-130</t>
  </si>
  <si>
    <t>STE 2DIN CD BT (FH-S509BT)</t>
  </si>
  <si>
    <t>990J0M83KDK-130</t>
  </si>
  <si>
    <t>STE 1D MECH USB, AUX &amp; FM( DSX-A110U)</t>
  </si>
  <si>
    <t>990J0M83KDM-040</t>
  </si>
  <si>
    <t>STE 2D CD/USB/ BT-SONY(WX-920BTM)</t>
  </si>
  <si>
    <t>990J0M83KS0-010</t>
  </si>
  <si>
    <t>CABIN AIR FILTER RITZ</t>
  </si>
  <si>
    <t>990J0M99904-010</t>
  </si>
  <si>
    <t>ALLOY WHEEL CENTER CAP</t>
  </si>
  <si>
    <t>990J0M99909-120</t>
  </si>
  <si>
    <t>CAMERA FOR MULTIMEDIA (SILKY SILVER COLO</t>
  </si>
  <si>
    <t>990J0M99909-150</t>
  </si>
  <si>
    <t>CAMERA FOR MULTIMEDIA (BLACK COLOUR)</t>
  </si>
  <si>
    <t>990J0M99909-570</t>
  </si>
  <si>
    <t>NATSA CAMERA</t>
  </si>
  <si>
    <t>990J0M99911-010</t>
  </si>
  <si>
    <t>XTREM VISION BULB(H412V 60/55W)</t>
  </si>
  <si>
    <t>990J0M99914-010</t>
  </si>
  <si>
    <t>STEERING LOCK</t>
  </si>
  <si>
    <t>990J0M99917-200</t>
  </si>
  <si>
    <t>BCP CARBON FINISH</t>
  </si>
  <si>
    <t>990J0M99917-210</t>
  </si>
  <si>
    <t>COMBO KIT ( BCP &amp; DSG)</t>
  </si>
  <si>
    <t>990J0M99919-150</t>
  </si>
  <si>
    <t>BLUETOOTH KIT SPEAKER OUTPUT</t>
  </si>
  <si>
    <t>990J0M99919-170</t>
  </si>
  <si>
    <t>SMART KEY FINDER</t>
  </si>
  <si>
    <t>990J0M99919-180</t>
  </si>
  <si>
    <t>990J0M99921-010</t>
  </si>
  <si>
    <t>BATTERY CR 1620 - OE REMOTE</t>
  </si>
  <si>
    <t>990J0M99921-020</t>
  </si>
  <si>
    <t>BATTERY - CR 2032 ACC REMOTE</t>
  </si>
  <si>
    <t>990J0M99923-010</t>
  </si>
  <si>
    <t>VACCUM CLEANER</t>
  </si>
  <si>
    <t>990J0M99923-040</t>
  </si>
  <si>
    <t>HIGH PERFORMANCE VACUUM CLEANER</t>
  </si>
  <si>
    <t>990J0M99923-050</t>
  </si>
  <si>
    <t>VACUUM CLEANER + AIR INFLATOR DIGITAL</t>
  </si>
  <si>
    <t>990J0M999B7-050</t>
  </si>
  <si>
    <t>BEIGE AIR MESH SEAT COOLER COVER</t>
  </si>
  <si>
    <t>990J0M999B7-070</t>
  </si>
  <si>
    <t>DARK GREY AIR MESH SEAT COOLER</t>
  </si>
  <si>
    <t>990J0M999CU-010</t>
  </si>
  <si>
    <t>TELEMATICS UNIT</t>
  </si>
  <si>
    <t>990J0M999D9-150</t>
  </si>
  <si>
    <t>STE MM 6.2 DVD BT ACP (AVH-Z2090BT)</t>
  </si>
  <si>
    <t>990J0M999D9-160</t>
  </si>
  <si>
    <t>MM 7" DVD BT ACP, AAP, HD (AVH-Z509</t>
  </si>
  <si>
    <t>990J0M999D9-180</t>
  </si>
  <si>
    <t>STE MM 6.2 MECHALESS MVHA219BT</t>
  </si>
  <si>
    <t>990J0M999D9-190</t>
  </si>
  <si>
    <t>STE MM 6.2" AVH-A219BT PIONEER</t>
  </si>
  <si>
    <t>990J0M999D9-220</t>
  </si>
  <si>
    <t>STE 6.2" MM MECHALESS MVH-G219BT</t>
  </si>
  <si>
    <t>990J0M999D9-230</t>
  </si>
  <si>
    <t>STE MM 6.2" PIONEER AVH-G219BT</t>
  </si>
  <si>
    <t>990J0M999DP-040</t>
  </si>
  <si>
    <t>RSE WITH DVD</t>
  </si>
  <si>
    <t>990J0M999DP-050</t>
  </si>
  <si>
    <t>RSE WITH USB INPUT W/O DVD</t>
  </si>
  <si>
    <t>990J0M999EE-040</t>
  </si>
  <si>
    <t>6.5" 2-way Coax 100W DCX170</t>
  </si>
  <si>
    <t>990J0M999EE-070</t>
  </si>
  <si>
    <t>6x9 3-way Coax 300W DCX710</t>
  </si>
  <si>
    <t>990J0M999G9-060</t>
  </si>
  <si>
    <t>HANGING CARD PERFUME-BREEZE</t>
  </si>
  <si>
    <t>990J0M999G9-070</t>
  </si>
  <si>
    <t>HANGING CARD PERFUME-LEMON</t>
  </si>
  <si>
    <t>990J0M999GA-020</t>
  </si>
  <si>
    <t>AROMA PERFUME-LEMON ICE</t>
  </si>
  <si>
    <t>990J0M999GN-070</t>
  </si>
  <si>
    <t>PRF NEXA- MIST AQUA</t>
  </si>
  <si>
    <t>990J0M999GN-080</t>
  </si>
  <si>
    <t>PRF NEXA- WHITE MUSK</t>
  </si>
  <si>
    <t>990J0M999GN-090</t>
  </si>
  <si>
    <t>PRF ARENA- WHITE MUSK</t>
  </si>
  <si>
    <t>990J0M999GR-130</t>
  </si>
  <si>
    <t>PRF VENT GEL PETALCRUSH</t>
  </si>
  <si>
    <t>990J0M999GR-140</t>
  </si>
  <si>
    <t>Prf vnt gel Fresh Lush green</t>
  </si>
  <si>
    <t>990J0M999GR-150</t>
  </si>
  <si>
    <t>PERFUME VENT GEL COOL SURF</t>
  </si>
  <si>
    <t>990J0M999GR-230</t>
  </si>
  <si>
    <t>Prf d/Brd gel Cool Surf Blue</t>
  </si>
  <si>
    <t>990J0M999GR-240</t>
  </si>
  <si>
    <t>Prf d/Brd gel Musk</t>
  </si>
  <si>
    <t>990J0M999GR-370</t>
  </si>
  <si>
    <t>AROMA PPERFUME ROSE</t>
  </si>
  <si>
    <t>990J0M999GR-430</t>
  </si>
  <si>
    <t>PRF LEMON</t>
  </si>
  <si>
    <t>990J0M999GR-470</t>
  </si>
  <si>
    <t>PRF MINTY BLAST GEL</t>
  </si>
  <si>
    <t>990J0M999H1-013</t>
  </si>
  <si>
    <t>ANTI RUST COATING REGULAR ALTO800 OMNI E</t>
  </si>
  <si>
    <t>990J0M999H2-010</t>
  </si>
  <si>
    <t>CAR CARE KIT</t>
  </si>
  <si>
    <t>990J0M999H2-060</t>
  </si>
  <si>
    <t>BODY G3 ADVANCE LIQUID NAX PRO</t>
  </si>
  <si>
    <t>990J0M999H2-070</t>
  </si>
  <si>
    <t>BODY UNIVERSAL GLAZE NAX PRO</t>
  </si>
  <si>
    <t>990J0M999H2-080</t>
  </si>
  <si>
    <t>BODY WAX TOP NAX PRO</t>
  </si>
  <si>
    <t>990J0M999H2-090</t>
  </si>
  <si>
    <t>BODY 8" ADVNCD G.MOP SINGLE SIDE WOOL NA</t>
  </si>
  <si>
    <t>990J0M999H2-100</t>
  </si>
  <si>
    <t>BDY 8+ ADVNC G MOP RED WAFFLE FNSH NAX P</t>
  </si>
  <si>
    <t>990J0M999H2-110</t>
  </si>
  <si>
    <t>BDY G.MOP ADVNC BACK PLATE AGMBP814 NAX</t>
  </si>
  <si>
    <t>990J0M999H2-120</t>
  </si>
  <si>
    <t>BODY FLATTING BLOCK NAX PRO</t>
  </si>
  <si>
    <t>990J0M999H2-130</t>
  </si>
  <si>
    <t>BDY G.MOP MICROFBR FINSH CLTH 4 PCK NAX</t>
  </si>
  <si>
    <t>990J0M999H2-260</t>
  </si>
  <si>
    <t>SCREEN WASH 50ML</t>
  </si>
  <si>
    <t>990J0M999H2-330</t>
  </si>
  <si>
    <t>Xtreme Exterior Microfibre Cloth</t>
  </si>
  <si>
    <t>990J0M999H2-340</t>
  </si>
  <si>
    <t>Xtreme Interior Microfibre Cloth</t>
  </si>
  <si>
    <t>990J0M999H2-350</t>
  </si>
  <si>
    <t>Sonax Gloss Shampoo</t>
  </si>
  <si>
    <t>990J0M999H2-360</t>
  </si>
  <si>
    <t>SONAX CLEAR VIEW 1:100 CONC.</t>
  </si>
  <si>
    <t>990J0M999H2-390</t>
  </si>
  <si>
    <t>Sonax Interior Cleaner</t>
  </si>
  <si>
    <t>990J0M999H2-640</t>
  </si>
  <si>
    <t>AC DISINFECTANT</t>
  </si>
  <si>
    <t>990J0M999H2-730</t>
  </si>
  <si>
    <t>F 1 Glass Cleaner with Rain Repellant</t>
  </si>
  <si>
    <t>990J0M999H2-830</t>
  </si>
  <si>
    <t>LUSTER CAR WAX</t>
  </si>
  <si>
    <t>990J0M999H2-880</t>
  </si>
  <si>
    <t>MICROFIBER CLOTH</t>
  </si>
  <si>
    <t>990J0M999H2-910</t>
  </si>
  <si>
    <t>CAR DUSTER BIG</t>
  </si>
  <si>
    <t>990J0M999H2-920</t>
  </si>
  <si>
    <t>ANTI SKID DASH MAT- BIG</t>
  </si>
  <si>
    <t>990J0M999H2-950</t>
  </si>
  <si>
    <t>GLACO GLASS COMPOUND ROLL ON</t>
  </si>
  <si>
    <t>990J0M999H2-970</t>
  </si>
  <si>
    <t>WAX TOP KIT 100ML</t>
  </si>
  <si>
    <t>990J0M999H2-980</t>
  </si>
  <si>
    <t>AC EVAPORATOR CLEANER</t>
  </si>
  <si>
    <t>990J0M999H3-300</t>
  </si>
  <si>
    <t>CAR SHAMPOO SACHET 20ML</t>
  </si>
  <si>
    <t>990J0M999H4-030</t>
  </si>
  <si>
    <t>AC CAN GAS (340 GM)-SRF</t>
  </si>
  <si>
    <t>990J0M999K3-MEC</t>
  </si>
  <si>
    <t>METALIC MCF 1CR CAR FRAME</t>
  </si>
  <si>
    <t>990J0M999KC-230</t>
  </si>
  <si>
    <t>KEY CHAIN BLACK WEAVING</t>
  </si>
  <si>
    <t>990J0M999KC-250</t>
  </si>
  <si>
    <t>KEY CHAIN - LOOP BLACK</t>
  </si>
  <si>
    <t>990J0M999KF-GAN</t>
  </si>
  <si>
    <t>CERAMIC GANESH G2 WITH OM FOIL</t>
  </si>
  <si>
    <t>990J0M999KH-GAN</t>
  </si>
  <si>
    <t>GANESHA IDOL</t>
  </si>
  <si>
    <t>990J0M999KK-GAN</t>
  </si>
  <si>
    <t>METAL FRAME GAESH JI</t>
  </si>
  <si>
    <t>990J0M999KQ-020</t>
  </si>
  <si>
    <t>FRM PRM RADHA KRISHNA JI</t>
  </si>
  <si>
    <t>990J0M999KQ-060</t>
  </si>
  <si>
    <t>FRM PRM GANESH JI</t>
  </si>
  <si>
    <t>990J0M999KQ-070</t>
  </si>
  <si>
    <t>FRM PRM PAGDI GANESHA</t>
  </si>
  <si>
    <t>990J0M999KQ-080</t>
  </si>
  <si>
    <t>FRM PRM SAI BABA YELLOW</t>
  </si>
  <si>
    <t>990J0M999KQ-090</t>
  </si>
  <si>
    <t>FRM PRM SAI BABA ORANGE</t>
  </si>
  <si>
    <t>990J0M999L1-260</t>
  </si>
  <si>
    <t>NEXA THERMOS</t>
  </si>
  <si>
    <t>990J0M999L1-290</t>
  </si>
  <si>
    <t>NEXA TRAVEL BAG</t>
  </si>
  <si>
    <t>990J0M999L1-300</t>
  </si>
  <si>
    <t>2 PORT FAST CHARGER</t>
  </si>
  <si>
    <t>990J0M999L1-460</t>
  </si>
  <si>
    <t>MAGNETIC ANDROID CHARGING CABLE</t>
  </si>
  <si>
    <t>990J0M999L3-040</t>
  </si>
  <si>
    <t>SEAT BELT COVER (REVERSIBLE BLACK AND BE</t>
  </si>
  <si>
    <t>990J0M999L3-050</t>
  </si>
  <si>
    <t>SEAT BELT COVER (CARBON FIBER BLACK)</t>
  </si>
  <si>
    <t>990J0M999L3-060</t>
  </si>
  <si>
    <t>SEAT BELT COVER (BLACK WITH RED INSERT)</t>
  </si>
  <si>
    <t>990J0M999L3-070</t>
  </si>
  <si>
    <t>990J0M999L3-080</t>
  </si>
  <si>
    <t>SEAT BELT COVER (CARBON FIBER SILVER)</t>
  </si>
  <si>
    <t>990J0M999L3-090</t>
  </si>
  <si>
    <t>SEAT BELT COVER (TAN AND BLACK CARBON FI</t>
  </si>
  <si>
    <t>990J0M999L3-100</t>
  </si>
  <si>
    <t>SEAT BELT COVER (BEIGE AND BLACK CARBON</t>
  </si>
  <si>
    <t>990J0M999L5-180</t>
  </si>
  <si>
    <t>TIISUE BOX SQUARE</t>
  </si>
  <si>
    <t>990J0M999L5-270</t>
  </si>
  <si>
    <t>TISSUE BOX BOTTLE TYPE</t>
  </si>
  <si>
    <t>990J0M999L5-290</t>
  </si>
  <si>
    <t>TISSUE BOX BLACK NEXA</t>
  </si>
  <si>
    <t>990J0M999L5-320</t>
  </si>
  <si>
    <t>CLEAN BIN</t>
  </si>
  <si>
    <t>990J0M999L5-350</t>
  </si>
  <si>
    <t>TISSUE BOX STRIPE PRINTS</t>
  </si>
  <si>
    <t>990J0M999L8-040</t>
  </si>
  <si>
    <t>TRUNK ORGANIZER</t>
  </si>
  <si>
    <t>990J0M999L8-070</t>
  </si>
  <si>
    <t>GLOVE ORGNZ IGNIS (PREMIUM)</t>
  </si>
  <si>
    <t>990J0M999L8-090</t>
  </si>
  <si>
    <t>GLOVE ORGNZ CIAZ -PREMIUM</t>
  </si>
  <si>
    <t>990J0M999L8-100</t>
  </si>
  <si>
    <t>GLOVE ORNGZ CELERIO BASIC</t>
  </si>
  <si>
    <t>990J0M999L8-140</t>
  </si>
  <si>
    <t>GLOVE ORGNZ DZIRE TOUR- BASIC</t>
  </si>
  <si>
    <t>990J0M999L8-180</t>
  </si>
  <si>
    <t>BACK SEAT ORGANISER</t>
  </si>
  <si>
    <t>990J0M999L8-190</t>
  </si>
  <si>
    <t>TRUNK BOX WITH WATERPROOF BAG</t>
  </si>
  <si>
    <t>990J0M999M2-050</t>
  </si>
  <si>
    <t>MULTIPRPOSE SAFTY TOOL ORNG</t>
  </si>
  <si>
    <t>990J0M999M3-030</t>
  </si>
  <si>
    <t>MOBILE CHARGER ADAPTER</t>
  </si>
  <si>
    <t>990J0M999M3-060</t>
  </si>
  <si>
    <t>MOBILE CHARGER ADAPTOR &amp; CABLE TOMT</t>
  </si>
  <si>
    <t>990J0M999M3-090</t>
  </si>
  <si>
    <t>MOBILE FAST CHARGER WITH ACCESSORY</t>
  </si>
  <si>
    <t>990J0M999M3-220</t>
  </si>
  <si>
    <t>MGA AUX IN CABLE</t>
  </si>
  <si>
    <t>990J0M999M3-240</t>
  </si>
  <si>
    <t>HIGH SPEED DUAL CHRGR</t>
  </si>
  <si>
    <t>990J0M999NP-010</t>
  </si>
  <si>
    <t>990J0M999S0-080</t>
  </si>
  <si>
    <t>LOW COST AIR PURIFIER-NIP</t>
  </si>
  <si>
    <t>990J0M999TE-110</t>
  </si>
  <si>
    <t>ESSENTIAL KIT</t>
  </si>
  <si>
    <t>990J0M999TE-140</t>
  </si>
  <si>
    <t>NEXA BASIC KIT</t>
  </si>
  <si>
    <t>990J0M999TE-160</t>
  </si>
  <si>
    <t>A SUB WOFER + CO SPKR PAC</t>
  </si>
  <si>
    <t>990J0M999TV-150</t>
  </si>
  <si>
    <t>TRUE VALUE WAGONR 2013-16</t>
  </si>
  <si>
    <t>990J0M999W0-130</t>
  </si>
  <si>
    <t>AIR INFLATOR</t>
  </si>
  <si>
    <t>990J0M999W0-280</t>
  </si>
  <si>
    <t>AIR INFLATOR ANALOG</t>
  </si>
  <si>
    <t>990J0M999Z0-020</t>
  </si>
  <si>
    <t>Multi Air Disc P80</t>
  </si>
  <si>
    <t>990J0M999Z0-030</t>
  </si>
  <si>
    <t>Multi Air Disc P180</t>
  </si>
  <si>
    <t>990J0M999Z0-040</t>
  </si>
  <si>
    <t>Multi Air Disc P320</t>
  </si>
  <si>
    <t>990J0M999Z0-050</t>
  </si>
  <si>
    <t>Multi Air Disc P400</t>
  </si>
  <si>
    <t>990J0M999Z0-070</t>
  </si>
  <si>
    <t>Multi Air File Sheets 70 X420 MM Grit 12</t>
  </si>
  <si>
    <t>990J0M999Z0-080</t>
  </si>
  <si>
    <t>Multi Air File Sheets 70 X420 MM Grit 18</t>
  </si>
  <si>
    <t>990J0M999Z0-100</t>
  </si>
  <si>
    <t>Multi Air File Sheets 70 X198 MM Grit 12</t>
  </si>
  <si>
    <t>990J0M999Z0-120</t>
  </si>
  <si>
    <t>Interface Pad 6"</t>
  </si>
  <si>
    <t>990J0M999Z0-130</t>
  </si>
  <si>
    <t>Hand Pad Fine (P400/P320)</t>
  </si>
  <si>
    <t>990J0M999Z0-140</t>
  </si>
  <si>
    <t>Hand Pad Super Fine (P600/P500)</t>
  </si>
  <si>
    <t>99250-62R00</t>
  </si>
  <si>
    <t>AC FILTER,ANTI PM2.5</t>
  </si>
  <si>
    <t>99250-68P00</t>
  </si>
  <si>
    <t>PM2.5 AC FILTER BALENO</t>
  </si>
  <si>
    <t>AN-COM-SHA</t>
  </si>
  <si>
    <t>ANTEENA</t>
  </si>
  <si>
    <t>ELEC</t>
  </si>
  <si>
    <t>LOCAL ACCESSORIES</t>
  </si>
  <si>
    <t>AN-EC0-SHA</t>
  </si>
  <si>
    <t>ANTENA ASSY EECO SHREEJI</t>
  </si>
  <si>
    <t>AN-OMN-SHA</t>
  </si>
  <si>
    <t>ANTINA FOR VAN</t>
  </si>
  <si>
    <t>AW-BB</t>
  </si>
  <si>
    <t>ALLOY WHEEL</t>
  </si>
  <si>
    <t>BG-SW2-HTB</t>
  </si>
  <si>
    <t>BODY GRAPHICS KIT RW SWIFT</t>
  </si>
  <si>
    <t>BS195/60R15/TL</t>
  </si>
  <si>
    <t>BRIDGESTONE TUBLESS TYRE 195/60R15</t>
  </si>
  <si>
    <t>CLGB-SMALL</t>
  </si>
  <si>
    <t>CARPET BLK FOR SMALL VEHICLES</t>
  </si>
  <si>
    <t>CNIT</t>
  </si>
  <si>
    <t>INSULATION TAPE PVC</t>
  </si>
  <si>
    <t>CONS</t>
  </si>
  <si>
    <t>CONSUMABLE</t>
  </si>
  <si>
    <t>CNMT</t>
  </si>
  <si>
    <t>MASKING TAPE</t>
  </si>
  <si>
    <t>CNTWT</t>
  </si>
  <si>
    <t>TWO WAY TAPE</t>
  </si>
  <si>
    <t>LC-ERT-SHA</t>
  </si>
  <si>
    <t>LUGGAGE CARRIER POLO ERTIGA</t>
  </si>
  <si>
    <t>GUAR</t>
  </si>
  <si>
    <t>MAT-ERT-SHA</t>
  </si>
  <si>
    <t>MAT SET RUBBER ERTIGA</t>
  </si>
  <si>
    <t>MATS</t>
  </si>
  <si>
    <t>MPS-INT-BB</t>
  </si>
  <si>
    <t>MUSIC SYSTEM INT</t>
  </si>
  <si>
    <t>NOPL</t>
  </si>
  <si>
    <t>NUMBER PLATE</t>
  </si>
  <si>
    <t>SCLE-K10-SHA</t>
  </si>
  <si>
    <t>S/COVER PU K10 SREEJI</t>
  </si>
  <si>
    <t>SEAT</t>
  </si>
  <si>
    <t>SCLE-SW2-SHA</t>
  </si>
  <si>
    <t>S/COVER ART LH FOR SWIFT 2012</t>
  </si>
  <si>
    <t>SS-SW2-SHA-AUTO</t>
  </si>
  <si>
    <t>SECURITY SYSTEM AUTOCOP SWIFT LXI</t>
  </si>
  <si>
    <t>TW-COM-SHA</t>
  </si>
  <si>
    <t>TWO TAPE</t>
  </si>
  <si>
    <t>MISC</t>
  </si>
  <si>
    <t>TYRE-BB</t>
  </si>
  <si>
    <t>TYRE FOR 14" AND 15"</t>
  </si>
  <si>
    <t xml:space="preserve"> 43210M55RH0-QC8</t>
  </si>
  <si>
    <t xml:space="preserve"> 43210M62S60</t>
  </si>
  <si>
    <t>=VLOOKUP(TRIM(A2),'VL-Source Data'!A:G,2,0)</t>
  </si>
  <si>
    <t>=VLOOKUP(TRIM(A3),'VL-Source Data'!A:G,2,0)</t>
  </si>
  <si>
    <t>=VLOOKUP(TRIM(A4),'VL-Source Data'!A:G,2,0)</t>
  </si>
  <si>
    <t>=VLOOKUP(TRIM(A5),'VL-Source Data'!A:G,2,0)</t>
  </si>
  <si>
    <t>=VLOOKUP(TRIM(A6),'VL-Source Data'!A:G,2,0)</t>
  </si>
  <si>
    <t>=VLOOKUP(TRIM(A7),'VL-Source Data'!A:G,2,0)</t>
  </si>
  <si>
    <t>=VLOOKUP(TRIM(A8),'VL-Source Data'!A:G,2,0)</t>
  </si>
  <si>
    <t>=VLOOKUP(TRIM(A9),'VL-Source Data'!A:G,2,0)</t>
  </si>
  <si>
    <t>=VLOOKUP(TRIM(A10),'VL-Source Data'!A:G,2,0)</t>
  </si>
  <si>
    <t>=VLOOKUP(TRIM(A11),'VL-Source Data'!A:G,2,0)</t>
  </si>
  <si>
    <t>=VLOOKUP(TRIM(A12),'VL-Source Data'!A:G,2,0)</t>
  </si>
  <si>
    <t>=VLOOKUP(TRIM(A13),'VL-Source Data'!A:G,2,0)</t>
  </si>
  <si>
    <t>=VLOOKUP(TRIM(A14),'VL-Source Data'!A:G,2,0)</t>
  </si>
  <si>
    <t>=VLOOKUP(TRIM(A15),'VL-Source Data'!A:G,2,0)</t>
  </si>
  <si>
    <t>=VLOOKUP(TRIM(A16),'VL-Source Data'!A:G,2,0)</t>
  </si>
  <si>
    <t>=VLOOKUP(TRIM(A2),'VL-Source Data'!A:G,7,0)</t>
  </si>
  <si>
    <t>=VLOOKUP(TRIM(A3),'VL-Source Data'!A:G,7,0)</t>
  </si>
  <si>
    <t>=VLOOKUP(TRIM(A4),'VL-Source Data'!A:G,7,0)</t>
  </si>
  <si>
    <t>=VLOOKUP(TRIM(A5),'VL-Source Data'!A:G,7,0)</t>
  </si>
  <si>
    <t>=VLOOKUP(TRIM(A6),'VL-Source Data'!A:G,7,0)</t>
  </si>
  <si>
    <t>=VLOOKUP(TRIM(A7),'VL-Source Data'!A:G,7,0)</t>
  </si>
  <si>
    <t>=VLOOKUP(TRIM(A8),'VL-Source Data'!A:G,7,0)</t>
  </si>
  <si>
    <t>=VLOOKUP(TRIM(A9),'VL-Source Data'!A:G,7,0)</t>
  </si>
  <si>
    <t>=VLOOKUP(TRIM(A10),'VL-Source Data'!A:G,7,0)</t>
  </si>
  <si>
    <t>=VLOOKUP(TRIM(A11),'VL-Source Data'!A:G,7,0)</t>
  </si>
  <si>
    <t>=VLOOKUP(TRIM(A12),'VL-Source Data'!A:G,7,0)</t>
  </si>
  <si>
    <t>=VLOOKUP(TRIM(A13),'VL-Source Data'!A:G,7,0)</t>
  </si>
  <si>
    <t>=VLOOKUP(TRIM(A14),'VL-Source Data'!A:G,7,0)</t>
  </si>
  <si>
    <t>=VLOOKUP(TRIM(A15),'VL-Source Data'!A:G,7,0)</t>
  </si>
  <si>
    <t>=VLOOKUP(TRIM(A16),'VL-Source Data'!A:G,7,0)</t>
  </si>
  <si>
    <t>=VLOOKUP(A2,'VL-Source Data'!A:G,5,0)</t>
  </si>
  <si>
    <t>=VLOOKUP(A4,'VL-Source Data'!A:G,5,0)</t>
  </si>
  <si>
    <t>=VLOOKUP(A5,'VL-Source Data'!A:G,5,0)</t>
  </si>
  <si>
    <t>=VLOOKUP(A6,'VL-Source Data'!A:G,5,0)</t>
  </si>
  <si>
    <t>=VLOOKUP(A7,'VL-Source Data'!A:G,5,0)</t>
  </si>
  <si>
    <t>=VLOOKUP(A8,'VL-Source Data'!A:G,5,0)</t>
  </si>
  <si>
    <t>=VLOOKUP(A9,'VL-Source Data'!A:G,5,0)</t>
  </si>
  <si>
    <t>=VLOOKUP(A10,'VL-Source Data'!A:G,5,0)</t>
  </si>
  <si>
    <t>=VLOOKUP(A11,'VL-Source Data'!A:G,5,0)</t>
  </si>
  <si>
    <t>=VLOOKUP(A12,'VL-Source Data'!A:G,5,0)</t>
  </si>
  <si>
    <t>=VLOOKUP(A13,'VL-Source Data'!A:G,5,0)</t>
  </si>
  <si>
    <t>=VLOOKUP(A14,'VL-Source Data'!A:G,5,0)</t>
  </si>
  <si>
    <t>=VLOOKUP(A15,'VL-Source Data'!A:G,5,0)</t>
  </si>
  <si>
    <t>=VLOOKUP(A16,'VL-Source Data'!A:G,5,0)</t>
  </si>
  <si>
    <t>=VLOOKUP(A3,'VL-Source Data'!A:G,5,0)</t>
  </si>
  <si>
    <t>LOOKUP  TABLE (TABLE ARRAY)</t>
  </si>
  <si>
    <t>Case 1 : If Lookup value contains spaces-</t>
  </si>
  <si>
    <t>Case 2 : Table array lookup column contain spaces-</t>
  </si>
  <si>
    <t>Use TRIM function for Lookup value</t>
  </si>
  <si>
    <t>Use TRIM function for lookup array ,Fix the cell range , Press Ctrl+Shift+Enter</t>
  </si>
  <si>
    <t xml:space="preserve"> 43130M66L10</t>
  </si>
  <si>
    <t xml:space="preserve">43210M62S60 </t>
  </si>
  <si>
    <t xml:space="preserve">After Entering formula Press Ctrl+Shift+Enter </t>
  </si>
  <si>
    <t>Example 5 :</t>
  </si>
  <si>
    <t>IF FORMULA MARKSHEET</t>
  </si>
  <si>
    <t>Working File - VLOOKUP - Exact Match</t>
  </si>
  <si>
    <t>Working File - VLOOKUP - Aproximate Match</t>
  </si>
  <si>
    <t>Working File - VLOOKUP - Rules</t>
  </si>
  <si>
    <t>=VLOOKUP(B41,'VL-Source Data'!A:B,2,0)</t>
  </si>
  <si>
    <t>=VLOOKUP(B42,'VL-Source Data'!A:B,2,0)</t>
  </si>
  <si>
    <t>=VLOOKUP(B43,'VL-Source Data'!A:B,2,0)</t>
  </si>
  <si>
    <t>=VLOOKUP(B44,'VL-Source Data'!A:B,2,0)</t>
  </si>
  <si>
    <t>=VLOOKUP(B45,'VL-Source Data'!A:B,2,0)</t>
  </si>
  <si>
    <t>=VLOOKUP(B46,'VL-Source Data'!A:B,2,0)</t>
  </si>
  <si>
    <t>=VLOOKUP(B47,'VL-Source Data'!A:B,2,0)</t>
  </si>
  <si>
    <t>=VLOOKUP(B48,'VL-Source Data'!A:B,2,0)</t>
  </si>
  <si>
    <t>=VLOOKUP(B49,'VL-Source Data'!A:B,2,0)</t>
  </si>
  <si>
    <t>=VLOOKUP(B50,'VL-Source Data'!A:B,2,0)</t>
  </si>
  <si>
    <t>=VLOOKUP(B51,'VL-Source Data'!A:B,2,0)</t>
  </si>
  <si>
    <t>=VLOOKUP(B52,'VL-Source Data'!A:B,2,0)</t>
  </si>
  <si>
    <t>=VLOOKUP(B53,'VL-Source Data'!A:B,2,0)</t>
  </si>
  <si>
    <t>=VLOOKUP(B54,'VL-Source Data'!A:B,2,0)</t>
  </si>
  <si>
    <t>=VLOOKUP(B55,'VL-Source Data'!A:B,2,0)</t>
  </si>
  <si>
    <t>=VLOOKUP(B41,'VL-Source Data'!A:G,7,0)</t>
  </si>
  <si>
    <t>=VLOOKUP(B42,'VL-Source Data'!A:G,7,0)</t>
  </si>
  <si>
    <t>=VLOOKUP(B43,'VL-Source Data'!A:G,7,0)</t>
  </si>
  <si>
    <t>=VLOOKUP(B44,'VL-Source Data'!A:G,7,0)</t>
  </si>
  <si>
    <t>=VLOOKUP(B45,'VL-Source Data'!A:G,7,0)</t>
  </si>
  <si>
    <t>=VLOOKUP(B46,'VL-Source Data'!A:G,7,0)</t>
  </si>
  <si>
    <t>=VLOOKUP(B47,'VL-Source Data'!A:G,7,0)</t>
  </si>
  <si>
    <t>=VLOOKUP(B48,'VL-Source Data'!A:G,7,0)</t>
  </si>
  <si>
    <t>=VLOOKUP(B49,'VL-Source Data'!A:G,7,0)</t>
  </si>
  <si>
    <t>=VLOOKUP(B50,'VL-Source Data'!A:G,7,0)</t>
  </si>
  <si>
    <t>=VLOOKUP(B51,'VL-Source Data'!A:G,7,0)</t>
  </si>
  <si>
    <t>=VLOOKUP(B52,'VL-Source Data'!A:G,7,0)</t>
  </si>
  <si>
    <t>=VLOOKUP(B53,'VL-Source Data'!A:G,7,0)</t>
  </si>
  <si>
    <t>=VLOOKUP(B54,'VL-Source Data'!A:G,7,0)</t>
  </si>
  <si>
    <t>=VLOOKUP(B55,'VL-Source Data'!A:G,7,0)</t>
  </si>
  <si>
    <t>VLOOKUP Rules</t>
  </si>
  <si>
    <t>Lookup value should be unique in the Lookup column</t>
  </si>
  <si>
    <t>Else it will return the corresponding value of First finding.</t>
  </si>
  <si>
    <t>You can find the value from Left to Right</t>
  </si>
  <si>
    <t>Not from Right to Left</t>
  </si>
  <si>
    <t>Lookup value should be belongs to the First column of Table Array</t>
  </si>
  <si>
    <t>Working File - VLOOKUP - with TRIM Function</t>
  </si>
  <si>
    <t xml:space="preserve">  43130M66L10</t>
  </si>
  <si>
    <t xml:space="preserve">43210M66R50-0CE  </t>
  </si>
  <si>
    <t xml:space="preserve">  39105M76M00</t>
  </si>
  <si>
    <t>=VLOOKUP(TRIM(E25),$A$24:$C$73,2,0)</t>
  </si>
  <si>
    <t>=VLOOKUP(TRIM(E28),$A$24:$C$73,2,0)</t>
  </si>
  <si>
    <t>=VLOOKUP(TRIM(E26),$A$24:$C$73,2,0)</t>
  </si>
  <si>
    <t>=VLOOKUP(TRIM(E27),$A$24:$C$73,2,0)</t>
  </si>
  <si>
    <t>=VLOOKUP(TRIM(E29),$A$24:$C$73,2,0)</t>
  </si>
  <si>
    <t>=VLOOKUP(TRIM(E30),$A$24:$C$73,2,0)</t>
  </si>
  <si>
    <t>=VLOOKUP(TRIM(E31),$A$24:$C$73,2,0)</t>
  </si>
  <si>
    <t>=VLOOKUP(TRIM(E32),$A$24:$C$73,2,0)</t>
  </si>
  <si>
    <t>=VLOOKUP(TRIM(E33),$A$24:$C$73,2,0)</t>
  </si>
  <si>
    <t>=VLOOKUP(TRIM(E34),$A$24:$C$73,2,0)</t>
  </si>
  <si>
    <t>=VLOOKUP(TRIM(E25),$A$24:$C$73,3,0)</t>
  </si>
  <si>
    <t>=VLOOKUP(TRIM(E26),$A$24:$C$73,3,0)</t>
  </si>
  <si>
    <t>=VLOOKUP(TRIM(E27),$A$24:$C$73,3,0)</t>
  </si>
  <si>
    <t>=VLOOKUP(TRIM(E28),$A$24:$C$73,3,0)</t>
  </si>
  <si>
    <t>=VLOOKUP(TRIM(E29),$A$24:$C$73,3,0)</t>
  </si>
  <si>
    <t>=VLOOKUP(TRIM(E30),$A$24:$C$73,3,0)</t>
  </si>
  <si>
    <t>=VLOOKUP(TRIM(E31),$A$24:$C$73,3,0)</t>
  </si>
  <si>
    <t>=VLOOKUP(TRIM(E32),$A$24:$C$73,3,0)</t>
  </si>
  <si>
    <t>=VLOOKUP(TRIM(E33),$A$24:$C$73,3,0)</t>
  </si>
  <si>
    <t>=VLOOKUP(TRIM(E34),$A$24:$C$73,3,0)</t>
  </si>
  <si>
    <t>=VLOOKUP(TRIM(E41),TRIM($A$24:$C$73),2,0)</t>
  </si>
  <si>
    <t>=VLOOKUP(TRIM(E42),TRIM($A$24:$C$73),2,0)</t>
  </si>
  <si>
    <t>=VLOOKUP(TRIM(E43),TRIM($A$24:$C$73),2,0)</t>
  </si>
  <si>
    <t>=VLOOKUP(TRIM(E44),TRIM($A$24:$C$73),2,0)</t>
  </si>
  <si>
    <t>=VLOOKUP(TRIM(E45),TRIM($A$24:$C$73),2,0)</t>
  </si>
  <si>
    <t>=VLOOKUP(TRIM(E46),TRIM($A$24:$C$73),2,0)</t>
  </si>
  <si>
    <t>=VLOOKUP(TRIM(E47),TRIM($A$24:$C$73),2,0)</t>
  </si>
  <si>
    <t>=VLOOKUP(TRIM(E48),TRIM($A$24:$C$73),2,0)</t>
  </si>
  <si>
    <t>=VLOOKUP(TRIM(E49),TRIM($A$24:$C$73),2,0)</t>
  </si>
  <si>
    <t>=VLOOKUP(TRIM(E50),TRIM($A$24:$C$73),2,0)</t>
  </si>
  <si>
    <t>=VLOOKUP(TRIM(E41),TRIM($A$24:$C$73),3,0)</t>
  </si>
  <si>
    <t>=VLOOKUP(TRIM(E42),TRIM($A$24:$C$73),3,0)</t>
  </si>
  <si>
    <t>=VLOOKUP(TRIM(E43),TRIM($A$24:$C$73),3,0)</t>
  </si>
  <si>
    <t>=VLOOKUP(TRIM(E44),TRIM($A$24:$C$73),3,0)</t>
  </si>
  <si>
    <t>=VLOOKUP(TRIM(E45),TRIM($A$24:$C$73),3,0)</t>
  </si>
  <si>
    <t>=VLOOKUP(TRIM(E46),TRIM($A$24:$C$73),3,0)</t>
  </si>
  <si>
    <t>=VLOOKUP(TRIM(E47),TRIM($A$24:$C$73),3,0)</t>
  </si>
  <si>
    <t>=VLOOKUP(TRIM(E48),TRIM($A$24:$C$73),3,0)</t>
  </si>
  <si>
    <t>=VLOOKUP(TRIM(E49),TRIM($A$24:$C$73),3,0)</t>
  </si>
  <si>
    <t>=VLOOKUP(TRIM(E50),TRIM($A$24:$C$73),3,0)</t>
  </si>
  <si>
    <t>Working File - HLOOKUP Function</t>
  </si>
  <si>
    <t xml:space="preserve">HLOOKUP - EXACT MATCH </t>
  </si>
  <si>
    <t>=HLOOKUP(C31,C25:J28,3,0)</t>
  </si>
  <si>
    <t>=HLOOKUP(C31,C25:J28,4,0)</t>
  </si>
  <si>
    <t xml:space="preserve">HLOOKUP - APROXIMATE </t>
  </si>
  <si>
    <t>HLOOKUP Table</t>
  </si>
  <si>
    <t>Sale Value</t>
  </si>
  <si>
    <t>VLOOKUP</t>
  </si>
  <si>
    <t>HLOOKUP</t>
  </si>
  <si>
    <t>VLOOKUP  Table</t>
  </si>
  <si>
    <t>=HLOOKUP(G43,$C$38:$I$39,2,1)</t>
  </si>
  <si>
    <t>=HLOOKUP(G44,$C$38:$I$39,2,1)</t>
  </si>
  <si>
    <t>=HLOOKUP(G45,$C$38:$I$39,2,1)</t>
  </si>
  <si>
    <t>=HLOOKUP(G46,$C$38:$I$39,2,1)</t>
  </si>
  <si>
    <t>=HLOOKUP(G47,$C$38:$I$39,2,1)</t>
  </si>
  <si>
    <t>=HLOOKUP(G48,$C$38:$I$39,2,1)</t>
  </si>
  <si>
    <t>=HLOOKUP(G49,$C$38:$I$39,2,1)</t>
  </si>
  <si>
    <t>=HLOOKUP(G50,$C$38:$I$39,2,1)</t>
  </si>
  <si>
    <t>=HLOOKUP(G51,$C$38:$I$39,2,1)</t>
  </si>
  <si>
    <t>=HLOOKUP(G52,$C$38:$I$39,2,1)</t>
  </si>
  <si>
    <t>=HLOOKUP(G53,$C$38:$I$39,2,1)</t>
  </si>
  <si>
    <t>=HLOOKUP(G54,$C$38:$I$39,2,1)</t>
  </si>
  <si>
    <t>=HLOOKUP(G55,$C$38:$I$39,2,1)</t>
  </si>
  <si>
    <t>=HLOOKUP(G56,$C$38:$I$39,2,1)</t>
  </si>
  <si>
    <t>=VLOOKUP(G55,$C$43:$D$49,2,1)</t>
  </si>
  <si>
    <t>=VLOOKUP(G56,$C$43:$D$49,2,1)</t>
  </si>
  <si>
    <t>Loccation Code</t>
  </si>
  <si>
    <t>MODEL</t>
  </si>
  <si>
    <t>CHANNEL</t>
  </si>
  <si>
    <t>11CO.501</t>
  </si>
  <si>
    <t>ALTO 800</t>
  </si>
  <si>
    <t>ARENA</t>
  </si>
  <si>
    <t>11CO.502</t>
  </si>
  <si>
    <t>ALTO K10</t>
  </si>
  <si>
    <t>11CO.503</t>
  </si>
  <si>
    <t>BALENO</t>
  </si>
  <si>
    <t>NEXA</t>
  </si>
  <si>
    <t>11CO.504</t>
  </si>
  <si>
    <t>BREZZA</t>
  </si>
  <si>
    <t>11CO.505</t>
  </si>
  <si>
    <t>11CO.506</t>
  </si>
  <si>
    <t>CIAZ</t>
  </si>
  <si>
    <t>11CO.507</t>
  </si>
  <si>
    <t>DZIRE</t>
  </si>
  <si>
    <t>11CO.508</t>
  </si>
  <si>
    <t>EECO</t>
  </si>
  <si>
    <t>COMMERCIAL</t>
  </si>
  <si>
    <t>11CO.509</t>
  </si>
  <si>
    <t>ERTIGA</t>
  </si>
  <si>
    <t>11CO.510</t>
  </si>
  <si>
    <t>IGNIS</t>
  </si>
  <si>
    <t>11CO.511</t>
  </si>
  <si>
    <t>NEW SWIFT</t>
  </si>
  <si>
    <t>11CO.512</t>
  </si>
  <si>
    <t>OMNI</t>
  </si>
  <si>
    <t>11CO.513</t>
  </si>
  <si>
    <t>S-CROSS</t>
  </si>
  <si>
    <t>11CO.514</t>
  </si>
  <si>
    <t>S-PRESSO</t>
  </si>
  <si>
    <t>11CO.515</t>
  </si>
  <si>
    <t>SUPER CARRY</t>
  </si>
  <si>
    <t>11CO.516</t>
  </si>
  <si>
    <t>11CO.517</t>
  </si>
  <si>
    <t>WAGON R</t>
  </si>
  <si>
    <t>11CO.518</t>
  </si>
  <si>
    <t>XL6</t>
  </si>
  <si>
    <t>LOOKUP - 1</t>
  </si>
  <si>
    <t>=LOOKUP(G24,$C$24:$C$41,$D$24:$D$41)</t>
  </si>
  <si>
    <t>=LOOKUP(G25,$C$24:$C$41,$D$24:$D$41)</t>
  </si>
  <si>
    <t>=LOOKUP(G26,$C$24:$C$41,$D$24:$D$41)</t>
  </si>
  <si>
    <t>=LOOKUP(G27,$C$24:$C$41,$D$24:$D$41)</t>
  </si>
  <si>
    <t>=LOOKUP(G28,$C$24:$C$41,$D$24:$D$41)</t>
  </si>
  <si>
    <t>=LOOKUP(G29,$C$24:$C$41,$D$24:$D$41)</t>
  </si>
  <si>
    <t>=LOOKUP(G30,$C$24:$C$41,$D$24:$D$41)</t>
  </si>
  <si>
    <t>=LOOKUP(G31,$C$24:$C$41,$D$24:$D$41)</t>
  </si>
  <si>
    <t>=LOOKUP(G32,$C$24:$C$41,$D$24:$D$41)</t>
  </si>
  <si>
    <t>=LOOKUP(G33,$C$24:$C$41,$D$24:$D$41)</t>
  </si>
  <si>
    <t>=LOOKUP(G34,$C$24:$C$41,$D$24:$D$41)</t>
  </si>
  <si>
    <t>=LOOKUP(G24,$C$24:$C$41,$E$24:$E$41)</t>
  </si>
  <si>
    <t>=LOOKUP(G25,$C$24:$C$41,$E$24:$E$41)</t>
  </si>
  <si>
    <t>=LOOKUP(G26,$C$24:$C$41,$E$24:$E$41)</t>
  </si>
  <si>
    <t>=LOOKUP(G27,$C$24:$C$41,$E$24:$E$41)</t>
  </si>
  <si>
    <t>=LOOKUP(G28,$C$24:$C$41,$E$24:$E$41)</t>
  </si>
  <si>
    <t>=LOOKUP(G29,$C$24:$C$41,$E$24:$E$41)</t>
  </si>
  <si>
    <t>=LOOKUP(G30,$C$24:$C$41,$E$24:$E$41)</t>
  </si>
  <si>
    <t>=LOOKUP(G31,$C$24:$C$41,$E$24:$E$41)</t>
  </si>
  <si>
    <t>=LOOKUP(G32,$C$24:$C$41,$E$24:$E$41)</t>
  </si>
  <si>
    <t>=LOOKUP(G33,$C$24:$C$41,$E$24:$E$41)</t>
  </si>
  <si>
    <t>=LOOKUP(G34,$C$24:$C$41,$E$24:$E$41)</t>
  </si>
  <si>
    <t>=LOOKUP(G38,$C$24:$D$41)</t>
  </si>
  <si>
    <t>=LOOKUP(G39,$C$24:$D$41)</t>
  </si>
  <si>
    <t>=LOOKUP(G40,$C$24:$D$41)</t>
  </si>
  <si>
    <t>=LOOKUP(G41,$C$24:$D$41)</t>
  </si>
  <si>
    <t>=LOOKUP(G42,$C$24:$D$41)</t>
  </si>
  <si>
    <t>=LOOKUP(G43,$C$24:$D$41)</t>
  </si>
  <si>
    <t>=LOOKUP(G44,$C$24:$D$41)</t>
  </si>
  <si>
    <t>=LOOKUP(G45,$C$24:$D$41)</t>
  </si>
  <si>
    <t>=LOOKUP(G46,$C$24:$D$41)</t>
  </si>
  <si>
    <t>=LOOKUP(G47,$C$24:$D$41)</t>
  </si>
  <si>
    <t>=LOOKUP(G48,$C$24:$D$41)</t>
  </si>
  <si>
    <t>=LOOKUP (lookup_value, lookup_vector, [result_vector])</t>
  </si>
  <si>
    <t>=LOOKUP (lookup_value, array)</t>
  </si>
  <si>
    <t>Working File - LOOKUP Function</t>
  </si>
  <si>
    <t>Working File - MATCH Function</t>
  </si>
  <si>
    <t>Working File - INDEX Function</t>
  </si>
  <si>
    <t>MATCH 1</t>
  </si>
  <si>
    <t>=MATCH (lookup_value, lookup_array, [match_type])</t>
  </si>
  <si>
    <t>=MATCH(G24,$C$24:$C$41,1)</t>
  </si>
  <si>
    <t>POSITION IN COLUMN</t>
  </si>
  <si>
    <t>=MATCH(G25,$C$24:$C$41,1)</t>
  </si>
  <si>
    <t>=MATCH(G26,$C$24:$C$41,1)</t>
  </si>
  <si>
    <t>=MATCH(G27,$C$24:$C$41,1)</t>
  </si>
  <si>
    <t>=MATCH(G28,$C$24:$C$41,1)</t>
  </si>
  <si>
    <t>=MATCH(G29,$C$24:$C$41,1)</t>
  </si>
  <si>
    <t>=MATCH(G30,$C$24:$C$41,1)</t>
  </si>
  <si>
    <t>=MATCH(G31,$C$24:$C$41,1)</t>
  </si>
  <si>
    <t>=MATCH(G32,$C$24:$C$41,1)</t>
  </si>
  <si>
    <t>=MATCH(G33,$C$24:$C$41,1)</t>
  </si>
  <si>
    <t>=MATCH(G34,$C$24:$C$41,1)</t>
  </si>
  <si>
    <t>INDEX</t>
  </si>
  <si>
    <t>Row Number</t>
  </si>
  <si>
    <t>Column Number</t>
  </si>
  <si>
    <t>formula</t>
  </si>
  <si>
    <t>=INDEX($B$24:$E$31,H24,I24)</t>
  </si>
  <si>
    <t>=INDEX($B$24:$E$31,H25,I25)</t>
  </si>
  <si>
    <t>=INDEX($B$24:$E$31,H26,I26)</t>
  </si>
  <si>
    <t>=INDEX($B$24:$E$31,H27,I27)</t>
  </si>
  <si>
    <t>Transaction Type</t>
  </si>
  <si>
    <t>Po Num</t>
  </si>
  <si>
    <t>Receipt Num</t>
  </si>
  <si>
    <t>Grn Date</t>
  </si>
  <si>
    <t>Po Date</t>
  </si>
  <si>
    <t>Supplier Name</t>
  </si>
  <si>
    <t>Sup Inv Num</t>
  </si>
  <si>
    <t>Sup Inv Date</t>
  </si>
  <si>
    <t>Inv Qty</t>
  </si>
  <si>
    <t>Rcv Qty</t>
  </si>
  <si>
    <t>Taxable Amount</t>
  </si>
  <si>
    <t>Sgst</t>
  </si>
  <si>
    <t>Cgst</t>
  </si>
  <si>
    <t>Igst</t>
  </si>
  <si>
    <t>Cess</t>
  </si>
  <si>
    <t>Discount</t>
  </si>
  <si>
    <t>Other</t>
  </si>
  <si>
    <t>Purchase</t>
  </si>
  <si>
    <t>2015511133-AC</t>
  </si>
  <si>
    <t>MSIL - Dealer Spares A/c - 05D5508</t>
  </si>
  <si>
    <t>TSDB10134435(102291)</t>
  </si>
  <si>
    <t>2015511134-AC</t>
  </si>
  <si>
    <t>TSDB10134333(102287)</t>
  </si>
  <si>
    <t>2015511135-AC</t>
  </si>
  <si>
    <t>NEXA - Dealer Spares A/c</t>
  </si>
  <si>
    <t>TSDB10134431(80600)</t>
  </si>
  <si>
    <t>2015511138-AC</t>
  </si>
  <si>
    <t>TSDB10134678(102299)</t>
  </si>
  <si>
    <t>2015511173-AC</t>
  </si>
  <si>
    <t>43210M55R50-27N</t>
  </si>
  <si>
    <t>TSDB10134894(102304)</t>
  </si>
  <si>
    <t>2015511188-AC</t>
  </si>
  <si>
    <t>BRD CAR WORLD LTD(A404)</t>
  </si>
  <si>
    <t>017/CSI/19003618</t>
  </si>
  <si>
    <t>2015511239-AC</t>
  </si>
  <si>
    <t>43210M79M60-ZMQ</t>
  </si>
  <si>
    <t>TSDB10135211(102327)</t>
  </si>
  <si>
    <t>2015511241-AC</t>
  </si>
  <si>
    <t>TSDG11352675(102295)</t>
  </si>
  <si>
    <t>2015511245-AC</t>
  </si>
  <si>
    <t>GEORGE MAIJO AUTOMOBILES PVT LTD</t>
  </si>
  <si>
    <t>005/RS/19000758</t>
  </si>
  <si>
    <t>2015511246-AC</t>
  </si>
  <si>
    <t>LCGNECOLAC</t>
  </si>
  <si>
    <t>M/S LEXUS AUTO CORPORATION</t>
  </si>
  <si>
    <t>E-0786/2019-20</t>
  </si>
  <si>
    <t>2015511288-AC</t>
  </si>
  <si>
    <t>990J0M72R07-150</t>
  </si>
  <si>
    <t>017/CSI/19003665</t>
  </si>
  <si>
    <t>2015511318-AC</t>
  </si>
  <si>
    <t>72201M62RX0</t>
  </si>
  <si>
    <t>TSDG11352945(80602)</t>
  </si>
  <si>
    <t>2015511320-AC</t>
  </si>
  <si>
    <t>TSDG11354861(102300)</t>
  </si>
  <si>
    <t>2015511326-AC</t>
  </si>
  <si>
    <t>PBAS140COMRG</t>
  </si>
  <si>
    <t>RAPIDGO TECHNOLOGY DISTRIBUTION PRIVATE LIMITED</t>
  </si>
  <si>
    <t>RT201908204</t>
  </si>
  <si>
    <t>2015511495-AC</t>
  </si>
  <si>
    <t>VFERTCOMEYE</t>
  </si>
  <si>
    <t>EYELID VENTURES</t>
  </si>
  <si>
    <t>EV/692/19-20</t>
  </si>
  <si>
    <t>2015511496-AC</t>
  </si>
  <si>
    <t>43210M79M50-27N</t>
  </si>
  <si>
    <t>TSDB10135303(80604)</t>
  </si>
  <si>
    <t>2015511501-AC</t>
  </si>
  <si>
    <t>TSDB10135704(102351)</t>
  </si>
  <si>
    <t>2015511527-AC</t>
  </si>
  <si>
    <t>RCGNCOMVTS</t>
  </si>
  <si>
    <t>Vintage Technologies</t>
  </si>
  <si>
    <t>GST213</t>
  </si>
  <si>
    <t>2015511532-AC</t>
  </si>
  <si>
    <t>TSDG11359774(102324)</t>
  </si>
  <si>
    <t>2015511535-AC</t>
  </si>
  <si>
    <t>TSDG11360771(102334)</t>
  </si>
  <si>
    <t>2015511536-AC</t>
  </si>
  <si>
    <t>005/RS/19000762</t>
  </si>
  <si>
    <t>2015511540-AC</t>
  </si>
  <si>
    <t>SAI SERVICE SPARES AND ACCESSORIES PVT. LTD. (MALAPPURAM)</t>
  </si>
  <si>
    <t>097/RS/19010053</t>
  </si>
  <si>
    <t>2015511542-AC</t>
  </si>
  <si>
    <t>39321M65D00</t>
  </si>
  <si>
    <t>TSDG11348716(102277)</t>
  </si>
  <si>
    <t>INDEX - MATCH</t>
  </si>
  <si>
    <t>MATCH()</t>
  </si>
  <si>
    <t>INDEX()</t>
  </si>
  <si>
    <t>MATCH()&amp;INDEX()</t>
  </si>
  <si>
    <t>TO FIND THE POSITION</t>
  </si>
  <si>
    <t>=MATCH(B37,'INDEX DATA'!D:D,0)</t>
  </si>
  <si>
    <t>=MATCH(B38,'INDEX DATA'!D:D,0)</t>
  </si>
  <si>
    <t>=MATCH(B39,'INDEX DATA'!D:D,0)</t>
  </si>
  <si>
    <t>=MATCH(B40,'INDEX DATA'!D:D,0)</t>
  </si>
  <si>
    <t>=MATCH(B41,'INDEX DATA'!D:D,0)</t>
  </si>
  <si>
    <t>=MATCH(B42,'INDEX DATA'!D:D,0)</t>
  </si>
  <si>
    <t>=MATCH(B43,'INDEX DATA'!D:D,0)</t>
  </si>
  <si>
    <t>=MATCH(B44,'INDEX DATA'!D:D,0)</t>
  </si>
  <si>
    <t>=MATCH(B45,'INDEX DATA'!D:D,0)</t>
  </si>
  <si>
    <t>=MATCH(B46,'INDEX DATA'!D:D,0)</t>
  </si>
  <si>
    <t>=MATCH(B47,'INDEX DATA'!D:D,0)</t>
  </si>
  <si>
    <t>=MATCH(B48,'INDEX DATA'!D:D,0)</t>
  </si>
  <si>
    <t>=INDEX('INDEX DATA'!C:C,C37)</t>
  </si>
  <si>
    <t>=INDEX('INDEX DATA'!C:C,C41)</t>
  </si>
  <si>
    <t>=INDEX('INDEX DATA'!C:C,C42)</t>
  </si>
  <si>
    <t>=INDEX('INDEX DATA'!C:C,C43)</t>
  </si>
  <si>
    <t>=INDEX('INDEX DATA'!C:C,C44)</t>
  </si>
  <si>
    <t>=INDEX('INDEX DATA'!C:C,C45)</t>
  </si>
  <si>
    <t>=INDEX('INDEX DATA'!C:C,C46)</t>
  </si>
  <si>
    <t>=INDEX('INDEX DATA'!C:C,C47)</t>
  </si>
  <si>
    <t>=INDEX('INDEX DATA'!C:C,C48)</t>
  </si>
  <si>
    <t>=INDEX('INDEX DATA'!C:C,C38)</t>
  </si>
  <si>
    <t>=INDEX('INDEX DATA'!C:C,C39)</t>
  </si>
  <si>
    <t>=INDEX('INDEX DATA'!C:C,C40)</t>
  </si>
  <si>
    <t>=INDEX('INDEX DATA'!B:B,MATCH(B37,'INDEX DATA'!D:D,0))</t>
  </si>
  <si>
    <t>=INDEX('INDEX DATA'!B:B,MATCH(B38,'INDEX DATA'!D:D,0))</t>
  </si>
  <si>
    <t>=INDEX('INDEX DATA'!B:B,MATCH(B39,'INDEX DATA'!D:D,0))</t>
  </si>
  <si>
    <t>=INDEX('INDEX DATA'!B:B,MATCH(B40,'INDEX DATA'!D:D,0))</t>
  </si>
  <si>
    <t>=INDEX('INDEX DATA'!B:B,MATCH(B41,'INDEX DATA'!D:D,0))</t>
  </si>
  <si>
    <t>=INDEX('INDEX DATA'!B:B,MATCH(B42,'INDEX DATA'!D:D,0))</t>
  </si>
  <si>
    <t>=INDEX('INDEX DATA'!B:B,MATCH(B43,'INDEX DATA'!D:D,0))</t>
  </si>
  <si>
    <t>=INDEX('INDEX DATA'!B:B,MATCH(B44,'INDEX DATA'!D:D,0))</t>
  </si>
  <si>
    <t>=INDEX('INDEX DATA'!B:B,MATCH(B45,'INDEX DATA'!D:D,0))</t>
  </si>
  <si>
    <t>=INDEX('INDEX DATA'!B:B,MATCH(B46,'INDEX DATA'!D:D,0))</t>
  </si>
  <si>
    <t>=INDEX('INDEX DATA'!B:B,MATCH(B47,'INDEX DATA'!D:D,0))</t>
  </si>
  <si>
    <t>=INDEX('INDEX DATA'!B:B,MATCH(B48,'INDEX DATA'!D:D,0))</t>
  </si>
  <si>
    <t>TO FIND THE ITEM NO. RELATED TO RECEIPT NO.</t>
  </si>
  <si>
    <t>FIND THE PO NUMBER RELATED TO RECEIPT NO</t>
  </si>
  <si>
    <t>=INDEX (array, row_num, [col_num], [area_num])</t>
  </si>
  <si>
    <t>Working File - SUBTOTAL Function</t>
  </si>
  <si>
    <t>SUBTOTAL</t>
  </si>
  <si>
    <t>LOCATION</t>
  </si>
  <si>
    <t>SALES EXECUTIVE</t>
  </si>
  <si>
    <t>ACCESSORIES SALE</t>
  </si>
  <si>
    <t>SUBTOTSUM</t>
  </si>
  <si>
    <t>SUBTOTCOUNT</t>
  </si>
  <si>
    <t>Operating Unit</t>
  </si>
  <si>
    <t>Customer Name</t>
  </si>
  <si>
    <t>Customer No</t>
  </si>
  <si>
    <t>Class1</t>
  </si>
  <si>
    <t>Tr Type</t>
  </si>
  <si>
    <t>Location Name</t>
  </si>
  <si>
    <t>Department</t>
  </si>
  <si>
    <t>Transaction Date</t>
  </si>
  <si>
    <t>Amount1</t>
  </si>
  <si>
    <t>Amount2</t>
  </si>
  <si>
    <t>Amount3</t>
  </si>
  <si>
    <t>Amount4</t>
  </si>
  <si>
    <t>MS GO - SSSL</t>
  </si>
  <si>
    <t>LENA AFENSO</t>
  </si>
  <si>
    <t>Advance</t>
  </si>
  <si>
    <t>Payment</t>
  </si>
  <si>
    <t>401-Porvorim</t>
  </si>
  <si>
    <t>ACCESSORIES</t>
  </si>
  <si>
    <t>SAI SERVICE PVT LTD (MUMBAI-ST)</t>
  </si>
  <si>
    <t>Debtors</t>
  </si>
  <si>
    <t>Invoice</t>
  </si>
  <si>
    <t>BODYSHOP</t>
  </si>
  <si>
    <t>ABHAY JAMBHALE</t>
  </si>
  <si>
    <t>SBI GENERAL INSURANCE COMPANY LIMITED</t>
  </si>
  <si>
    <t>CHALTON FERNANDES</t>
  </si>
  <si>
    <t>402-Verna</t>
  </si>
  <si>
    <t>ICICI LOMBARD GENERAL INSURANCE COMPANY LIMITED</t>
  </si>
  <si>
    <t>TRUE VALUE</t>
  </si>
  <si>
    <t>BAJAJ ALLIANZ GENERAL INSURANCE COMPANY LIMITED</t>
  </si>
  <si>
    <t>DEEPESH MATHRAWALA</t>
  </si>
  <si>
    <t>SAI SERVICE PVT LTD (HYDERABAD-ST)</t>
  </si>
  <si>
    <t>405-Mapusa</t>
  </si>
  <si>
    <t>SERVICE</t>
  </si>
  <si>
    <t>SAI SERVICE PVT LTD (KOLHAPUR-ST)</t>
  </si>
  <si>
    <t>MAPUSA</t>
  </si>
  <si>
    <t>PONDA</t>
  </si>
  <si>
    <t>VASCO</t>
  </si>
  <si>
    <t>VERNA</t>
  </si>
  <si>
    <t>DIENSH</t>
  </si>
  <si>
    <t>MUKESH</t>
  </si>
  <si>
    <t>KUNAL</t>
  </si>
  <si>
    <t>DEEPAK</t>
  </si>
  <si>
    <t>SALIM</t>
  </si>
  <si>
    <t>JOHN</t>
  </si>
  <si>
    <t>RAJAN</t>
  </si>
  <si>
    <t>SMITA</t>
  </si>
  <si>
    <t>MAPUSA Total</t>
  </si>
  <si>
    <t>PONDA Total</t>
  </si>
  <si>
    <t>VASCO Total</t>
  </si>
  <si>
    <t>VERNA Total</t>
  </si>
  <si>
    <t>SUBTOTAL based on Filter</t>
  </si>
  <si>
    <t>Working File - DATA Sorting</t>
  </si>
  <si>
    <t>DATA SORTING</t>
  </si>
  <si>
    <t>Method :</t>
  </si>
  <si>
    <t>Data is Sorted by Location Name (A TO Z) and then by Accessories Sale (Largest to Smallest)</t>
  </si>
  <si>
    <t>Data is Sorted by Date (Oldest to Newest) and then by Accessories Sale (Smallest to Largest)</t>
  </si>
  <si>
    <t>Working File - DATA Filtering</t>
  </si>
  <si>
    <t>Job Number</t>
  </si>
  <si>
    <t>Job Date</t>
  </si>
  <si>
    <t>Repair Number</t>
  </si>
  <si>
    <t>Repair No Creation Date</t>
  </si>
  <si>
    <t>Service Type</t>
  </si>
  <si>
    <t>Severity</t>
  </si>
  <si>
    <t>Grp</t>
  </si>
  <si>
    <t>Kms</t>
  </si>
  <si>
    <t>Registration No</t>
  </si>
  <si>
    <t>Service Model</t>
  </si>
  <si>
    <t>Contact No.</t>
  </si>
  <si>
    <t>401-122946</t>
  </si>
  <si>
    <t>Running Repair 11GO.401</t>
  </si>
  <si>
    <t>Medium</t>
  </si>
  <si>
    <t>401-B</t>
  </si>
  <si>
    <t>GA03W9882</t>
  </si>
  <si>
    <t>RS</t>
  </si>
  <si>
    <t xml:space="preserve">ALCHEM INTERNATIONAL LIMITED  </t>
  </si>
  <si>
    <t>401-123010</t>
  </si>
  <si>
    <t>Service (Customer) 11GO.401</t>
  </si>
  <si>
    <t>401-K</t>
  </si>
  <si>
    <t>GA07F7476</t>
  </si>
  <si>
    <t>AOD</t>
  </si>
  <si>
    <t>SIDDHARTH .</t>
  </si>
  <si>
    <t>401-123012</t>
  </si>
  <si>
    <t>401-C</t>
  </si>
  <si>
    <t>RD</t>
  </si>
  <si>
    <t>BALKRISHNA NATU</t>
  </si>
  <si>
    <t>401-D</t>
  </si>
  <si>
    <t>401-H</t>
  </si>
  <si>
    <t>RN</t>
  </si>
  <si>
    <t>401-123015</t>
  </si>
  <si>
    <t>AVI</t>
  </si>
  <si>
    <t>ANISHA NAIK</t>
  </si>
  <si>
    <t>GA07C5576</t>
  </si>
  <si>
    <t>401-123016</t>
  </si>
  <si>
    <t>Service (FSC) 11GO.401</t>
  </si>
  <si>
    <t>GA03P8554</t>
  </si>
  <si>
    <t>ABU</t>
  </si>
  <si>
    <t>SHILPA BHOBE</t>
  </si>
  <si>
    <t>401-123017</t>
  </si>
  <si>
    <t>401-E</t>
  </si>
  <si>
    <t>GA03P4087</t>
  </si>
  <si>
    <t>ALK</t>
  </si>
  <si>
    <t>MANOJ HONKAR</t>
  </si>
  <si>
    <t>401-123018</t>
  </si>
  <si>
    <t>GA03R3148</t>
  </si>
  <si>
    <t>AVH</t>
  </si>
  <si>
    <t>ROSANNE MARTINS</t>
  </si>
  <si>
    <t>401-123019</t>
  </si>
  <si>
    <t>GA03H9220</t>
  </si>
  <si>
    <t>RK</t>
  </si>
  <si>
    <t>SNEHAL SAWANT</t>
  </si>
  <si>
    <t>ARL</t>
  </si>
  <si>
    <t>401-A</t>
  </si>
  <si>
    <t>AMK</t>
  </si>
  <si>
    <t>401-123024</t>
  </si>
  <si>
    <t>GA03P5013</t>
  </si>
  <si>
    <t>BELORES SOARES</t>
  </si>
  <si>
    <t>401-123025</t>
  </si>
  <si>
    <t>GA08F8520</t>
  </si>
  <si>
    <t>A5E</t>
  </si>
  <si>
    <t>SOMNATH PAI</t>
  </si>
  <si>
    <t>401-123026</t>
  </si>
  <si>
    <t>M.N VENUGOPAL</t>
  </si>
  <si>
    <t>401-123027</t>
  </si>
  <si>
    <t>Service (OEM Warranty) 11GO.401</t>
  </si>
  <si>
    <t>AJ</t>
  </si>
  <si>
    <t>MARUTI BANIK</t>
  </si>
  <si>
    <t>AM</t>
  </si>
  <si>
    <t>A1</t>
  </si>
  <si>
    <t>401-123039</t>
  </si>
  <si>
    <t>GA03R7063</t>
  </si>
  <si>
    <t>LAXMAN ARSONGI</t>
  </si>
  <si>
    <t>Accessories 11GO.401</t>
  </si>
  <si>
    <t>401-123040</t>
  </si>
  <si>
    <t>GA07L8319</t>
  </si>
  <si>
    <t>RUCHI KOTECHA</t>
  </si>
  <si>
    <t>401-123041</t>
  </si>
  <si>
    <t>GA03W2441</t>
  </si>
  <si>
    <t>B26904</t>
  </si>
  <si>
    <t>MUSTAFA RAMAPUR</t>
  </si>
  <si>
    <t>401-123042</t>
  </si>
  <si>
    <t>GA07F8809</t>
  </si>
  <si>
    <t>AZI</t>
  </si>
  <si>
    <t>LINDA CARVALHO</t>
  </si>
  <si>
    <t>MT</t>
  </si>
  <si>
    <t>401-123058</t>
  </si>
  <si>
    <t>GA03H0043</t>
  </si>
  <si>
    <t>PRAKASH THANKAPPAN</t>
  </si>
  <si>
    <t>401-123059</t>
  </si>
  <si>
    <t>GA03Y3449</t>
  </si>
  <si>
    <t>A2N</t>
  </si>
  <si>
    <t>NITIN NAIK</t>
  </si>
  <si>
    <t>401-123061</t>
  </si>
  <si>
    <t>GA03Y3261</t>
  </si>
  <si>
    <t>R1</t>
  </si>
  <si>
    <t>ARCHANA KORGAOKAR</t>
  </si>
  <si>
    <t>401-123062</t>
  </si>
  <si>
    <t>GA03W7673</t>
  </si>
  <si>
    <t>C07013</t>
  </si>
  <si>
    <t>PREM MASIH</t>
  </si>
  <si>
    <t>401-123063</t>
  </si>
  <si>
    <t>GA03Y1297</t>
  </si>
  <si>
    <t>KEDAR SHENDE</t>
  </si>
  <si>
    <t>401-123064</t>
  </si>
  <si>
    <t>GA03P3499</t>
  </si>
  <si>
    <t>SANDESH MALIK</t>
  </si>
  <si>
    <t>401-123065</t>
  </si>
  <si>
    <t>GA03Z1232</t>
  </si>
  <si>
    <t>F22981</t>
  </si>
  <si>
    <t>ARATI SINGBAL</t>
  </si>
  <si>
    <t>401-123066</t>
  </si>
  <si>
    <t>GA03W8862</t>
  </si>
  <si>
    <t>JOAQUIM NORONHA</t>
  </si>
  <si>
    <t>401-123067</t>
  </si>
  <si>
    <t>GA03Y3482</t>
  </si>
  <si>
    <t>SANJAY TALEGAON</t>
  </si>
  <si>
    <t>401-123068</t>
  </si>
  <si>
    <t>GA03Y1259</t>
  </si>
  <si>
    <t>JAIDEV POLLE</t>
  </si>
  <si>
    <t>401-123069</t>
  </si>
  <si>
    <t>GA03R2715</t>
  </si>
  <si>
    <t>PRITA KATHARE</t>
  </si>
  <si>
    <t>401-123070</t>
  </si>
  <si>
    <t>GA07L2512</t>
  </si>
  <si>
    <t>MOHHAMAD  ILIYAS SHAIKH</t>
  </si>
  <si>
    <t>401-123071</t>
  </si>
  <si>
    <t>MH07AG1654</t>
  </si>
  <si>
    <t>MAHADEV DESAI</t>
  </si>
  <si>
    <t>401-123072</t>
  </si>
  <si>
    <t>DL2CAN6338</t>
  </si>
  <si>
    <t>PRAMIT SINGH</t>
  </si>
  <si>
    <t>401-123073</t>
  </si>
  <si>
    <t>MH07AG1603</t>
  </si>
  <si>
    <t>C20348</t>
  </si>
  <si>
    <t>RAMESH GAVADE</t>
  </si>
  <si>
    <t>DATA Filtering</t>
  </si>
  <si>
    <t>401-123090</t>
  </si>
  <si>
    <t>KA30A3295</t>
  </si>
  <si>
    <t>B97426</t>
  </si>
  <si>
    <t>RAJAN TALEKAR</t>
  </si>
  <si>
    <t>401-123091</t>
  </si>
  <si>
    <t>GA07L6683</t>
  </si>
  <si>
    <t>YADNESHWAR SAWANT</t>
  </si>
  <si>
    <t>401-123092</t>
  </si>
  <si>
    <t>GA07L7154</t>
  </si>
  <si>
    <t>GAE</t>
  </si>
  <si>
    <t>JOAO CUNHA</t>
  </si>
  <si>
    <t>401-123093</t>
  </si>
  <si>
    <t>GA08N6261</t>
  </si>
  <si>
    <t>A1K</t>
  </si>
  <si>
    <t>BINDIYA SANJAY NAIK</t>
  </si>
  <si>
    <t>401-123094</t>
  </si>
  <si>
    <t>GA07L8304</t>
  </si>
  <si>
    <t>SHEKHAR DHULAPKAR</t>
  </si>
  <si>
    <t>401-123095</t>
  </si>
  <si>
    <t>GA03R1830</t>
  </si>
  <si>
    <t>ANIL PALEKAR</t>
  </si>
  <si>
    <t>401-123096</t>
  </si>
  <si>
    <t>GA03Y0653</t>
  </si>
  <si>
    <t>CHANDRAKANT SANKOLKAR</t>
  </si>
  <si>
    <t>401-123097</t>
  </si>
  <si>
    <t>GA07K4836</t>
  </si>
  <si>
    <t>MARIAM SANDHU</t>
  </si>
  <si>
    <t>401-123098</t>
  </si>
  <si>
    <t>GA07L8126</t>
  </si>
  <si>
    <t>GAURESH SANCOLCAR</t>
  </si>
  <si>
    <t>401-123099</t>
  </si>
  <si>
    <t>GA03Y7663</t>
  </si>
  <si>
    <t>PETER  REMEDIOS PEREIRA</t>
  </si>
  <si>
    <t>401-123162</t>
  </si>
  <si>
    <t>401-123163</t>
  </si>
  <si>
    <t>401-123164</t>
  </si>
  <si>
    <t>401-123167</t>
  </si>
  <si>
    <t>401-123168</t>
  </si>
  <si>
    <t>GA03R6623</t>
  </si>
  <si>
    <t>B61822</t>
  </si>
  <si>
    <t>PRAJAKTA VERNEKAR</t>
  </si>
  <si>
    <t>GA03R2981</t>
  </si>
  <si>
    <t>BHARATI SAUNLO CHODANKAR</t>
  </si>
  <si>
    <t>GA03C7362</t>
  </si>
  <si>
    <t>SURAJ SHET</t>
  </si>
  <si>
    <t>GA03R3410</t>
  </si>
  <si>
    <t>A19207</t>
  </si>
  <si>
    <t>AKASH DHARMARAJ</t>
  </si>
  <si>
    <t>GA03Y9858</t>
  </si>
  <si>
    <t>SIDHARTH NAIK</t>
  </si>
  <si>
    <t>Data Filtered for Service Type Column contains text like "Service" and KMS between 25000 to 50000</t>
  </si>
  <si>
    <t>Working File - Advance DATA Filtering</t>
  </si>
  <si>
    <t>=SUM(J59:J75)</t>
  </si>
  <si>
    <t>=SUBTOTAL(9,K59:K75)</t>
  </si>
  <si>
    <t>=COUNT(L59:L75)</t>
  </si>
  <si>
    <t>=SUBTOTAL(2,M59:M75)</t>
  </si>
  <si>
    <t>Advance DATA Filtering</t>
  </si>
  <si>
    <t>SALES QTY</t>
  </si>
  <si>
    <t xml:space="preserve"> </t>
  </si>
  <si>
    <t>PORVORIM</t>
  </si>
  <si>
    <t>Working File - Conditional Formating - 1</t>
  </si>
  <si>
    <t xml:space="preserve">Conditional Formating </t>
  </si>
  <si>
    <t>501-C</t>
  </si>
  <si>
    <t>Internal 11CO.501</t>
  </si>
  <si>
    <t>KL07-CM-7873</t>
  </si>
  <si>
    <t>501-E</t>
  </si>
  <si>
    <t>Service (FSC) 11CO.501</t>
  </si>
  <si>
    <t>KL07-CT-0554</t>
  </si>
  <si>
    <t>501-B</t>
  </si>
  <si>
    <t>KL07-CT-8125</t>
  </si>
  <si>
    <t>Running Repair 11CO.501</t>
  </si>
  <si>
    <t>KL07-CA-9809</t>
  </si>
  <si>
    <t>KL31-C-0124</t>
  </si>
  <si>
    <t>Service (Customer) 11CO.501</t>
  </si>
  <si>
    <t>KL32-K-2187</t>
  </si>
  <si>
    <t>B39865</t>
  </si>
  <si>
    <t>KL07-CR-6367</t>
  </si>
  <si>
    <t>KL07-CS-7176</t>
  </si>
  <si>
    <t>501-A</t>
  </si>
  <si>
    <t>KL07-CE-1085</t>
  </si>
  <si>
    <t>KL39-C-4350</t>
  </si>
  <si>
    <t>KL07-CS-9399</t>
  </si>
  <si>
    <t>KL07-CF-5854</t>
  </si>
  <si>
    <t>KL07-CR-6310</t>
  </si>
  <si>
    <t>Highlight KMS &gt; 20000</t>
  </si>
  <si>
    <t>Highlight Service Type with Yellow Colour where Text contains 'Running"</t>
  </si>
  <si>
    <t>Highlight Date for Last Week</t>
  </si>
  <si>
    <t>Highlight the Duplicate Registration Nos. with Blue Colour</t>
  </si>
  <si>
    <t>Working File - Conditional Formating - 2</t>
  </si>
  <si>
    <t>DATA Bars</t>
  </si>
  <si>
    <t>Colour Scales</t>
  </si>
  <si>
    <t>Icon Scales</t>
  </si>
  <si>
    <t>Working File - Conditional Formating - 3</t>
  </si>
  <si>
    <t>1. Highlight one column value</t>
  </si>
  <si>
    <t>Top Product</t>
  </si>
  <si>
    <t>Home Tab</t>
  </si>
  <si>
    <t>Select - Use a Formula to determine which Cells to Format</t>
  </si>
  <si>
    <t>Select - New Rules</t>
  </si>
  <si>
    <t>Select - Conditional Formating</t>
  </si>
  <si>
    <t>STEPS</t>
  </si>
  <si>
    <t>Select - Format Values where this formula is True</t>
  </si>
  <si>
    <t>=B65=$G$65</t>
  </si>
  <si>
    <t>=$B78=$G$78</t>
  </si>
  <si>
    <t>2. Highlight Entire Record</t>
  </si>
  <si>
    <t>3. Highlight Column and Row at the same time</t>
  </si>
  <si>
    <t>Product / Countries</t>
  </si>
  <si>
    <t>India</t>
  </si>
  <si>
    <t>Japan</t>
  </si>
  <si>
    <t>Italy</t>
  </si>
  <si>
    <t>Country</t>
  </si>
  <si>
    <t>=$B89=$G$89</t>
  </si>
  <si>
    <t>=C$88=$H$89</t>
  </si>
  <si>
    <t>Select - Icon Scales</t>
  </si>
  <si>
    <t>Select - Data Bars    OR</t>
  </si>
  <si>
    <t>Select - Colour Scales   OR</t>
  </si>
  <si>
    <t>Column1</t>
  </si>
  <si>
    <t>Select - Highlight Cell Rules</t>
  </si>
  <si>
    <t>Select - Text that Contains</t>
  </si>
  <si>
    <t>Format Cell</t>
  </si>
  <si>
    <t>Data Validation</t>
  </si>
  <si>
    <t>EmpCode</t>
  </si>
  <si>
    <t>Emp Name</t>
  </si>
  <si>
    <t>Dept</t>
  </si>
  <si>
    <t>Designation</t>
  </si>
  <si>
    <t>DEPT</t>
  </si>
  <si>
    <t>DESIGNATION</t>
  </si>
  <si>
    <t>NEXA SPARES</t>
  </si>
  <si>
    <t>EXECUTIVE</t>
  </si>
  <si>
    <t>NOT APPLICABLE</t>
  </si>
  <si>
    <t>SPARES-WS</t>
  </si>
  <si>
    <t>CCM-SERVICE</t>
  </si>
  <si>
    <t>TEAM LEADER</t>
  </si>
  <si>
    <t>SALES</t>
  </si>
  <si>
    <t>CASHIER</t>
  </si>
  <si>
    <t>ITD</t>
  </si>
  <si>
    <t>ASST.MANAGER</t>
  </si>
  <si>
    <t>FINANCE</t>
  </si>
  <si>
    <t>SR.MANAGER</t>
  </si>
  <si>
    <t>ACCOUNTS-DDL</t>
  </si>
  <si>
    <t>CCE-SERVICE</t>
  </si>
  <si>
    <t>INSURANCE</t>
  </si>
  <si>
    <t>ASSISTANT</t>
  </si>
  <si>
    <t>ACCOUNTS-DDT</t>
  </si>
  <si>
    <t>STORE OFFICER</t>
  </si>
  <si>
    <t>ADMIN</t>
  </si>
  <si>
    <t>WM</t>
  </si>
  <si>
    <t>HR</t>
  </si>
  <si>
    <t>GM</t>
  </si>
  <si>
    <t>CORPORATE</t>
  </si>
  <si>
    <t>MANAGER</t>
  </si>
  <si>
    <t>NEXA SALES</t>
  </si>
  <si>
    <t>COORDINATOR</t>
  </si>
  <si>
    <t>SPARES-RO</t>
  </si>
  <si>
    <t>CCM-SALES</t>
  </si>
  <si>
    <t>SPARES-WH</t>
  </si>
  <si>
    <t>SR.EXECUTIVE</t>
  </si>
  <si>
    <t>AUDIT</t>
  </si>
  <si>
    <t>SERVICE ADVISOR</t>
  </si>
  <si>
    <t>FLOOR INCHARGE</t>
  </si>
  <si>
    <t>NEXA SERVICE</t>
  </si>
  <si>
    <t>AWM</t>
  </si>
  <si>
    <t>PDI</t>
  </si>
  <si>
    <t>RM</t>
  </si>
  <si>
    <t>COMMERCIAL VEHICLE</t>
  </si>
  <si>
    <t>TRAINER</t>
  </si>
  <si>
    <t>MDS</t>
  </si>
  <si>
    <t>Data Validation on EmpCode</t>
  </si>
  <si>
    <t>First letter must be Character and in Upper Case</t>
  </si>
  <si>
    <t>Total length should be 6 digit</t>
  </si>
  <si>
    <t>Last 5 digit must be numbers</t>
  </si>
  <si>
    <t>Data Validation on EmpName</t>
  </si>
  <si>
    <t>Data input must be Character and in Upper Case</t>
  </si>
  <si>
    <t>Data Validation on Dept</t>
  </si>
  <si>
    <t>Data input must be from the given LIST of Departments</t>
  </si>
  <si>
    <t>Formula - '=EXACT(C60,UPPER(C60))'</t>
  </si>
  <si>
    <t>In Data Validation --&gt; Custome</t>
  </si>
  <si>
    <t>Formula - '=AND(LEN(B61)=6,ISNUMBER(VALUE(RIGHT(B61,5))),NOT(ISNUMBER(LEFT(UPPER(B61),1))),EXACT(LEFT(B61,1),UPPER(LEFT(B61,1))))'</t>
  </si>
  <si>
    <t>In Data Validation --&gt; LIST</t>
  </si>
  <si>
    <t>Source --&gt; =$K$60:$K$82</t>
  </si>
  <si>
    <t>Data Validation on Designation</t>
  </si>
  <si>
    <t>Data input must be from the given LIST of Designations</t>
  </si>
  <si>
    <t>Source --&gt; =$L$60:$L$80</t>
  </si>
  <si>
    <t>C04352</t>
  </si>
  <si>
    <t>SANTOSH MALKAR</t>
  </si>
  <si>
    <t>Date of Joining</t>
  </si>
  <si>
    <t>Data Validation on Date of Joining</t>
  </si>
  <si>
    <t>In Data Validation --&gt; DATE --&gt; BETWEEN</t>
  </si>
  <si>
    <t>Start Date = '01/05/2020', End Date = '31/05/2020'</t>
  </si>
  <si>
    <t>Data Validation on Salary</t>
  </si>
  <si>
    <t>Data input must be a Date Between 1st May 2020 to 31st May 2020</t>
  </si>
  <si>
    <t>Data input must be a Number Between 10,000 to 1,50,000</t>
  </si>
  <si>
    <t>In Data Validation --&gt; Whole Number  --&gt; Between</t>
  </si>
  <si>
    <t>Minimum  = '10000', Maximum = '150000'</t>
  </si>
  <si>
    <t>Working File - Data Validation 1</t>
  </si>
  <si>
    <t>Working File - Dependent Dropdown List</t>
  </si>
  <si>
    <t>Working File - Data Validation 2</t>
  </si>
  <si>
    <t>Email ID</t>
  </si>
  <si>
    <t>santoshm@saiservice.com</t>
  </si>
  <si>
    <t>Data Validation on Email id</t>
  </si>
  <si>
    <t>Data input must contain '@'</t>
  </si>
  <si>
    <t>Formula - = 'ISNUMBER(FIND"@",H60))</t>
  </si>
  <si>
    <t>Data Validation 2</t>
  </si>
  <si>
    <t>Data Validation on Whole Number</t>
  </si>
  <si>
    <t>Data input must be a Number Between 1 to 500</t>
  </si>
  <si>
    <t>Minimum  = '1', Maximum = '500'</t>
  </si>
  <si>
    <t>To view Invalid Data</t>
  </si>
  <si>
    <t>In Data Validation --&gt; Circle Invalid Data</t>
  </si>
  <si>
    <t>Select  Data</t>
  </si>
  <si>
    <t>Dependent Dropdown List</t>
  </si>
  <si>
    <t>America</t>
  </si>
  <si>
    <t>Australia</t>
  </si>
  <si>
    <t>New York</t>
  </si>
  <si>
    <t>Chicago</t>
  </si>
  <si>
    <t>Washington</t>
  </si>
  <si>
    <t>California</t>
  </si>
  <si>
    <t>Las Vegas</t>
  </si>
  <si>
    <t>Delhi</t>
  </si>
  <si>
    <t>Calcuta</t>
  </si>
  <si>
    <t>Chennai</t>
  </si>
  <si>
    <t>Goa</t>
  </si>
  <si>
    <t>Gujrat</t>
  </si>
  <si>
    <t>New South Wales</t>
  </si>
  <si>
    <t>Queensland</t>
  </si>
  <si>
    <t>Tokyo</t>
  </si>
  <si>
    <t>Hiroshima</t>
  </si>
  <si>
    <t>Nagoya</t>
  </si>
  <si>
    <t>Osaka</t>
  </si>
  <si>
    <t>Germany</t>
  </si>
  <si>
    <t>Berlin</t>
  </si>
  <si>
    <t>Munich</t>
  </si>
  <si>
    <t>Frankfurt</t>
  </si>
  <si>
    <t>Hamburg</t>
  </si>
  <si>
    <t>Newzealand</t>
  </si>
  <si>
    <t>Auckland</t>
  </si>
  <si>
    <t>Wellington</t>
  </si>
  <si>
    <t>Christchurch</t>
  </si>
  <si>
    <t>Hamilton</t>
  </si>
  <si>
    <t>Brisbane</t>
  </si>
  <si>
    <t>Perth</t>
  </si>
  <si>
    <t>Melbourne</t>
  </si>
  <si>
    <t>Sydney</t>
  </si>
  <si>
    <t>COUNTRY</t>
  </si>
  <si>
    <t>CITY NAMES</t>
  </si>
  <si>
    <t>Create Name Range for Cities as their corrosponding Country Name</t>
  </si>
  <si>
    <t>Select Area of range for Naming</t>
  </si>
  <si>
    <t>Go to FORMULA Tab</t>
  </si>
  <si>
    <t>Select Create from Selection</t>
  </si>
  <si>
    <t>Tick on TOP Row Box</t>
  </si>
  <si>
    <t>Will create Name mention in the top row for selected range</t>
  </si>
  <si>
    <t>For input Country give Data Validation as LIST</t>
  </si>
  <si>
    <t>For input City Names give Data Validation as LIST</t>
  </si>
  <si>
    <t>Source - '=INDIRECT(B37)'</t>
  </si>
  <si>
    <t>Source-' $B$26:$G$26'</t>
  </si>
  <si>
    <t>Working File - Hyperlink 1</t>
  </si>
  <si>
    <t>Ctrl + K
Right Click + Hyperlink
Insert Tab -&gt; Hyperlink</t>
  </si>
  <si>
    <t>Hyperlink to Another File or Document</t>
  </si>
  <si>
    <t>Create hyperlink to another document</t>
  </si>
  <si>
    <t>5. Click OK.</t>
  </si>
  <si>
    <r>
      <t>To insert a hyperlink to another document such as a different Excel file, Word document or PowerPoint presentation, open the </t>
    </r>
    <r>
      <rPr>
        <i/>
        <sz val="12"/>
        <color rgb="FF000000"/>
        <rFont val="Arial"/>
        <family val="2"/>
      </rPr>
      <t>Insert Hyperlink</t>
    </r>
    <r>
      <rPr>
        <sz val="12"/>
        <color rgb="FF000000"/>
        <rFont val="Arial"/>
        <family val="2"/>
      </rPr>
      <t> dialog, and perform the steps below:</t>
    </r>
  </si>
  <si>
    <r>
      <t>1. On the left-hand panel, under </t>
    </r>
    <r>
      <rPr>
        <i/>
        <sz val="12"/>
        <color rgb="FF000000"/>
        <rFont val="Arial"/>
        <family val="2"/>
      </rPr>
      <t>Link to</t>
    </r>
    <r>
      <rPr>
        <sz val="12"/>
        <color rgb="FF000000"/>
        <rFont val="Arial"/>
        <family val="2"/>
      </rPr>
      <t>, click the </t>
    </r>
    <r>
      <rPr>
        <b/>
        <sz val="12"/>
        <color rgb="FF505050"/>
        <rFont val="Arial"/>
        <family val="2"/>
      </rPr>
      <t>Existing File or Web Page</t>
    </r>
  </si>
  <si>
    <r>
      <t>2. In the </t>
    </r>
    <r>
      <rPr>
        <i/>
        <sz val="12"/>
        <color rgb="FF000000"/>
        <rFont val="Arial"/>
        <family val="2"/>
      </rPr>
      <t>Look in</t>
    </r>
    <r>
      <rPr>
        <sz val="12"/>
        <color rgb="FF000000"/>
        <rFont val="Arial"/>
        <family val="2"/>
      </rPr>
      <t> list, browse to the location of the target file, and then select the file.</t>
    </r>
  </si>
  <si>
    <r>
      <t>3. In the </t>
    </r>
    <r>
      <rPr>
        <i/>
        <sz val="12"/>
        <color rgb="FF000000"/>
        <rFont val="Arial"/>
        <family val="2"/>
      </rPr>
      <t>Text to display</t>
    </r>
    <r>
      <rPr>
        <sz val="12"/>
        <color rgb="FF000000"/>
        <rFont val="Arial"/>
        <family val="2"/>
      </rPr>
      <t> box, type the text you want to appear in the cell ("Book3" in this example).</t>
    </r>
  </si>
  <si>
    <r>
      <t>4. Optionally, click the </t>
    </r>
    <r>
      <rPr>
        <i/>
        <sz val="12"/>
        <color rgb="FF000000"/>
        <rFont val="Arial"/>
        <family val="2"/>
      </rPr>
      <t>ScreenTip…</t>
    </r>
    <r>
      <rPr>
        <sz val="12"/>
        <color rgb="FF000000"/>
        <rFont val="Arial"/>
        <family val="2"/>
      </rPr>
      <t> button in the upper-right corner, and enter the text to be displayed when the user hovers the mouse over the hyperlink. In this example, it's "Goto Book3 in My Documents".</t>
    </r>
  </si>
  <si>
    <t>Click here for Details (ABC.xls)</t>
  </si>
  <si>
    <r>
      <t>To link to a </t>
    </r>
    <r>
      <rPr>
        <b/>
        <sz val="11"/>
        <color rgb="FF505050"/>
        <rFont val="Arial"/>
        <family val="2"/>
      </rPr>
      <t>specific sheet</t>
    </r>
    <r>
      <rPr>
        <sz val="11"/>
        <color rgb="FF000000"/>
        <rFont val="Arial"/>
        <family val="2"/>
      </rPr>
      <t> or cell, click the </t>
    </r>
    <r>
      <rPr>
        <b/>
        <sz val="11"/>
        <color rgb="FF505050"/>
        <rFont val="Arial"/>
        <family val="2"/>
      </rPr>
      <t>Bookmark…</t>
    </r>
    <r>
      <rPr>
        <sz val="11"/>
        <color rgb="FF000000"/>
        <rFont val="Arial"/>
        <family val="2"/>
      </rPr>
      <t> button in the right-hand part of the </t>
    </r>
    <r>
      <rPr>
        <i/>
        <sz val="11"/>
        <color rgb="FF000000"/>
        <rFont val="Arial"/>
        <family val="2"/>
      </rPr>
      <t>Insert Hyperlink</t>
    </r>
    <r>
      <rPr>
        <sz val="11"/>
        <color rgb="FF000000"/>
        <rFont val="Arial"/>
        <family val="2"/>
      </rPr>
      <t> dialog box, select the sheet and type the target cell address in the </t>
    </r>
    <r>
      <rPr>
        <i/>
        <sz val="11"/>
        <color rgb="FF000000"/>
        <rFont val="Arial"/>
        <family val="2"/>
      </rPr>
      <t>Type in the cell reference</t>
    </r>
    <r>
      <rPr>
        <sz val="11"/>
        <color rgb="FF000000"/>
        <rFont val="Arial"/>
        <family val="2"/>
      </rPr>
      <t> box, and click </t>
    </r>
    <r>
      <rPr>
        <i/>
        <sz val="11"/>
        <color rgb="FF000000"/>
        <rFont val="Arial"/>
        <family val="2"/>
      </rPr>
      <t>OK</t>
    </r>
    <r>
      <rPr>
        <sz val="11"/>
        <color rgb="FF000000"/>
        <rFont val="Arial"/>
        <family val="2"/>
      </rPr>
      <t>.</t>
    </r>
  </si>
  <si>
    <r>
      <t>To create a link to a web page, open the </t>
    </r>
    <r>
      <rPr>
        <i/>
        <sz val="12"/>
        <color rgb="FF000000"/>
        <rFont val="Arial"/>
        <family val="2"/>
      </rPr>
      <t>Insert Hyperlink</t>
    </r>
    <r>
      <rPr>
        <sz val="12"/>
        <color rgb="FF000000"/>
        <rFont val="Arial"/>
        <family val="2"/>
      </rPr>
      <t> dialog, and proceed with the following steps:</t>
    </r>
  </si>
  <si>
    <r>
      <t>1. Under </t>
    </r>
    <r>
      <rPr>
        <i/>
        <sz val="12"/>
        <color rgb="FF000000"/>
        <rFont val="Arial"/>
        <family val="2"/>
      </rPr>
      <t>Link to</t>
    </r>
    <r>
      <rPr>
        <sz val="12"/>
        <color rgb="FF000000"/>
        <rFont val="Arial"/>
        <family val="2"/>
      </rPr>
      <t>, select </t>
    </r>
    <r>
      <rPr>
        <b/>
        <sz val="12"/>
        <color rgb="FF505050"/>
        <rFont val="Arial"/>
        <family val="2"/>
      </rPr>
      <t>Existing File or Web Page</t>
    </r>
    <r>
      <rPr>
        <sz val="12"/>
        <color rgb="FF000000"/>
        <rFont val="Arial"/>
        <family val="2"/>
      </rPr>
      <t>.</t>
    </r>
  </si>
  <si>
    <r>
      <t>2. Click the </t>
    </r>
    <r>
      <rPr>
        <b/>
        <sz val="12"/>
        <color rgb="FF505050"/>
        <rFont val="Arial"/>
        <family val="2"/>
      </rPr>
      <t>Browse the Web</t>
    </r>
    <r>
      <rPr>
        <sz val="12"/>
        <color rgb="FF000000"/>
        <rFont val="Arial"/>
        <family val="2"/>
      </rPr>
      <t> button, open the web page you want to link to, and switch back to Excel without closing your web browser.</t>
    </r>
  </si>
  <si>
    <r>
      <t>Excel will insert the web site </t>
    </r>
    <r>
      <rPr>
        <b/>
        <sz val="12"/>
        <color rgb="FF505050"/>
        <rFont val="Arial"/>
        <family val="2"/>
      </rPr>
      <t>Address</t>
    </r>
    <r>
      <rPr>
        <sz val="12"/>
        <color rgb="FF000000"/>
        <rFont val="Arial"/>
        <family val="2"/>
      </rPr>
      <t> and </t>
    </r>
    <r>
      <rPr>
        <b/>
        <sz val="12"/>
        <color rgb="FF505050"/>
        <rFont val="Arial"/>
        <family val="2"/>
      </rPr>
      <t>Text to display</t>
    </r>
    <r>
      <rPr>
        <sz val="12"/>
        <color rgb="FF000000"/>
        <rFont val="Arial"/>
        <family val="2"/>
      </rPr>
      <t> for you automatically. You can change the text to display the way you want, enter a screen tip if needed, and click </t>
    </r>
    <r>
      <rPr>
        <i/>
        <sz val="12"/>
        <color rgb="FF000000"/>
        <rFont val="Arial"/>
        <family val="2"/>
      </rPr>
      <t>OK</t>
    </r>
    <r>
      <rPr>
        <sz val="12"/>
        <color rgb="FF000000"/>
        <rFont val="Arial"/>
        <family val="2"/>
      </rPr>
      <t> to add the hyperlink.</t>
    </r>
  </si>
  <si>
    <r>
      <t>To create a hyperlink to a specific sheet in the active workbook, click the </t>
    </r>
    <r>
      <rPr>
        <b/>
        <sz val="12"/>
        <color rgb="FF505050"/>
        <rFont val="Arial"/>
        <family val="2"/>
      </rPr>
      <t>Place in this Document</t>
    </r>
    <r>
      <rPr>
        <sz val="12"/>
        <color rgb="FF000000"/>
        <rFont val="Arial"/>
        <family val="2"/>
      </rPr>
      <t> icon. Under </t>
    </r>
    <r>
      <rPr>
        <i/>
        <sz val="12"/>
        <color rgb="FF000000"/>
        <rFont val="Arial"/>
        <family val="2"/>
      </rPr>
      <t>Cell Reference</t>
    </r>
    <r>
      <rPr>
        <sz val="12"/>
        <color rgb="FF000000"/>
        <rFont val="Arial"/>
        <family val="2"/>
      </rPr>
      <t>, select the target worksheet, and click </t>
    </r>
    <r>
      <rPr>
        <i/>
        <sz val="12"/>
        <color rgb="FF000000"/>
        <rFont val="Arial"/>
        <family val="2"/>
      </rPr>
      <t>OK</t>
    </r>
    <r>
      <rPr>
        <sz val="12"/>
        <color rgb="FF000000"/>
        <rFont val="Arial"/>
        <family val="2"/>
      </rPr>
      <t>.</t>
    </r>
  </si>
  <si>
    <t>Besides linking to existing files, you can create a hyperlink to a new Excel file. Here's how:</t>
  </si>
  <si>
    <t>A hyperlink to create an email message</t>
  </si>
  <si>
    <t>Apart from linking to various documents, the Excel Hyperlink feature allows you to send an email message directly from your worksheet. To have it done, follow these steps:</t>
  </si>
  <si>
    <t>6. Click OK.</t>
  </si>
  <si>
    <r>
      <t>1. Under </t>
    </r>
    <r>
      <rPr>
        <i/>
        <sz val="12"/>
        <color rgb="FF000000"/>
        <rFont val="Arial"/>
        <family val="2"/>
      </rPr>
      <t>Link to</t>
    </r>
    <r>
      <rPr>
        <sz val="12"/>
        <color rgb="FF000000"/>
        <rFont val="Arial"/>
        <family val="2"/>
      </rPr>
      <t>, select the </t>
    </r>
    <r>
      <rPr>
        <b/>
        <sz val="12"/>
        <color rgb="FF505050"/>
        <rFont val="Arial"/>
        <family val="2"/>
      </rPr>
      <t>E-mail Address</t>
    </r>
    <r>
      <rPr>
        <sz val="12"/>
        <color rgb="FF000000"/>
        <rFont val="Arial"/>
        <family val="2"/>
      </rPr>
      <t> icon.</t>
    </r>
  </si>
  <si>
    <r>
      <t>2. In the </t>
    </r>
    <r>
      <rPr>
        <i/>
        <sz val="12"/>
        <color rgb="FF000000"/>
        <rFont val="Arial"/>
        <family val="2"/>
      </rPr>
      <t>E-mail address</t>
    </r>
    <r>
      <rPr>
        <sz val="12"/>
        <color rgb="FF000000"/>
        <rFont val="Arial"/>
        <family val="2"/>
      </rPr>
      <t> box, type the e-mail address of your recipient, or multiple addresses separated with semicolons.</t>
    </r>
  </si>
  <si>
    <r>
      <t>3. Optionally, enter the message subject in the </t>
    </r>
    <r>
      <rPr>
        <i/>
        <sz val="12"/>
        <color rgb="FF000000"/>
        <rFont val="Arial"/>
        <family val="2"/>
      </rPr>
      <t>Subject</t>
    </r>
    <r>
      <rPr>
        <sz val="12"/>
        <color rgb="FF000000"/>
        <rFont val="Arial"/>
        <family val="2"/>
      </rPr>
      <t> box. Please keep in mind that some browsers and e-mail clients may not recognize the subject line.</t>
    </r>
  </si>
  <si>
    <r>
      <t>4. In the </t>
    </r>
    <r>
      <rPr>
        <i/>
        <sz val="12"/>
        <color rgb="FF000000"/>
        <rFont val="Arial"/>
        <family val="2"/>
      </rPr>
      <t>Text to display</t>
    </r>
    <r>
      <rPr>
        <sz val="12"/>
        <color rgb="FF000000"/>
        <rFont val="Arial"/>
        <family val="2"/>
      </rPr>
      <t> box, type the desired link text.</t>
    </r>
  </si>
  <si>
    <r>
      <t>5. Optionally, click the </t>
    </r>
    <r>
      <rPr>
        <i/>
        <sz val="12"/>
        <color rgb="FF000000"/>
        <rFont val="Arial"/>
        <family val="2"/>
      </rPr>
      <t>ScreenTip…</t>
    </r>
    <r>
      <rPr>
        <sz val="12"/>
        <color rgb="FF000000"/>
        <rFont val="Arial"/>
        <family val="2"/>
      </rPr>
      <t> button and enter the text you want (the screen tip will be displayed when you hover over the hyperlink with the mouse).</t>
    </r>
  </si>
  <si>
    <t>Hyperlink to Web Address (URL)</t>
  </si>
  <si>
    <t xml:space="preserve">Click here for Sai Service </t>
  </si>
  <si>
    <t xml:space="preserve">Hyperlink to a specific place in the current Workbook
</t>
  </si>
  <si>
    <r>
      <t>To create an Excel </t>
    </r>
    <r>
      <rPr>
        <b/>
        <sz val="12"/>
        <color rgb="FF505050"/>
        <rFont val="Arial"/>
        <family val="2"/>
      </rPr>
      <t>hyperlink to cell</t>
    </r>
    <r>
      <rPr>
        <sz val="12"/>
        <color rgb="FF000000"/>
        <rFont val="Arial"/>
        <family val="2"/>
      </rPr>
      <t>, type the cell reference in the </t>
    </r>
    <r>
      <rPr>
        <i/>
        <sz val="12"/>
        <color rgb="FF000000"/>
        <rFont val="Arial"/>
        <family val="2"/>
      </rPr>
      <t>Type in the cell reference</t>
    </r>
    <r>
      <rPr>
        <sz val="12"/>
        <color rgb="FF000000"/>
        <rFont val="Arial"/>
        <family val="2"/>
      </rPr>
      <t> box.</t>
    </r>
  </si>
  <si>
    <r>
      <t>To link to a </t>
    </r>
    <r>
      <rPr>
        <b/>
        <sz val="12"/>
        <color rgb="FF505050"/>
        <rFont val="Arial"/>
        <family val="2"/>
      </rPr>
      <t>named range</t>
    </r>
    <r>
      <rPr>
        <sz val="12"/>
        <color rgb="FF000000"/>
        <rFont val="Arial"/>
        <family val="2"/>
      </rPr>
      <t>, select it under the </t>
    </r>
    <r>
      <rPr>
        <i/>
        <sz val="12"/>
        <color rgb="FF000000"/>
        <rFont val="Arial"/>
        <family val="2"/>
      </rPr>
      <t>Defined Names</t>
    </r>
    <r>
      <rPr>
        <sz val="12"/>
        <color rgb="FF000000"/>
        <rFont val="Arial"/>
        <family val="2"/>
      </rPr>
      <t> node.</t>
    </r>
  </si>
  <si>
    <t xml:space="preserve">Link to Index </t>
  </si>
  <si>
    <r>
      <t>1. Under </t>
    </r>
    <r>
      <rPr>
        <i/>
        <sz val="11"/>
        <color rgb="FF000000"/>
        <rFont val="Arial"/>
        <family val="2"/>
      </rPr>
      <t>Link to</t>
    </r>
    <r>
      <rPr>
        <sz val="11"/>
        <color rgb="FF000000"/>
        <rFont val="Arial"/>
        <family val="2"/>
      </rPr>
      <t>, click the </t>
    </r>
    <r>
      <rPr>
        <b/>
        <sz val="11"/>
        <color rgb="FF505050"/>
        <rFont val="Arial"/>
        <family val="2"/>
      </rPr>
      <t>Create New Document</t>
    </r>
    <r>
      <rPr>
        <sz val="11"/>
        <color rgb="FF000000"/>
        <rFont val="Arial"/>
        <family val="2"/>
      </rPr>
      <t> icon.</t>
    </r>
  </si>
  <si>
    <r>
      <t>2. In the </t>
    </r>
    <r>
      <rPr>
        <i/>
        <sz val="11"/>
        <color rgb="FF000000"/>
        <rFont val="Arial"/>
        <family val="2"/>
      </rPr>
      <t>Text to display</t>
    </r>
    <r>
      <rPr>
        <sz val="11"/>
        <color rgb="FF000000"/>
        <rFont val="Arial"/>
        <family val="2"/>
      </rPr>
      <t> box, type the link text to be displayed in the cell.</t>
    </r>
  </si>
  <si>
    <r>
      <t>3. In the </t>
    </r>
    <r>
      <rPr>
        <i/>
        <sz val="11"/>
        <color rgb="FF000000"/>
        <rFont val="Arial"/>
        <family val="2"/>
      </rPr>
      <t>Name of new document</t>
    </r>
    <r>
      <rPr>
        <sz val="11"/>
        <color rgb="FF000000"/>
        <rFont val="Arial"/>
        <family val="2"/>
      </rPr>
      <t> box, enter the new workbook name.</t>
    </r>
  </si>
  <si>
    <r>
      <t>4. Under </t>
    </r>
    <r>
      <rPr>
        <i/>
        <sz val="11"/>
        <color rgb="FF000000"/>
        <rFont val="Arial"/>
        <family val="2"/>
      </rPr>
      <t>Full path</t>
    </r>
    <r>
      <rPr>
        <sz val="11"/>
        <color rgb="FF000000"/>
        <rFont val="Arial"/>
        <family val="2"/>
      </rPr>
      <t>, check the location where the newly created file will be saved. If you want to change the default location, click the </t>
    </r>
    <r>
      <rPr>
        <i/>
        <sz val="11"/>
        <color rgb="FF000000"/>
        <rFont val="Arial"/>
        <family val="2"/>
      </rPr>
      <t>Change</t>
    </r>
    <r>
      <rPr>
        <sz val="11"/>
        <color rgb="FF000000"/>
        <rFont val="Arial"/>
        <family val="2"/>
      </rPr>
      <t> button.</t>
    </r>
  </si>
  <si>
    <r>
      <t>5. Under </t>
    </r>
    <r>
      <rPr>
        <i/>
        <sz val="11"/>
        <color rgb="FF000000"/>
        <rFont val="Arial"/>
        <family val="2"/>
      </rPr>
      <t>When to edit</t>
    </r>
    <r>
      <rPr>
        <sz val="11"/>
        <color rgb="FF000000"/>
        <rFont val="Arial"/>
        <family val="2"/>
      </rPr>
      <t>, select the desired editing option.</t>
    </r>
  </si>
  <si>
    <r>
      <t>6. Click </t>
    </r>
    <r>
      <rPr>
        <i/>
        <sz val="11"/>
        <color rgb="FF000000"/>
        <rFont val="Arial"/>
        <family val="2"/>
      </rPr>
      <t>OK</t>
    </r>
    <r>
      <rPr>
        <sz val="11"/>
        <color rgb="FF000000"/>
        <rFont val="Arial"/>
        <family val="2"/>
      </rPr>
      <t>.</t>
    </r>
  </si>
  <si>
    <t>Hyperlink to open a new Excel workbook</t>
  </si>
  <si>
    <t>Click here for New Workbook</t>
  </si>
  <si>
    <t>Working File - Hyperlink 2</t>
  </si>
  <si>
    <t>Working File - Hyperlink 3</t>
  </si>
  <si>
    <t>Working File - Hyperlink 4</t>
  </si>
  <si>
    <t>Working File - Create Table</t>
  </si>
  <si>
    <t>Ctrl + T, 
Ctrl + L</t>
  </si>
  <si>
    <t>QTR1</t>
  </si>
  <si>
    <t>QTR2</t>
  </si>
  <si>
    <t>QTR3</t>
  </si>
  <si>
    <t>QTR4</t>
  </si>
  <si>
    <t>CUNCOLIM</t>
  </si>
  <si>
    <t>BICHOLIM</t>
  </si>
  <si>
    <t>NEXA-SALES</t>
  </si>
  <si>
    <t>GOA COMMERCIAL</t>
  </si>
  <si>
    <t>NEXA WORKSHOP</t>
  </si>
  <si>
    <t>PANAJIM</t>
  </si>
  <si>
    <t>401-123013</t>
  </si>
  <si>
    <t>GA06D1002</t>
  </si>
  <si>
    <t>NORTH GOA RENT A CAB</t>
  </si>
  <si>
    <t>401-123014</t>
  </si>
  <si>
    <t>GA03Z1132</t>
  </si>
  <si>
    <t>RIMA SINAI ZINGDE</t>
  </si>
  <si>
    <t>GA03P8273</t>
  </si>
  <si>
    <t>401-123020</t>
  </si>
  <si>
    <t>GA03W7013</t>
  </si>
  <si>
    <t>TUKARAM LAMANI</t>
  </si>
  <si>
    <t>401-123021</t>
  </si>
  <si>
    <t>GA03Z1289</t>
  </si>
  <si>
    <t>DASHARATH JOIL</t>
  </si>
  <si>
    <t>401-123022</t>
  </si>
  <si>
    <t>GA11T2741</t>
  </si>
  <si>
    <t>RUSHAB SATELKAR</t>
  </si>
  <si>
    <t>401-123023</t>
  </si>
  <si>
    <t>GA07L0486</t>
  </si>
  <si>
    <t>RUI D'COSTA</t>
  </si>
  <si>
    <t>Table with Slicer</t>
  </si>
  <si>
    <t xml:space="preserve">Table with Auto Total </t>
  </si>
  <si>
    <t>https://exceljet.net/pivot-table-tips</t>
  </si>
  <si>
    <t>Working File - Pivot Table 1</t>
  </si>
  <si>
    <t>Working File - Pivot Table 2</t>
  </si>
  <si>
    <t>Working File - Pivot Table 3</t>
  </si>
  <si>
    <t>Order Number</t>
  </si>
  <si>
    <t>Car Description</t>
  </si>
  <si>
    <t>Main maodel</t>
  </si>
  <si>
    <t>Order Date</t>
  </si>
  <si>
    <t>Paid Amt</t>
  </si>
  <si>
    <t>MVWAR4DZ1-S</t>
  </si>
  <si>
    <t>Maruti WAGONR ZXI 1.2L</t>
  </si>
  <si>
    <t>MRS EKTHA  GAONKAR</t>
  </si>
  <si>
    <t>MVWAR4DZ1-M</t>
  </si>
  <si>
    <t>KRUPALI  NARVEKAR</t>
  </si>
  <si>
    <t>MVWAR4DV1-M</t>
  </si>
  <si>
    <t>Maruti WAGONR VXI 1.2L</t>
  </si>
  <si>
    <t>WALBURG  COUTINHO</t>
  </si>
  <si>
    <t>404-Vasco</t>
  </si>
  <si>
    <t>VIGHNESH GANGARAM KALEKAR</t>
  </si>
  <si>
    <t>408-Bicholim</t>
  </si>
  <si>
    <t>MVWAA4CV1-M</t>
  </si>
  <si>
    <t>Maruti WagonR Vxi AGS 1.0 BS -VI</t>
  </si>
  <si>
    <t>MR HARSHAL SUBHASH NADKARNI</t>
  </si>
  <si>
    <t>403-Ponda</t>
  </si>
  <si>
    <t>406-Cuncolim</t>
  </si>
  <si>
    <t>MVDMR4AL2-M</t>
  </si>
  <si>
    <t>Maruti TOUR S Petrol BS-VI</t>
  </si>
  <si>
    <t>TOUR</t>
  </si>
  <si>
    <t>MR WILSON  FIGUEIREDO</t>
  </si>
  <si>
    <t>MRS SHAKUNTALA  MOSALAGI</t>
  </si>
  <si>
    <t>MVERR4TL2-M</t>
  </si>
  <si>
    <t>Maruti Tour M (Petrol) BS-VI</t>
  </si>
  <si>
    <t>GOPINATH  DHURI</t>
  </si>
  <si>
    <t>RAJU CHANDRAKANT SALUNKE</t>
  </si>
  <si>
    <t>MR SALIM  SHEIK BANY</t>
  </si>
  <si>
    <t>MR ANKUSH  GHADI</t>
  </si>
  <si>
    <t>MRS MUNIRA BI ASHAPAK KHAN</t>
  </si>
  <si>
    <t>MVSRA4BV1-M</t>
  </si>
  <si>
    <t>MAULALI  SHEIKH</t>
  </si>
  <si>
    <t>MVSRR4BL1-S</t>
  </si>
  <si>
    <t>Maruti Swift Lxi</t>
  </si>
  <si>
    <t>ASHLAM KHAN PATHAN</t>
  </si>
  <si>
    <t>MR BALKRISHNA V CHARI</t>
  </si>
  <si>
    <t>MVSRR4BV1-M</t>
  </si>
  <si>
    <t>MR JITENDRA LADU SAWANT</t>
  </si>
  <si>
    <t>SACHIN LAXIMAN GAD</t>
  </si>
  <si>
    <t>ALFRED ALEXIO NOGUEIRA</t>
  </si>
  <si>
    <t>MVSRR4BL1-M</t>
  </si>
  <si>
    <t>MR DEVANAND  NANUSKAR</t>
  </si>
  <si>
    <t>BHAGWANT PAI VERNEKAR</t>
  </si>
  <si>
    <t>MVSRR4BV1-S</t>
  </si>
  <si>
    <t>MR RAVI K PAIGINKAR</t>
  </si>
  <si>
    <t>CANTEEN STORES DEPARTMENT</t>
  </si>
  <si>
    <t>413-Commercial</t>
  </si>
  <si>
    <t>MVCAR4CD7-S</t>
  </si>
  <si>
    <t>Maruti Super Carry BS-VI Petrol STD</t>
  </si>
  <si>
    <t>ARUN FATI GAWAS</t>
  </si>
  <si>
    <t>MVCAR4CD7-M</t>
  </si>
  <si>
    <t>VILAS AUDUMBER JAMBLE</t>
  </si>
  <si>
    <t>LAXMAN  PADWAL</t>
  </si>
  <si>
    <t>VILAS  MANDREKAR</t>
  </si>
  <si>
    <t>RIYAZ  SAVNOOR</t>
  </si>
  <si>
    <t>RAMCHANDRA  HARMALKAR</t>
  </si>
  <si>
    <t>SUSHANT  CHARI</t>
  </si>
  <si>
    <t>MVCARDCS4-S</t>
  </si>
  <si>
    <t>MARUTI SUPER CARRY DIESEL STD.</t>
  </si>
  <si>
    <t>POOJA PANDURANG PARSEKAR</t>
  </si>
  <si>
    <t>MVCARDCD4-M</t>
  </si>
  <si>
    <t>Maruti Super Carry Std.</t>
  </si>
  <si>
    <t>ANANT ASHOK GAWADE</t>
  </si>
  <si>
    <t>MVCARDCD4-S</t>
  </si>
  <si>
    <t>IMRAN  AHMED</t>
  </si>
  <si>
    <t>VISHIKA VINAYAK PARSEKAR</t>
  </si>
  <si>
    <t>MVSPR4AV2-M</t>
  </si>
  <si>
    <t>Maruti S-Presso Vxi+ BS-VI</t>
  </si>
  <si>
    <t>MR KUSHALI JANU  VELIP</t>
  </si>
  <si>
    <t>MVSPR4AV2-S</t>
  </si>
  <si>
    <t>MR AARON THOMAS  DESOUZA</t>
  </si>
  <si>
    <t>MVSPR4AV1-S</t>
  </si>
  <si>
    <t>Maruti S-Presso Vxi BS-VI</t>
  </si>
  <si>
    <t>MR SURAJ  GAUNKAR</t>
  </si>
  <si>
    <t>MRS JOANITA LOBO E FURTADO</t>
  </si>
  <si>
    <t>COSTA &amp; CO. PVT. LTD.</t>
  </si>
  <si>
    <t>MR ANIKET DILIPKUMAR SAHASRABUDDHE</t>
  </si>
  <si>
    <t>MVSPA4AV2-M</t>
  </si>
  <si>
    <t>Maruti S-Presso Vxi+ AGS BS-VI</t>
  </si>
  <si>
    <t>MRS LIBBY MARY FERNANDES</t>
  </si>
  <si>
    <t>MR GAURESH G AJGAONKAR</t>
  </si>
  <si>
    <t>MVERR4BV1-M</t>
  </si>
  <si>
    <t>Maruti ERTIGA SMART HYBRID VXI BS-VI</t>
  </si>
  <si>
    <t>MR VIRESH SHABI POROB</t>
  </si>
  <si>
    <t>MRS SALMA AZIZ SHAIKH</t>
  </si>
  <si>
    <t>MVERR4BZ2-M</t>
  </si>
  <si>
    <t>Maruti ERTIGA SMART HYBRID ZXI+ BS-VI</t>
  </si>
  <si>
    <t>ARJUN KHAPARYA GAVIT</t>
  </si>
  <si>
    <t>MR SUSAI  RAJ</t>
  </si>
  <si>
    <t>MR SUNIL  PILANKAR</t>
  </si>
  <si>
    <t>MR SOMESH HIRU PARSEKAR</t>
  </si>
  <si>
    <t>MRS SUCHANA  MANDREKAR</t>
  </si>
  <si>
    <t>MR JAGANNATH  NAIK</t>
  </si>
  <si>
    <t>MVERR4AV1-M</t>
  </si>
  <si>
    <t>Maruti ERTIGA SMART HYBRID VXI</t>
  </si>
  <si>
    <t>MR RAJESH SURYA PIRONKAR</t>
  </si>
  <si>
    <t>MVVRRPEA5-M</t>
  </si>
  <si>
    <t>Maruti EECO 5 Seater AC</t>
  </si>
  <si>
    <t>DRISHTI LIFESAVING PVT LTD</t>
  </si>
  <si>
    <t>MVVRRPBHS-M</t>
  </si>
  <si>
    <t>Maruti EECO 7 Seater Std BS-VI</t>
  </si>
  <si>
    <t>SANTOSH  NAIK</t>
  </si>
  <si>
    <t>MVVRMPBH2-S</t>
  </si>
  <si>
    <t>Maruti EECO Ambulance BS-VI</t>
  </si>
  <si>
    <t>3 MILITARY TRAINING REGIMENT</t>
  </si>
  <si>
    <t>MVVRRPBAF-S</t>
  </si>
  <si>
    <t>Maruti EECO 5 Seater AC BS-VI</t>
  </si>
  <si>
    <t>MR AMRESH  CHODANKAR</t>
  </si>
  <si>
    <t>MR BABU MAHADEV SHELKE</t>
  </si>
  <si>
    <t>MRS HEMA DEELIP GADEKAR CHANDROJI</t>
  </si>
  <si>
    <t>MVVRRPBAF-M</t>
  </si>
  <si>
    <t>MRS SHUCHI  SAHNI</t>
  </si>
  <si>
    <t>KAMLESH A SUTHAR</t>
  </si>
  <si>
    <t>MVVRRPBHF-S</t>
  </si>
  <si>
    <t>Maruti EECO 5 Seater Std BS-VI</t>
  </si>
  <si>
    <t>MR NILESH PANDHARI NAIK</t>
  </si>
  <si>
    <t>MVDRR4BV1-M</t>
  </si>
  <si>
    <t>Maruti Dzire Vxi BS-VI</t>
  </si>
  <si>
    <t>MR SANJIV  KAMAT</t>
  </si>
  <si>
    <t>MR SANTOSH L MADGAONKAR</t>
  </si>
  <si>
    <t>MR DAMODAR  RANADE</t>
  </si>
  <si>
    <t>PEDRO  DE SOUZA</t>
  </si>
  <si>
    <t>MVDRA4BV1-M</t>
  </si>
  <si>
    <t>Maruti Dzire Vxi AGS BS-VI</t>
  </si>
  <si>
    <t>KRISHNA PUNDALIK NAIK</t>
  </si>
  <si>
    <t>PRITI NANDKISHORE SAWANT</t>
  </si>
  <si>
    <t>SHYAM  MHALSEKAR</t>
  </si>
  <si>
    <t>MVDRR4BZ1-M</t>
  </si>
  <si>
    <t>Maruti Dzire Zxi BS-VI</t>
  </si>
  <si>
    <t>MS VANIDA LOURDES ETELVINA CORREIA</t>
  </si>
  <si>
    <t>MVDRR4BL1-M</t>
  </si>
  <si>
    <t>Maruti Dzire Lxi  BS-VI</t>
  </si>
  <si>
    <t>AJAZ  AHMED</t>
  </si>
  <si>
    <t>SHIWENDU  .</t>
  </si>
  <si>
    <t>MR SAVIO JULIUS CRUZ  PEREIRA</t>
  </si>
  <si>
    <t>MVCEA4BV2-M</t>
  </si>
  <si>
    <t>Maruti CELERIO X VXI AMT BS-VI</t>
  </si>
  <si>
    <t>MRS SAPNA  MANIK</t>
  </si>
  <si>
    <t>MVCER4AV2-M</t>
  </si>
  <si>
    <t>Maruti CELERIO VXI BS-VI</t>
  </si>
  <si>
    <t>MRS SARIKA  PALNI</t>
  </si>
  <si>
    <t>MVCER4BZ2-M</t>
  </si>
  <si>
    <t>Maruti CELERIO X ZXI BS-VI</t>
  </si>
  <si>
    <t>MR GAJANAN BALAKRISHNA PATIL</t>
  </si>
  <si>
    <t>MVCEA4BZ2-M</t>
  </si>
  <si>
    <t>Maruti CELERIO X ZXI AMT BS-VI</t>
  </si>
  <si>
    <t>AVNI  KADAM</t>
  </si>
  <si>
    <t>MVCER4AZ2-M</t>
  </si>
  <si>
    <t>Maruti CELERIO ZXI BS-VI</t>
  </si>
  <si>
    <t>MR RAMCHANDRA NAVSO SHETYE</t>
  </si>
  <si>
    <t>MR MANJUNATH NAMDEV PATAN</t>
  </si>
  <si>
    <t>NEELAM  MAYENKAR</t>
  </si>
  <si>
    <t>PRASHANT  MATKAR</t>
  </si>
  <si>
    <t>MR VASANT  TARKAR</t>
  </si>
  <si>
    <t>MVCER4AL2-M</t>
  </si>
  <si>
    <t>Maruti CELERIO LXI BS-VI</t>
  </si>
  <si>
    <t>MR PRAMOD GOVIND SAWANT</t>
  </si>
  <si>
    <t>MVVBR4BZ1-M</t>
  </si>
  <si>
    <t>Maruti VITARA BREZZA ZXI BS-VI</t>
  </si>
  <si>
    <t>MR DNYANESHWAR  PANDURANG  HALDANKAR</t>
  </si>
  <si>
    <t>MVVBR4BZ2-D</t>
  </si>
  <si>
    <t>Maruti VITARA BREZZA ZXI+ BS-VI</t>
  </si>
  <si>
    <t>MR SANJAY  BANDEKAR</t>
  </si>
  <si>
    <t>MVVBR4BL1-M</t>
  </si>
  <si>
    <t>Maruti VITARA BREZZA LXI BS-VI</t>
  </si>
  <si>
    <t>MR JOAO MANUEL E PEIXETO</t>
  </si>
  <si>
    <t>MVVBR4BZ2-M</t>
  </si>
  <si>
    <t>MR RAVI DEVAPPA  LAMANI</t>
  </si>
  <si>
    <t>MRS URVEE  PHALDESAI</t>
  </si>
  <si>
    <t>MVVBA4AZB-M</t>
  </si>
  <si>
    <t>Maruti VITARA BREZZA ZXI+ AT BS-VI</t>
  </si>
  <si>
    <t>BABURAO  KOMTI</t>
  </si>
  <si>
    <t>RAMESH RAMA KOMTI</t>
  </si>
  <si>
    <t>SAMIR  NAIK</t>
  </si>
  <si>
    <t>MVVBR4BV1-M</t>
  </si>
  <si>
    <t>Maruti VITARA BREZZA VXI BS-VI</t>
  </si>
  <si>
    <t>DUSHMANTA  SAIKIA</t>
  </si>
  <si>
    <t>MVANR4AL1-M</t>
  </si>
  <si>
    <t>Maruti Alto LXI</t>
  </si>
  <si>
    <t>MR ANAND A BARVE</t>
  </si>
  <si>
    <t>MRS PUJA PRAMOD SALGAONKAR</t>
  </si>
  <si>
    <t>MR SUDHIR  PARYEKAR</t>
  </si>
  <si>
    <t>MVANR4AVA-M</t>
  </si>
  <si>
    <t>Maruti Alto VXI</t>
  </si>
  <si>
    <t>MR NIYAZ  BAZAZ</t>
  </si>
  <si>
    <t>LIRA  ALBUQUERQUE</t>
  </si>
  <si>
    <t>MANGAL SHAMBA PEDNEKAR</t>
  </si>
  <si>
    <t>MVANR4AVA-S</t>
  </si>
  <si>
    <t>SHANTI SIDHAV KANDOLKAR</t>
  </si>
  <si>
    <t>JOHN  THAIVALAPPIL</t>
  </si>
  <si>
    <t>PRAJAKTA PANDURANG NAIK</t>
  </si>
  <si>
    <t>MR AMOG  NAIK</t>
  </si>
  <si>
    <t>Row Labels</t>
  </si>
  <si>
    <t>Sum of Paid Amt</t>
  </si>
  <si>
    <t>Count of Main maodel</t>
  </si>
  <si>
    <t>Create Pivot Table  in Existing Worksheet</t>
  </si>
  <si>
    <t>Features</t>
  </si>
  <si>
    <t>Max Paid Amt</t>
  </si>
  <si>
    <t xml:space="preserve">Count </t>
  </si>
  <si>
    <t>Min Paid Amt</t>
  </si>
  <si>
    <t>Average of Paid Amt</t>
  </si>
  <si>
    <t>Original Balance</t>
  </si>
  <si>
    <t>Balance Due</t>
  </si>
  <si>
    <t>Due Days</t>
  </si>
  <si>
    <t>Ageing</t>
  </si>
  <si>
    <t>&gt;180</t>
  </si>
  <si>
    <t>Counter Col-MCP-LAB-11GO.402</t>
  </si>
  <si>
    <t>AMC</t>
  </si>
  <si>
    <t>Counter Col-MCP-MAT-11GO.402</t>
  </si>
  <si>
    <t>GOPAL DHARWADKAR</t>
  </si>
  <si>
    <t>Cash-MCP-MAT-11GO.402</t>
  </si>
  <si>
    <t>HDFC ERGO GENERAL INSURANCE CO. LTD.</t>
  </si>
  <si>
    <t>DP Service-11GO.401</t>
  </si>
  <si>
    <t>MEBEREST HOTELS P LTD</t>
  </si>
  <si>
    <t>CHANDRAKANT GAWAS</t>
  </si>
  <si>
    <t>RISANIA SAVIA FATIMA MAZARELLO</t>
  </si>
  <si>
    <t>Credit Note</t>
  </si>
  <si>
    <t>Credit Memo</t>
  </si>
  <si>
    <t>DP (CM)-11GO.402</t>
  </si>
  <si>
    <t>INS GOMANTAK</t>
  </si>
  <si>
    <t>DP Service-11GO.402</t>
  </si>
  <si>
    <t>icici lombard general insurance company ltd</t>
  </si>
  <si>
    <t>NEETESH POWAR</t>
  </si>
  <si>
    <t>DP Service-11GO.403</t>
  </si>
  <si>
    <t>OMKAR CONTRACT SERVICES LLP</t>
  </si>
  <si>
    <t>DP Service-11GO.404</t>
  </si>
  <si>
    <t>FILIP MIRANDA</t>
  </si>
  <si>
    <t>ROYAL SUNDARAM GENERAL INSURANCE COMPANY LTD</t>
  </si>
  <si>
    <t>DP Service-11GO.405</t>
  </si>
  <si>
    <t>The New India Assurance Co. Ltd.</t>
  </si>
  <si>
    <t>MIHAN GOKARNAKAR</t>
  </si>
  <si>
    <t xml:space="preserve">THE NEW INDIA ASSURANCE CO LTD  </t>
  </si>
  <si>
    <t>RELIANCE GENERAL INSURANCE CO LTD</t>
  </si>
  <si>
    <t>DP Service-11GO.412</t>
  </si>
  <si>
    <t>412-Nexa WS</t>
  </si>
  <si>
    <t>AMAR RIZVI</t>
  </si>
  <si>
    <t>Credit Card-11GO.401</t>
  </si>
  <si>
    <t>CREDIT CARD</t>
  </si>
  <si>
    <t>VINAYA HONNEKERI</t>
  </si>
  <si>
    <t>JERONIMO MICAEL ANTONIO CLEMEN MESQUITA</t>
  </si>
  <si>
    <t>Credit Card-11GO.402</t>
  </si>
  <si>
    <t>ANDERSON ESTIBEIRO</t>
  </si>
  <si>
    <t>NEELESH V FERNANDES</t>
  </si>
  <si>
    <t>ANJITA DESSAI</t>
  </si>
  <si>
    <t>MOHIDDINSAB HAWALDAR</t>
  </si>
  <si>
    <t>BUDHESH GANESH PALYEKAR</t>
  </si>
  <si>
    <t>UMAR KHAN</t>
  </si>
  <si>
    <t>SHUBHAM GAUDE</t>
  </si>
  <si>
    <t>Credit Card-11GO.403</t>
  </si>
  <si>
    <t>TOFIC KHAN</t>
  </si>
  <si>
    <t>Credit Card-11GO.404</t>
  </si>
  <si>
    <t>MARUTHI PAWAR</t>
  </si>
  <si>
    <t>VAIBHAV PEDNEKAR</t>
  </si>
  <si>
    <t>RAJASHREE SINGH</t>
  </si>
  <si>
    <t>PREMSINGH JADHAV</t>
  </si>
  <si>
    <t>JEROME PEREIRA</t>
  </si>
  <si>
    <t>Credit Card-11GO.405</t>
  </si>
  <si>
    <t>DAYARAM CHOUDHARY</t>
  </si>
  <si>
    <t>SUBODH PALYEKAR</t>
  </si>
  <si>
    <t>ASHOK BHAGTANI</t>
  </si>
  <si>
    <t>ANTHONY FRANCO</t>
  </si>
  <si>
    <t>MR.SWAPNIL GARUDI</t>
  </si>
  <si>
    <t>SANTOSH GAWAS</t>
  </si>
  <si>
    <t>GURUDAS PALKAR</t>
  </si>
  <si>
    <t>Credit Card-11GO.411</t>
  </si>
  <si>
    <t>411-Nexa Sales</t>
  </si>
  <si>
    <t>SAMANTHA FRANCISCA FERNANDES</t>
  </si>
  <si>
    <t>SEBASTIAO ANTONIO NORONHA</t>
  </si>
  <si>
    <t>SANJAY DIVAKAR</t>
  </si>
  <si>
    <t>Credit Card-11GO.412</t>
  </si>
  <si>
    <t>M/S SAJALA ADVERTISING</t>
  </si>
  <si>
    <t>SAI PONT CARS PVT LTD (3409)</t>
  </si>
  <si>
    <t>FSC (Own)-11GO.406</t>
  </si>
  <si>
    <t>FSC - OTHERS</t>
  </si>
  <si>
    <t xml:space="preserve">CHOWGULE INDUSTRIES PVTLTD(3408)  </t>
  </si>
  <si>
    <t>HDFC-0419-AR-11GO</t>
  </si>
  <si>
    <t>11GO-Common</t>
  </si>
  <si>
    <t>HDFC - 0419</t>
  </si>
  <si>
    <t>NATIONAL INSURANCE CO LTD (MSIL)</t>
  </si>
  <si>
    <t>MAHADEV NAIK</t>
  </si>
  <si>
    <t>PUSHKAL FERNANDES</t>
  </si>
  <si>
    <t>SAI SERVICE PVT LTD (PUNE-ST)</t>
  </si>
  <si>
    <t>BAJAJ ALLIANZ GENERAL INSURANCE CO. LTD.</t>
  </si>
  <si>
    <t>RE INSURANCE PORV</t>
  </si>
  <si>
    <t>CANTEEN STORE DEPARTMENT MUMBAI</t>
  </si>
  <si>
    <t>ELZINA GEORGE</t>
  </si>
  <si>
    <t>PRAJYOT NIRLEKAR</t>
  </si>
  <si>
    <t>NILESH SALGAONKAR</t>
  </si>
  <si>
    <t>IFFCO TOKIO GENERAL INSURANCE COMPANY LTD</t>
  </si>
  <si>
    <t xml:space="preserve">CHOWGULE INDUSTRIES LTD(3401)  </t>
  </si>
  <si>
    <t>MASUD ALI</t>
  </si>
  <si>
    <t>SURYAKANT RANE</t>
  </si>
  <si>
    <t>KRISHNA NAIK</t>
  </si>
  <si>
    <t>SAINATH S DHARGALKAR</t>
  </si>
  <si>
    <t>PRASHANT GAWAS</t>
  </si>
  <si>
    <t>TULSIDAS NAIK</t>
  </si>
  <si>
    <t>MSIL AUTO CARD INCENTIVE</t>
  </si>
  <si>
    <t>MSIL Claim Rec.-11GO</t>
  </si>
  <si>
    <t>MSIL - AUTO CARD INCENTIVE</t>
  </si>
  <si>
    <t>Invoice-Other-11GO</t>
  </si>
  <si>
    <t xml:space="preserve">MSIL - Dealer Vehicle (Single) A/c - 05D5516  </t>
  </si>
  <si>
    <t>Credit Note-11GO</t>
  </si>
  <si>
    <t>MSIL - DEALER VEHICLE</t>
  </si>
  <si>
    <t>MSIL INCENTIVE WHOLESALE</t>
  </si>
  <si>
    <t>MSIL - INCENTIVE WHOLESALE</t>
  </si>
  <si>
    <t>NEXA AUTO CARD INCENTIVE</t>
  </si>
  <si>
    <t>NEXA - AUTO CARD INCENTIVE</t>
  </si>
  <si>
    <t>NEXA -Dealer Vehicle (Single) A/C-05D5516</t>
  </si>
  <si>
    <t>NEXA - DEALER VEHICLE</t>
  </si>
  <si>
    <t>Cash ReIns-AR-11GO.401</t>
  </si>
  <si>
    <t>RE-INSURANCE</t>
  </si>
  <si>
    <t>Sales Control A/c 11GO-AR</t>
  </si>
  <si>
    <t>UMESH NAIK</t>
  </si>
  <si>
    <t>DIPAK KARMALKAR</t>
  </si>
  <si>
    <t>AMEY NAIK</t>
  </si>
  <si>
    <t>MANVI NAIK</t>
  </si>
  <si>
    <t>PUSHKAR NAIK</t>
  </si>
  <si>
    <t>SURENDRA DESSAI</t>
  </si>
  <si>
    <t>NILESH GAWAS</t>
  </si>
  <si>
    <t>MAHESH HEBBALKAR</t>
  </si>
  <si>
    <t>SANTOSH MOHANTY</t>
  </si>
  <si>
    <t>ADITYA DATTA</t>
  </si>
  <si>
    <t>RAJESH PIRONKAR</t>
  </si>
  <si>
    <t>PREM NAIK</t>
  </si>
  <si>
    <t>SANTOSH DIAS</t>
  </si>
  <si>
    <t>TANUJA PEDNEKAR</t>
  </si>
  <si>
    <t>AVITA ANA DCOSTA</t>
  </si>
  <si>
    <t>ANKITA GAUDE</t>
  </si>
  <si>
    <t>KRISHNA KAMBLI</t>
  </si>
  <si>
    <t>ANIL MAYEKAR</t>
  </si>
  <si>
    <t>SHRIRAM CITY UNION FINANCE LTD</t>
  </si>
  <si>
    <t>Fin.Comm-11GO</t>
  </si>
  <si>
    <t>FIN COMM- CHOLAMANDALAM INVESTMENT &amp; FIN COMPANY</t>
  </si>
  <si>
    <t>Fin Comm - KOTAK MAHINDRA PRIME LTD</t>
  </si>
  <si>
    <t>Fin Comm - Indusind Bank</t>
  </si>
  <si>
    <t>FIN COMM - CANARA BANK</t>
  </si>
  <si>
    <t>SANTAN TELIS</t>
  </si>
  <si>
    <t>Counter Coll-Sales-11GO.401</t>
  </si>
  <si>
    <t>PRAKASH HALANKAR</t>
  </si>
  <si>
    <t>Cash-Sales-11GO.401</t>
  </si>
  <si>
    <t>ANTHONY FERNANDES</t>
  </si>
  <si>
    <t>SHAILESH CAMULKAR</t>
  </si>
  <si>
    <t>SONU TALKAR</t>
  </si>
  <si>
    <t>ELIGIUS D'SOUZA</t>
  </si>
  <si>
    <t>MADAN BUGDE</t>
  </si>
  <si>
    <t>PARESH TALKAR</t>
  </si>
  <si>
    <t>SNEHAL MALKARNI</t>
  </si>
  <si>
    <t>ROHAN POTEKAR</t>
  </si>
  <si>
    <t>RAMNATH VERENKAR</t>
  </si>
  <si>
    <t>ANIL CALANGUTKAR</t>
  </si>
  <si>
    <t>SARESH SHIRODKAR</t>
  </si>
  <si>
    <t>TRIMBAK VERNEKAR</t>
  </si>
  <si>
    <t>CHANDRAKALA GURAV</t>
  </si>
  <si>
    <t>CHANDRAKANT SALASKAR</t>
  </si>
  <si>
    <t>SUYENA FERNANDES</t>
  </si>
  <si>
    <t>RAMESH CHAVAN</t>
  </si>
  <si>
    <t>MSIL Sale-11GO.401</t>
  </si>
  <si>
    <t>SONIA FONSECA</t>
  </si>
  <si>
    <t>Cash-Sale-11GO.402</t>
  </si>
  <si>
    <t>SHIVA RATHOD</t>
  </si>
  <si>
    <t>ASHOK B KASAR</t>
  </si>
  <si>
    <t>SARITA BHANDARI</t>
  </si>
  <si>
    <t>VANDANA GAONKAR</t>
  </si>
  <si>
    <t>DORANY DEL VALLE SOTE DE DHAVALE</t>
  </si>
  <si>
    <t>Counter Coll-Sales-11GO.402</t>
  </si>
  <si>
    <t>VINOD SOLANKI</t>
  </si>
  <si>
    <t>NARCIA DA COSTA</t>
  </si>
  <si>
    <t>MALLESH CHAVAN</t>
  </si>
  <si>
    <t>SHREYA SHAILESH NAIK</t>
  </si>
  <si>
    <t>DAMODAR PRABHU DESSAI</t>
  </si>
  <si>
    <t>SHAKIRA BEE</t>
  </si>
  <si>
    <t>ABDUL GAFUR COROL</t>
  </si>
  <si>
    <t>FURKHAN SHAH</t>
  </si>
  <si>
    <t>SUDHAKAR GAWADE</t>
  </si>
  <si>
    <t>Cash-Sales-11GO.403</t>
  </si>
  <si>
    <t>UMESH CHARI</t>
  </si>
  <si>
    <t>Cash-Sales-11GO.404</t>
  </si>
  <si>
    <t>SNEHA DIAS</t>
  </si>
  <si>
    <t>MUNAF KHAN PATHAN</t>
  </si>
  <si>
    <t>Counter Coll-Sales-11GO.404</t>
  </si>
  <si>
    <t>SIDDESH KHORJUVEKAR</t>
  </si>
  <si>
    <t>Cash-Sales-11GO.405</t>
  </si>
  <si>
    <t>VARUN DHARGALKAR</t>
  </si>
  <si>
    <t>DATTAPRASAD TILOJI</t>
  </si>
  <si>
    <t>SHEVANTI GOVEKAR</t>
  </si>
  <si>
    <t>Counter Coll-Sales-11GO.405</t>
  </si>
  <si>
    <t>ASHOK NAIK</t>
  </si>
  <si>
    <t>VIKRAM KORGAONKAR</t>
  </si>
  <si>
    <t>SULOCHANA SAWANT</t>
  </si>
  <si>
    <t>AGNELO DSOUZA</t>
  </si>
  <si>
    <t>SANDIP BHOSLE</t>
  </si>
  <si>
    <t>SURAJ SALGAONKAR</t>
  </si>
  <si>
    <t>VISHNU CHIMULKAR</t>
  </si>
  <si>
    <t>VIJENDRA NARVEKAR</t>
  </si>
  <si>
    <t>SULOCHANA PARWAR</t>
  </si>
  <si>
    <t>SUDHIR MADGAONKAR</t>
  </si>
  <si>
    <t>SURENDRA NAIK</t>
  </si>
  <si>
    <t>Cash-Sales-11GO.406</t>
  </si>
  <si>
    <t>SANJAY FERNANDES</t>
  </si>
  <si>
    <t>RAMAKANT GOSAVI</t>
  </si>
  <si>
    <t>Cash-Sales-11GO.408</t>
  </si>
  <si>
    <t>SHIVRAM SATARDEKAR</t>
  </si>
  <si>
    <t>RAJARAM GAONKAR</t>
  </si>
  <si>
    <t>Counter Coll-Sales-11GO.408</t>
  </si>
  <si>
    <t>VITHAL CHARI</t>
  </si>
  <si>
    <t>SAGAR GHADI</t>
  </si>
  <si>
    <t>PRAMOD DHARGALKAR</t>
  </si>
  <si>
    <t>VIVEK BELOKAR</t>
  </si>
  <si>
    <t>Count Coll-Nexa-11GO.411</t>
  </si>
  <si>
    <t>CYNTHIA PAWAN KUMAR PANDEY</t>
  </si>
  <si>
    <t>Cash-Nexa-11GO.411</t>
  </si>
  <si>
    <t>NATALINA DIAS</t>
  </si>
  <si>
    <t>MOHOMAD HASSEB GAZI SHAIKH</t>
  </si>
  <si>
    <t>SIDDESH BHONSLE</t>
  </si>
  <si>
    <t>SHANKHANATH THAKUR</t>
  </si>
  <si>
    <t>UMESH CHAWLA</t>
  </si>
  <si>
    <t>UDAYSINGH RANE</t>
  </si>
  <si>
    <t>SUDHAKAR GADEKAR</t>
  </si>
  <si>
    <t>UDAYANAND DEVKAR</t>
  </si>
  <si>
    <t>SUYOG FERNANDES</t>
  </si>
  <si>
    <t>AJINKYA PRIOLKAR</t>
  </si>
  <si>
    <t>POONAM KHOLKAR</t>
  </si>
  <si>
    <t>LORETA NATALINA FERNANDES</t>
  </si>
  <si>
    <t>VAIBHAV PRABHU GAONKAR</t>
  </si>
  <si>
    <t>YASHVANT PARAB</t>
  </si>
  <si>
    <t>KRUNAL KARAPURKAR</t>
  </si>
  <si>
    <t>SOMNATH DESSAI</t>
  </si>
  <si>
    <t>Counter Coll-Sales-11GO.413</t>
  </si>
  <si>
    <t>MAHABASHA HUSSAIN</t>
  </si>
  <si>
    <t>Cash-Sales-11GO.413</t>
  </si>
  <si>
    <t>GEETA MANE</t>
  </si>
  <si>
    <t>VASANT GAWAS</t>
  </si>
  <si>
    <t>Cash-WS-11GO.401</t>
  </si>
  <si>
    <t>SHAMBA NAIK</t>
  </si>
  <si>
    <t>GAURI SATARDEKAR</t>
  </si>
  <si>
    <t>CLEMENT COSTA</t>
  </si>
  <si>
    <t>SR Service-11GO.401</t>
  </si>
  <si>
    <t xml:space="preserve">GOA MEDICAL COLLEGE </t>
  </si>
  <si>
    <t>M/S SESA COMMUNITY DEVELOPMENT FOUNDATION</t>
  </si>
  <si>
    <t>M/S NIRVANA NEST BUILDING</t>
  </si>
  <si>
    <t>KHEMARAM SUTHAR</t>
  </si>
  <si>
    <t>MATA MAMATA SUKADAT</t>
  </si>
  <si>
    <t>LOTUS INDUSTRIES</t>
  </si>
  <si>
    <t>AGILENT TECHNOLOGIES INDIA PRIVATE LIMITED</t>
  </si>
  <si>
    <t>FSC (Own)-11GO.401</t>
  </si>
  <si>
    <t>MARUTI SUZUKI INDIA LTD.(EW)</t>
  </si>
  <si>
    <t>THE NEW INDIA ASSURANCE CO. LTD.(EW)</t>
  </si>
  <si>
    <t>SHEELA DHODIA</t>
  </si>
  <si>
    <t>GOA MEDICAL COLLEGE</t>
  </si>
  <si>
    <t>SWATI GOVENKAR</t>
  </si>
  <si>
    <t xml:space="preserve">STATE COUNCIL EDUCT RECH </t>
  </si>
  <si>
    <t>CASA BRITONA</t>
  </si>
  <si>
    <t>M MHAMBREY</t>
  </si>
  <si>
    <t>GOAMEDICAL COLLEGE</t>
  </si>
  <si>
    <t>ALD AUTOMOTIVE PVT LTD</t>
  </si>
  <si>
    <t xml:space="preserve">HIGHLAND HOLIDAY HOMES </t>
  </si>
  <si>
    <t xml:space="preserve">THE DEAN GOA MEDICALCOLLEGE  </t>
  </si>
  <si>
    <t>RENUKA ANANTHARAMAN</t>
  </si>
  <si>
    <t>THE OFFICERS INCHARGE</t>
  </si>
  <si>
    <t>DIRECTORATE OF PANCHAYAT</t>
  </si>
  <si>
    <t>M/S DELTA CORP LIMITED</t>
  </si>
  <si>
    <t>AGRAWAL RENEWABLE ENERGY PVT. LTD.</t>
  </si>
  <si>
    <t>Counter Coll-WS-11GO.402</t>
  </si>
  <si>
    <t>CIRIL VAZ</t>
  </si>
  <si>
    <t>Cash-WS-11GO.402</t>
  </si>
  <si>
    <t>BRIAN PEREIRA</t>
  </si>
  <si>
    <t>MEENA QUADROS</t>
  </si>
  <si>
    <t>SIDHI SURLEKAR</t>
  </si>
  <si>
    <t>MRS. MANORAMA A.K.N KAMAT</t>
  </si>
  <si>
    <t>MAHEBOOB SOUDAGAR</t>
  </si>
  <si>
    <t>SR Service-11GO.402</t>
  </si>
  <si>
    <t>MARUTI SUZUKI INDIA LIMITED(G)</t>
  </si>
  <si>
    <t>THE CHIEF OFFICER</t>
  </si>
  <si>
    <t>JOE D'COSTA</t>
  </si>
  <si>
    <t>RAJESH SHETGAONKAR</t>
  </si>
  <si>
    <t>SARITA BANDEKAR</t>
  </si>
  <si>
    <t>SR Service-11GO.404</t>
  </si>
  <si>
    <t>DERRICK CONCEICA</t>
  </si>
  <si>
    <t>Cash-WS-11GO.405</t>
  </si>
  <si>
    <t>SR Service-11GO.405</t>
  </si>
  <si>
    <t>SURAJ NAIK</t>
  </si>
  <si>
    <t>SR Service-11GO.406</t>
  </si>
  <si>
    <t>CHARLES RODRIGUES</t>
  </si>
  <si>
    <t>DIECTORATE GENERAL OF   POLICE</t>
  </si>
  <si>
    <t>SR Service-11GO.407</t>
  </si>
  <si>
    <t>407-Panjim</t>
  </si>
  <si>
    <t>M/S AUTOMOBILE CORPORATION OF GOA LTD</t>
  </si>
  <si>
    <t>SR Service-11GO.408</t>
  </si>
  <si>
    <t>THE GOA POLICE</t>
  </si>
  <si>
    <t>M/S OFFICE OF THE DIRECTOR GENERAL OF POLICE</t>
  </si>
  <si>
    <t>ZEENAT HARMALKAR</t>
  </si>
  <si>
    <t>Cash-WS-11GO.412</t>
  </si>
  <si>
    <t>M/S THE DEAN GOA MEDICAL COLLEGE</t>
  </si>
  <si>
    <t>SR Service-11GO.412</t>
  </si>
  <si>
    <t>THE DEAN</t>
  </si>
  <si>
    <t>NAGESH GAUNEKAR</t>
  </si>
  <si>
    <t>HARSHAL MUNDPHAN</t>
  </si>
  <si>
    <t>SEELA KAMALAKAR</t>
  </si>
  <si>
    <t>RAYA VAIGANKAR</t>
  </si>
  <si>
    <t>Cash-TV-11GO.401</t>
  </si>
  <si>
    <t>MOHAN BANDEKAR</t>
  </si>
  <si>
    <t>POC Control-11GO.405</t>
  </si>
  <si>
    <t>BALKRISHNA KASALE</t>
  </si>
  <si>
    <t>SUBODH KANSAR</t>
  </si>
  <si>
    <t>POC Control-11GO.408</t>
  </si>
  <si>
    <t>NIYAS KHAN</t>
  </si>
  <si>
    <t>GAUTAM GAONKAR</t>
  </si>
  <si>
    <t>CHARUTA DALVI</t>
  </si>
  <si>
    <t>ANA GONSALVES</t>
  </si>
  <si>
    <t>90 to 180</t>
  </si>
  <si>
    <t>Accs (CM)-11GO.401</t>
  </si>
  <si>
    <t>MHAMAD RAFIK MAKANDAR</t>
  </si>
  <si>
    <t>30 to 60</t>
  </si>
  <si>
    <t>Accs Sale-11GO.401</t>
  </si>
  <si>
    <t>0 to 30</t>
  </si>
  <si>
    <t>SAIPOINT CARS PVT LTD</t>
  </si>
  <si>
    <t>60 to 90</t>
  </si>
  <si>
    <t>RAVI PRAJAPATI</t>
  </si>
  <si>
    <t>Accs Sale-11GO.402</t>
  </si>
  <si>
    <t>JOSE PEREIRA</t>
  </si>
  <si>
    <t>ASHISH KUMAR MISHRA</t>
  </si>
  <si>
    <t>VICTOR SEQUEIRA</t>
  </si>
  <si>
    <t>XEC MAMOD ACBAR MUJAVOR</t>
  </si>
  <si>
    <t>Accs Sale-11GO.403</t>
  </si>
  <si>
    <t>NAND KUMAR PAL</t>
  </si>
  <si>
    <t>SUBHASH SAWANT</t>
  </si>
  <si>
    <t>Accs (CM)-11GO.405</t>
  </si>
  <si>
    <t>RAVI HARMALKAR</t>
  </si>
  <si>
    <t>Accs Sale-11GO.405</t>
  </si>
  <si>
    <t>PRALAY DESSAI</t>
  </si>
  <si>
    <t>SHANU SHIRODKAR</t>
  </si>
  <si>
    <t>RAJU SHIRAGUPPI</t>
  </si>
  <si>
    <t>SUBODH HALDANKAR</t>
  </si>
  <si>
    <t>AMRUT PAGI</t>
  </si>
  <si>
    <t>Accs Sale-11GO.406</t>
  </si>
  <si>
    <t>SADANAND POPKAR</t>
  </si>
  <si>
    <t>Accs Sale-11GO.408</t>
  </si>
  <si>
    <t>ARJUN NAIK</t>
  </si>
  <si>
    <t>RAMESH PARAB</t>
  </si>
  <si>
    <t>NARAYAN NAIK</t>
  </si>
  <si>
    <t>PRAVIN SHET PARSEKAR</t>
  </si>
  <si>
    <t>REACHEAL FERNANDES</t>
  </si>
  <si>
    <t>Accs Sale-11GO.411</t>
  </si>
  <si>
    <t>INDIAN INSTITUTE OF TECHNOLOGY GOA</t>
  </si>
  <si>
    <t>VIRAJ HODARKAR</t>
  </si>
  <si>
    <t>JOAQUIM FORTUNATO DSOUZA</t>
  </si>
  <si>
    <t>SANTOSH SUTAR</t>
  </si>
  <si>
    <t>DAMODAR NAIK</t>
  </si>
  <si>
    <t>Accs Sale-11GO.413</t>
  </si>
  <si>
    <t>SHREE BHAGWATI STEEL CORPORATION</t>
  </si>
  <si>
    <t>HENRY FERNANDES</t>
  </si>
  <si>
    <t>IRAS TODAL</t>
  </si>
  <si>
    <t>DP (CM)-11GO.401</t>
  </si>
  <si>
    <t>HDFC ERGO GENERAL INSURANCE COMPANY LIMITED</t>
  </si>
  <si>
    <t>UNIVERSAL SOMPO GENERAL INSURANCE COMPANY LIMITED</t>
  </si>
  <si>
    <t>SAI SERVICE PVT LTD</t>
  </si>
  <si>
    <t>HELENA DMELLO</t>
  </si>
  <si>
    <t>IFFCO TOKIO GENERAL INSURANCE COMPANY LIMITED</t>
  </si>
  <si>
    <t>NATIONAL INSURANCE COMPANY LIMITED (MSIL)</t>
  </si>
  <si>
    <t>ANITA DHARGALKAR</t>
  </si>
  <si>
    <t>MR. RICHARD MANDES</t>
  </si>
  <si>
    <t>MR RAJVI DESSAI</t>
  </si>
  <si>
    <t>THE NEW INDIA ASSURANCE COMPANY LIMITED (MSIL)</t>
  </si>
  <si>
    <t>OFFICE OF THE DIRECTORE GENERA POLICE</t>
  </si>
  <si>
    <t>KISHOR NAIK</t>
  </si>
  <si>
    <t>UNITED INDIA INSURANCE COMPANY LIMITED</t>
  </si>
  <si>
    <t>THE ORIENTAL INSURANCE COMPANY LIMITED</t>
  </si>
  <si>
    <t>ANISH KULKARNI</t>
  </si>
  <si>
    <t>PRAVIN SHIRODKAR</t>
  </si>
  <si>
    <t>SHANNA FERNANDES</t>
  </si>
  <si>
    <t>TATA AIG GENERAL INSURANCE COMPANY LIMITED</t>
  </si>
  <si>
    <t>DULARCE REBELLO</t>
  </si>
  <si>
    <t>ROYAL SUNDARAM GENERAL INSURANCE COMPANY LIMITED</t>
  </si>
  <si>
    <t>FUTURE GENERALI INDIA INSURANCE COMPANY LIMITED</t>
  </si>
  <si>
    <t>GO DIGIT GENERAL INSURANCE LTD</t>
  </si>
  <si>
    <t>PRANALI DESSAI</t>
  </si>
  <si>
    <t>PRASHANTH U</t>
  </si>
  <si>
    <t>RELIANCE GENERAL INSURANCE COMPANY LIMITED</t>
  </si>
  <si>
    <t xml:space="preserve">HDFC ergo general insurance company ltd  </t>
  </si>
  <si>
    <t>SAI SERVICE STATION LIMITED</t>
  </si>
  <si>
    <t>LIBERTY GENERAL INSURANCE COMPANY LIMITED</t>
  </si>
  <si>
    <t>MR ADOLF TRAVASSO</t>
  </si>
  <si>
    <t>SEBASTIAO DA COSTA</t>
  </si>
  <si>
    <t>DARRYL NOAH VAZE</t>
  </si>
  <si>
    <t>M/S OFFICE OF THE DEAN</t>
  </si>
  <si>
    <t>GOMANTAK PRIVATE LIMITED</t>
  </si>
  <si>
    <t>THE DIRECTORATE OF EDUCATION</t>
  </si>
  <si>
    <t>EDELWEISS GENERAL INSURANCE COMPANY LIMITED</t>
  </si>
  <si>
    <t>RAFIK MOMIN</t>
  </si>
  <si>
    <t>RAMESH VELIP</t>
  </si>
  <si>
    <t>MARK ALBUQUERQUE</t>
  </si>
  <si>
    <t>DAMODAR KENI</t>
  </si>
  <si>
    <t>BONA DAS</t>
  </si>
  <si>
    <t>SHRIKANT MOHITE</t>
  </si>
  <si>
    <t>HANEEN KHAN</t>
  </si>
  <si>
    <t>DAMODAR TURVAI</t>
  </si>
  <si>
    <t>SHALINI ABREO</t>
  </si>
  <si>
    <t>MOULA ALLI</t>
  </si>
  <si>
    <t>MR. NITESH VELINKAR</t>
  </si>
  <si>
    <t>ALCANTRO MENEZES</t>
  </si>
  <si>
    <t>AGNELO LOBO</t>
  </si>
  <si>
    <t>REEMA GAONKAR</t>
  </si>
  <si>
    <t>BHARTI AXA GENERAL INSURANCE COMPANY LIMITED</t>
  </si>
  <si>
    <t>ROMEO COSTA</t>
  </si>
  <si>
    <t>GODWIN XAVIER ANTHONY PEREIRA</t>
  </si>
  <si>
    <t>KOTAK MAHINDRA GENERAL INSURANCE COMPANY LIMITED</t>
  </si>
  <si>
    <t>ANAND DAMODAR NAIK</t>
  </si>
  <si>
    <t>SHWETA RAJESH CHODANKAR</t>
  </si>
  <si>
    <t>SELIA DAMSHEKAR</t>
  </si>
  <si>
    <t>MR. LAKSHMI NARAYAN</t>
  </si>
  <si>
    <t>RAFIK ANSARI</t>
  </si>
  <si>
    <t>FELICIDADE D'SOUZA</t>
  </si>
  <si>
    <t>DINESH SALGAONKAR</t>
  </si>
  <si>
    <t>ACKO GENERAL INSURANCE LTD</t>
  </si>
  <si>
    <t>MOHAMMED RAFIQ QAZI</t>
  </si>
  <si>
    <t>VIDYANAND E DIVKAR</t>
  </si>
  <si>
    <t>PRAJYOT BORKAR</t>
  </si>
  <si>
    <t>M/S SAI SERVICE PVT LTD</t>
  </si>
  <si>
    <t>PRADEEP M SALASKAR</t>
  </si>
  <si>
    <t>CHOLAMANDALAM GENERAL INSURANCE COMPANY LIMITED</t>
  </si>
  <si>
    <t>SHABBIR MIRJI</t>
  </si>
  <si>
    <t>MRS. SHAMIKA SHYAM NAIK</t>
  </si>
  <si>
    <t>UMESH RIVANKAR</t>
  </si>
  <si>
    <t>MR. PETER CARIDADE TRAVASSO</t>
  </si>
  <si>
    <t>RENUKA SUTAR</t>
  </si>
  <si>
    <t>VISHNU KUMAR RATHI</t>
  </si>
  <si>
    <t>NAZMIN NAIK</t>
  </si>
  <si>
    <t>PRAKASH PAWAR</t>
  </si>
  <si>
    <t>NOEL FRANCO D'SILVA</t>
  </si>
  <si>
    <t>SHRADHA ADITYA KAMAT BAMBOLKAR</t>
  </si>
  <si>
    <t>PAWAN KOUL</t>
  </si>
  <si>
    <t>REUBEN GOUVEIA</t>
  </si>
  <si>
    <t>JEETRAJ R PUROHIT</t>
  </si>
  <si>
    <t>ROSARIO FERNANDES</t>
  </si>
  <si>
    <t>SHUBHA PRABHUDESAI</t>
  </si>
  <si>
    <t>M/S SAI SERVICE STATION LTD SAI</t>
  </si>
  <si>
    <t>DUARTE MARIAN</t>
  </si>
  <si>
    <t>PRASAD PARAB</t>
  </si>
  <si>
    <t>SHEENA FERNANDES</t>
  </si>
  <si>
    <t>CHEPU GAUDE</t>
  </si>
  <si>
    <t>PROCTER &amp; GAMBLE HEALTH LIMITED</t>
  </si>
  <si>
    <t>SUDESH GAUDE</t>
  </si>
  <si>
    <t>MALLIKARJUNAPPA KUMSI</t>
  </si>
  <si>
    <t>M/S. UNITED INDIA INSURANCE CO LTD.</t>
  </si>
  <si>
    <t>M/S. VISHAL ORE CARRIERS PVT. LTD</t>
  </si>
  <si>
    <t>MARUTI GARANDE</t>
  </si>
  <si>
    <t>SARFARAZ MAKANDAR</t>
  </si>
  <si>
    <t>MOHAMMED SHEKH</t>
  </si>
  <si>
    <t>M/S NORTH GOA ASSOCIATION</t>
  </si>
  <si>
    <t>FRANCISCO LOURENCO FERNANDES</t>
  </si>
  <si>
    <t>DP (CM)-11GO.405</t>
  </si>
  <si>
    <t>JOYCE MENDONCA</t>
  </si>
  <si>
    <t>CANE SANDY BARRETTO</t>
  </si>
  <si>
    <t>ANAND NAIK</t>
  </si>
  <si>
    <t>HEMANT JOSHI</t>
  </si>
  <si>
    <t>M/S VAILANKANNI HIRE</t>
  </si>
  <si>
    <t>LAXIMAN RATHOD</t>
  </si>
  <si>
    <t>JOLVIN FERNANDES</t>
  </si>
  <si>
    <t>SANDESH REGE</t>
  </si>
  <si>
    <t>ALINDA SAWANT</t>
  </si>
  <si>
    <t>VASANT SHETGAONKAR</t>
  </si>
  <si>
    <t>LIBERTY VIDEOCON INSURANCE</t>
  </si>
  <si>
    <t>BENZIA D'SOUZA</t>
  </si>
  <si>
    <t>SWAPNIL PADWAL</t>
  </si>
  <si>
    <t>SURESH RATHOD</t>
  </si>
  <si>
    <t>PRAKASH NAIK</t>
  </si>
  <si>
    <t>AVILSON FERNANDES</t>
  </si>
  <si>
    <t>DP Service-11GO.406</t>
  </si>
  <si>
    <t>NARENDRA DESSAI</t>
  </si>
  <si>
    <t>MOHAMMED YASEEN KUSUGAL</t>
  </si>
  <si>
    <t>NANDKUMAR SHARMA</t>
  </si>
  <si>
    <t>SAMIR NAIK</t>
  </si>
  <si>
    <t>DP Service-11GO.408</t>
  </si>
  <si>
    <t>LAWRENCE DMELLO</t>
  </si>
  <si>
    <t>TARRANCE DSOUZA</t>
  </si>
  <si>
    <t>VALENCIA MASCARENHAS</t>
  </si>
  <si>
    <t>RAJARAM  KANEKAR</t>
  </si>
  <si>
    <t>NITIN HASOTIKAR</t>
  </si>
  <si>
    <t>MR. SAQUIB SHAIKH</t>
  </si>
  <si>
    <t>MS. SEEMA SAWANT</t>
  </si>
  <si>
    <t>VISHAL TALKAR</t>
  </si>
  <si>
    <t>LAXMAN KANKUBKAR</t>
  </si>
  <si>
    <t>HAMIDA SHAIKH</t>
  </si>
  <si>
    <t>DEEPALI KOLAPTE</t>
  </si>
  <si>
    <t>TABREZ SHAIKH</t>
  </si>
  <si>
    <t>THE NEW INDIA ASSURANCE COMPANY LIMITED(OTHER)</t>
  </si>
  <si>
    <t>DP (CM)-11GO.412</t>
  </si>
  <si>
    <t>NIKILDEV  K P NIKILDEV KP</t>
  </si>
  <si>
    <t>JOSE AZAVEDO</t>
  </si>
  <si>
    <t>DHFL GENERAL INSURANCE LTD</t>
  </si>
  <si>
    <t>YESHODANAND NAIK KAVALEKAR</t>
  </si>
  <si>
    <t>MANISH DALVI</t>
  </si>
  <si>
    <t>VILAS PALKAR</t>
  </si>
  <si>
    <t>MOHINI NARVE</t>
  </si>
  <si>
    <t>SAI SERVICE PVT LTD LTD</t>
  </si>
  <si>
    <t>SEVA SHIRODKAR</t>
  </si>
  <si>
    <t>LEASE PLAN INDIA PRIVATE LIMITED</t>
  </si>
  <si>
    <t>SHANKAR ANGADI</t>
  </si>
  <si>
    <t>LEO PINTO</t>
  </si>
  <si>
    <t>SACHIN GAD</t>
  </si>
  <si>
    <t>RIANDA GONSALVES</t>
  </si>
  <si>
    <t>SIDDHI SAWANT</t>
  </si>
  <si>
    <t>VIVEK VAMANRAO</t>
  </si>
  <si>
    <t>RAMESH NAIKSIMEPURUSHKAR</t>
  </si>
  <si>
    <t>MR.YUGENDAR SINGH</t>
  </si>
  <si>
    <t>AMIT NAGEKAR</t>
  </si>
  <si>
    <t>GURUDAS FADTE</t>
  </si>
  <si>
    <t>MR AMEY MAYEKAR</t>
  </si>
  <si>
    <t>URMAN LUKMAN KHAN</t>
  </si>
  <si>
    <t>AROSHI SURLIKAR</t>
  </si>
  <si>
    <t>RAJESH SALGAONKAR</t>
  </si>
  <si>
    <t>RUDRESH M KORGAONKAR</t>
  </si>
  <si>
    <t>MAHABALESH HEGDE</t>
  </si>
  <si>
    <t>NICHOLAS CARDOZO</t>
  </si>
  <si>
    <t>WILSON FIGUEIREDO</t>
  </si>
  <si>
    <t>KAMLESH SUTHAR</t>
  </si>
  <si>
    <t>LOURDINA LOPES</t>
  </si>
  <si>
    <t>SIDHART NAIK</t>
  </si>
  <si>
    <t>MANOJ KUMAR THAKUR</t>
  </si>
  <si>
    <t>SANGAPPA JAGGAL</t>
  </si>
  <si>
    <t>MANOJ RATH</t>
  </si>
  <si>
    <t>HANUMANT SALGAONKAR</t>
  </si>
  <si>
    <t>GOKULDAS KAMAT</t>
  </si>
  <si>
    <t>ATINDRA KUMAR BANERJEE</t>
  </si>
  <si>
    <t>ABHIJEET R RATABOLI</t>
  </si>
  <si>
    <t>SUNIL NAIK</t>
  </si>
  <si>
    <t>SULAKSHA HARMALKAR</t>
  </si>
  <si>
    <t>MURLIDHAR KOCHERLA</t>
  </si>
  <si>
    <t>CLIFFORD MELWYN FERNANDES</t>
  </si>
  <si>
    <t>WALBURG COUTINHO</t>
  </si>
  <si>
    <t>SANJAY YADAV</t>
  </si>
  <si>
    <t>NEELAM MAYENKAR</t>
  </si>
  <si>
    <t>SANDEEP NAIK</t>
  </si>
  <si>
    <t>COASTEL SUNVIEW HOTELS PVT.LTD</t>
  </si>
  <si>
    <t>PRAKASH DALAVI</t>
  </si>
  <si>
    <t>ANUSHKA KERKAR</t>
  </si>
  <si>
    <t>VASANTI SWAMY</t>
  </si>
  <si>
    <t>ILFRIDA RODRIGUES</t>
  </si>
  <si>
    <t>VASSUDEV BAGKAR</t>
  </si>
  <si>
    <t>BABURAO KOMTI</t>
  </si>
  <si>
    <t>VINOD KUMAR</t>
  </si>
  <si>
    <t>MOHAMMAD WASIM SHAIKH</t>
  </si>
  <si>
    <t>IRSHAD SHAIKH</t>
  </si>
  <si>
    <t>FATIMA GRACI BARRETO</t>
  </si>
  <si>
    <t>DEEPIKA NAIK</t>
  </si>
  <si>
    <t>PRADEEP  NAIK</t>
  </si>
  <si>
    <t>KUSHALI JANU VELIP</t>
  </si>
  <si>
    <t>DEEPAK VEER</t>
  </si>
  <si>
    <t>SANDEEP SHIRODKAR</t>
  </si>
  <si>
    <t>AMERICO M NORONHA</t>
  </si>
  <si>
    <t>YOGITA BICU SHINDE</t>
  </si>
  <si>
    <t>RAJENDRA GAONKAR</t>
  </si>
  <si>
    <t>SACHIN NARAYAN KUMBHAR</t>
  </si>
  <si>
    <t>DIAGO RODRIGUES</t>
  </si>
  <si>
    <t>KISHOR CHODANKAR</t>
  </si>
  <si>
    <t>JAYANTILAL CHHOTABHAI PATEL</t>
  </si>
  <si>
    <t>RAJIV NAIK</t>
  </si>
  <si>
    <t>STACEY FERNANDES</t>
  </si>
  <si>
    <t>SUNIL KUMAR CHOUHAN</t>
  </si>
  <si>
    <t>PRIYA AGARWAL</t>
  </si>
  <si>
    <t>LENNY GOMES</t>
  </si>
  <si>
    <t>KAMALAKANTA PATRA</t>
  </si>
  <si>
    <t>JACINTA SEQUEIRA</t>
  </si>
  <si>
    <t>MICHEAL SOUZA</t>
  </si>
  <si>
    <t>ANTONIO CARDOZO</t>
  </si>
  <si>
    <t>GOVIND MANJREKAR</t>
  </si>
  <si>
    <t>AMITH KAMAT</t>
  </si>
  <si>
    <t>AUGUSTINE FARNANDES</t>
  </si>
  <si>
    <t>SLYTANE DCOSTA</t>
  </si>
  <si>
    <t>KRISHNA DESSAI.</t>
  </si>
  <si>
    <t>RAJKUMAR YADAV</t>
  </si>
  <si>
    <t>EDWARD SOARES</t>
  </si>
  <si>
    <t>LAWRENCE FERNANDES</t>
  </si>
  <si>
    <t>ABHIJEET VOHRA</t>
  </si>
  <si>
    <t>LAXMI GONSALVES</t>
  </si>
  <si>
    <t>CARLOS GOMES</t>
  </si>
  <si>
    <t>JAIRAM GAYATRI</t>
  </si>
  <si>
    <t>GOPAL BHAT</t>
  </si>
  <si>
    <t>RAIMUNDO FERNANDES</t>
  </si>
  <si>
    <t>BHAKTI NAIK</t>
  </si>
  <si>
    <t>ANTA NAIK</t>
  </si>
  <si>
    <t>SAIRAJ NAIK</t>
  </si>
  <si>
    <t>MAJID IQBAL MAHALDAR</t>
  </si>
  <si>
    <t>SHAILESH UTTAM NAIK</t>
  </si>
  <si>
    <t>ANANT GAWADE</t>
  </si>
  <si>
    <t>SMITA DICHOLKAR</t>
  </si>
  <si>
    <t>BAHARUL HOQUE..</t>
  </si>
  <si>
    <t>NITIN PARAB</t>
  </si>
  <si>
    <t>BABURAY NAIK</t>
  </si>
  <si>
    <t>TAPAN KUMAR SHOME</t>
  </si>
  <si>
    <t>SUSHMA VOLVOIKAR</t>
  </si>
  <si>
    <t>NAGENDRA MESTA</t>
  </si>
  <si>
    <t>LAXMIDEVI SANGASANI</t>
  </si>
  <si>
    <t>ABDUL SAYED</t>
  </si>
  <si>
    <t>NEHA SHELKAR</t>
  </si>
  <si>
    <t>SHAIKH M MOULASAB</t>
  </si>
  <si>
    <t>DILIPKUMAR RAIKAR</t>
  </si>
  <si>
    <t>SANTOSH NEVARGI</t>
  </si>
  <si>
    <t>KRISHNA CHODANKAR.</t>
  </si>
  <si>
    <t>IMRAN GARAG</t>
  </si>
  <si>
    <t>MOHAMMED SUNTI</t>
  </si>
  <si>
    <t>SNEHAL NAIK</t>
  </si>
  <si>
    <t>NABISAB SHAIKH</t>
  </si>
  <si>
    <t>SANJAY PATIL</t>
  </si>
  <si>
    <t>RAMESH RATHOD</t>
  </si>
  <si>
    <t>NAZIR SHAIKH</t>
  </si>
  <si>
    <t>MALCOLM R DSOUZA</t>
  </si>
  <si>
    <t>ASHWIN CHARI</t>
  </si>
  <si>
    <t>MURTUZA DASTAGIR VALIKAR</t>
  </si>
  <si>
    <t>AVINASE REDKAR</t>
  </si>
  <si>
    <t>RAMESH RAJPUT</t>
  </si>
  <si>
    <t>RAJKUMAR HALWAI</t>
  </si>
  <si>
    <t>MADHAV KACHETTY</t>
  </si>
  <si>
    <t>TARLOK CHAND</t>
  </si>
  <si>
    <t>MICHAEL ANTHONY DSOUZ</t>
  </si>
  <si>
    <t>RAJBAHADUR YADAV</t>
  </si>
  <si>
    <t>JAGADISH GAVANDE</t>
  </si>
  <si>
    <t>CLYDE JAFFARI</t>
  </si>
  <si>
    <t>ANTONIO J M DIAS</t>
  </si>
  <si>
    <t>SANTOSH BANKAR</t>
  </si>
  <si>
    <t>MR. GAJENDRA ALOMICAR</t>
  </si>
  <si>
    <t>AARNA SALGAONKAR</t>
  </si>
  <si>
    <t>VRITIKA GOVEKAR</t>
  </si>
  <si>
    <t>SUNIL KANDOLKAR</t>
  </si>
  <si>
    <t>SHARON CARVALHO</t>
  </si>
  <si>
    <t>BHAGWAN GAWADE</t>
  </si>
  <si>
    <t>MITESH KALANGUTKAR</t>
  </si>
  <si>
    <t>MARIO MASCARENHAS</t>
  </si>
  <si>
    <t>SANTOSH GOVEKAR</t>
  </si>
  <si>
    <t>SHRIPAD MERCHANT</t>
  </si>
  <si>
    <t>YOGESH WARADKAR</t>
  </si>
  <si>
    <t>SALIM DHARWAD</t>
  </si>
  <si>
    <t>NETAJI GAWDE</t>
  </si>
  <si>
    <t>PRANAV PRABHU TENDOLKAR</t>
  </si>
  <si>
    <t>YESHWANT MHAMAL</t>
  </si>
  <si>
    <t>EKANATH SAWANT</t>
  </si>
  <si>
    <t>BABLI GAWAS</t>
  </si>
  <si>
    <t>SABA PARAB</t>
  </si>
  <si>
    <t>RANJIT JADHAV</t>
  </si>
  <si>
    <t>ULHAS RAUT</t>
  </si>
  <si>
    <t>XAVIER FERNANDES</t>
  </si>
  <si>
    <t>SHILPA MAYEKAR</t>
  </si>
  <si>
    <t>PRAGHYA GURUNG</t>
  </si>
  <si>
    <t>MANUEL FERNANDES</t>
  </si>
  <si>
    <t>RAHUL KORGAONKAR</t>
  </si>
  <si>
    <t>GRACY D'SOUZA</t>
  </si>
  <si>
    <t>MR. RAVI GUDEPU</t>
  </si>
  <si>
    <t>LAXIMAN LINGUDKAR</t>
  </si>
  <si>
    <t>REX ROY SEQUEIRA</t>
  </si>
  <si>
    <t>DHANYA MATHACHAN</t>
  </si>
  <si>
    <t>RAJKUMAR BHAT</t>
  </si>
  <si>
    <t>PRAVIN DHUMASKAR</t>
  </si>
  <si>
    <t>RAVI BHARADWAJ</t>
  </si>
  <si>
    <t>RONNIE ALMEIDA</t>
  </si>
  <si>
    <t>MR.RAJENDER SINGH</t>
  </si>
  <si>
    <t>SURENDRA TALWAR</t>
  </si>
  <si>
    <t>VIKRAM BHANGLE</t>
  </si>
  <si>
    <t>ROHAN KHADPE</t>
  </si>
  <si>
    <t>PREETY HAZARIKA</t>
  </si>
  <si>
    <t>GUDDI NALOVALIA</t>
  </si>
  <si>
    <t>AMOL MANDREKAR</t>
  </si>
  <si>
    <t>MEGHASHYAM MANDREKAR</t>
  </si>
  <si>
    <t>SHUBHAM KASKAR</t>
  </si>
  <si>
    <t>RAMESH KORGAOKAR</t>
  </si>
  <si>
    <t>RAJAN BHANGLE</t>
  </si>
  <si>
    <t>MR.VICTOR FERNANDES</t>
  </si>
  <si>
    <t>MR.JOSHUA D'SOUZA</t>
  </si>
  <si>
    <t>NAGENDRA SHETTY</t>
  </si>
  <si>
    <t>SUNITA TALKAR</t>
  </si>
  <si>
    <t>VIVEKANAND KAMBLI</t>
  </si>
  <si>
    <t>MR.JAVEED KHATIB</t>
  </si>
  <si>
    <t>PURKHA RAM</t>
  </si>
  <si>
    <t>KASHISH CHODANKAR</t>
  </si>
  <si>
    <t>AJAY SAWANT</t>
  </si>
  <si>
    <t>AMOL KOLI</t>
  </si>
  <si>
    <t>SURESH DALVI</t>
  </si>
  <si>
    <t>KRISHNA GANAPAT LONDHE</t>
  </si>
  <si>
    <t>GAURAV CHARI</t>
  </si>
  <si>
    <t>MEGHA BHATIA</t>
  </si>
  <si>
    <t>ASHAVARI BHATTACHARYA</t>
  </si>
  <si>
    <t>NITIN MAHAJAN</t>
  </si>
  <si>
    <t>MRINALINI MHASKE</t>
  </si>
  <si>
    <t>MANGESH PARAB</t>
  </si>
  <si>
    <t>DNYANESHWAR PATKAR</t>
  </si>
  <si>
    <t>MAHADEV MAYEKAR</t>
  </si>
  <si>
    <t>NIKHIL GOVEKAR</t>
  </si>
  <si>
    <t>DATTARAM TARI</t>
  </si>
  <si>
    <t>VALENTE PEREIRA</t>
  </si>
  <si>
    <t>GOY-CAR-RENT-A CAB ASSOCIATION</t>
  </si>
  <si>
    <t>JITENDRA SAWANT</t>
  </si>
  <si>
    <t>KRISHNA CHOUGULE</t>
  </si>
  <si>
    <t>GAJANAN PATIL</t>
  </si>
  <si>
    <t>EUGEN HENLEY</t>
  </si>
  <si>
    <t>AMAR VALVAIKAR</t>
  </si>
  <si>
    <t>SWAPNIL SHIRODKAR</t>
  </si>
  <si>
    <t>NEASH STEVE COUTINHO</t>
  </si>
  <si>
    <t>Credit Card-11GO.406</t>
  </si>
  <si>
    <t>ALEXANDRE D SILVA</t>
  </si>
  <si>
    <t>SHIVKUMAR NAIK</t>
  </si>
  <si>
    <t>MUKESH CHIGULLAPALLI</t>
  </si>
  <si>
    <t>AMIT RAJ</t>
  </si>
  <si>
    <t>JEETENDRA VELIP</t>
  </si>
  <si>
    <t>MARCUS SOARES</t>
  </si>
  <si>
    <t>SUDHIR PAI</t>
  </si>
  <si>
    <t>GAUTAM VELIP</t>
  </si>
  <si>
    <t>RAHUL DMELLO</t>
  </si>
  <si>
    <t>Credit Card-11GO.407</t>
  </si>
  <si>
    <t>MAHENDRA MAHATME</t>
  </si>
  <si>
    <t>FOUR SEASONS MARKET</t>
  </si>
  <si>
    <t>PRADEEP TALAULIKAR</t>
  </si>
  <si>
    <t>VIVEKANAND NAGVEKAR</t>
  </si>
  <si>
    <t>T.K NAIR</t>
  </si>
  <si>
    <t>SHOBHA KAMATSHANKHWALKAR</t>
  </si>
  <si>
    <t>GURUPRASAD NAIK</t>
  </si>
  <si>
    <t>MANISH TRIVEDI</t>
  </si>
  <si>
    <t>MAUSAMI NAIK</t>
  </si>
  <si>
    <t>PRAMOD SAWANT</t>
  </si>
  <si>
    <t>Credit Card-11GO.408</t>
  </si>
  <si>
    <t>PANDURANG GAD</t>
  </si>
  <si>
    <t>NILESH BAGKAR</t>
  </si>
  <si>
    <t>KADIR AGA</t>
  </si>
  <si>
    <t>SANTOSH DESSAI</t>
  </si>
  <si>
    <t>RATNAKAR GAVAS</t>
  </si>
  <si>
    <t>MAHESH ASNODKAR</t>
  </si>
  <si>
    <t>MR. SANDEEP GAWAS</t>
  </si>
  <si>
    <t>POSKO GAONKAR</t>
  </si>
  <si>
    <t>HARISH SAKARIA</t>
  </si>
  <si>
    <t>PRAJAKTA NAIK</t>
  </si>
  <si>
    <t>SANJAY RANE</t>
  </si>
  <si>
    <t>MANJUNATH PATAN</t>
  </si>
  <si>
    <t>UMESH SHIRGAONKAR</t>
  </si>
  <si>
    <t>DEEPAK AMROJKAR</t>
  </si>
  <si>
    <t>NILESH SAWANT</t>
  </si>
  <si>
    <t>SHRIKRISHNA RUPANAR</t>
  </si>
  <si>
    <t>GOVIND SHIRODKAR</t>
  </si>
  <si>
    <t>BHANUDAS DABHOLKAR</t>
  </si>
  <si>
    <t>PEDRO FERNANDES</t>
  </si>
  <si>
    <t>ESHWAR CHAWAN</t>
  </si>
  <si>
    <t>MUBARAK ALI KHATARI</t>
  </si>
  <si>
    <t>PREETI NAIK</t>
  </si>
  <si>
    <t>DIPTI PATKAR</t>
  </si>
  <si>
    <t>RAJA ROY</t>
  </si>
  <si>
    <t>ISHWAR KUNKALEKAR</t>
  </si>
  <si>
    <t>YUVRAJ KADBAVKAR</t>
  </si>
  <si>
    <t>LUIZA DIAS</t>
  </si>
  <si>
    <t>DAVID MANUEL REBELLO</t>
  </si>
  <si>
    <t>VINOD CHAVAN</t>
  </si>
  <si>
    <t>SARIN AHMED</t>
  </si>
  <si>
    <t>SAMPADA KAMAT</t>
  </si>
  <si>
    <t>MELISSA REBELO</t>
  </si>
  <si>
    <t>SHRIHARI BURDE</t>
  </si>
  <si>
    <t>SURAJKUMAR SINGH</t>
  </si>
  <si>
    <t>BIAKCHUNGNUNGA SAILO</t>
  </si>
  <si>
    <t>PRASHANT GAYKAR</t>
  </si>
  <si>
    <t>RAJGURU S SHETGAONKAR</t>
  </si>
  <si>
    <t>JYOTI DABOLKAR</t>
  </si>
  <si>
    <t>SARAH FRANCISCA DMELLO</t>
  </si>
  <si>
    <t>VIVEK TARI</t>
  </si>
  <si>
    <t>LIZEL NORONHA</t>
  </si>
  <si>
    <t>MARIA FATIMA FERREIRA E CARVALHO</t>
  </si>
  <si>
    <t>SHRIKRISHNA NAIK</t>
  </si>
  <si>
    <t>NAMRATA KUMAR</t>
  </si>
  <si>
    <t>RAKESH PURI</t>
  </si>
  <si>
    <t>EYMARD HENRY SALDANHA</t>
  </si>
  <si>
    <t>ANAND GHADIGAONKAR</t>
  </si>
  <si>
    <t>ICICI BANK LIMITED</t>
  </si>
  <si>
    <t>FASTAG</t>
  </si>
  <si>
    <t xml:space="preserve">SIMRAN MOTORS PVT LTD(7S01)  </t>
  </si>
  <si>
    <t xml:space="preserve">MAHALAXMI AUTOMOTIVE PLTD(1912)  </t>
  </si>
  <si>
    <t>SAI SERVICE PVT LTD (GOA-EW)</t>
  </si>
  <si>
    <t>SAI POINT CARS PVT LTD(34NC)</t>
  </si>
  <si>
    <t>FSC (Own)-11GO.402</t>
  </si>
  <si>
    <t>CHOWGULE INDUSTRIES LTD (34NB)</t>
  </si>
  <si>
    <t>CHOWGULE INDUSTRIES LTD(34NB</t>
  </si>
  <si>
    <t xml:space="preserve">KHIVRAJ MOTORS LTD(1404)  </t>
  </si>
  <si>
    <t>BHARATH AUTO CAR PVT LTD (AFA2))</t>
  </si>
  <si>
    <t xml:space="preserve">ANAND MOTORS(1901-1)  </t>
  </si>
  <si>
    <t xml:space="preserve">SAI SERVICE STATION LTD(1905)  </t>
  </si>
  <si>
    <t xml:space="preserve">CHOWGULE INDUSTRIES LTD(1908)  </t>
  </si>
  <si>
    <t xml:space="preserve">KIRAN MOTORS LTD(2201)  </t>
  </si>
  <si>
    <t xml:space="preserve">NAVNIT MOTORS PLTD(3908)  </t>
  </si>
  <si>
    <t>SHIVAM AUTOZONE(INDIA) PVT LTD(0531)</t>
  </si>
  <si>
    <t xml:space="preserve">AUTOMOTIVE MANUFACTURERS LTD(2001)  </t>
  </si>
  <si>
    <t xml:space="preserve">JYOTE MOTORS PVT LTD(0402)  </t>
  </si>
  <si>
    <t>FSC (Own)-11GO.403</t>
  </si>
  <si>
    <t xml:space="preserve">AMAR CARS PVT LTD(2203)  </t>
  </si>
  <si>
    <t>FSC (Own)-11GO.404</t>
  </si>
  <si>
    <t xml:space="preserve">THE KOTHARI WHEELS(1906)  </t>
  </si>
  <si>
    <t>SAI POINT CAR PVT LTD.(3409)</t>
  </si>
  <si>
    <t xml:space="preserve">JAGMOHAN MOTORS LIMITED(A601)  </t>
  </si>
  <si>
    <t xml:space="preserve">INDUS MOTOR CO PVT LTD(2702)  </t>
  </si>
  <si>
    <t>KIRTI KUNJ AUTOMOBILES PVT LTD (6H01)</t>
  </si>
  <si>
    <t xml:space="preserve">ANAND MOTOR AGENCIES LTD(1301)  </t>
  </si>
  <si>
    <t xml:space="preserve">KATARIA AUTOMOBILES PVT LTD(0104)  </t>
  </si>
  <si>
    <t>FSC (Own)-11GO.405</t>
  </si>
  <si>
    <t xml:space="preserve">K P AUTOMOTIVE PVT LTD(1104)  </t>
  </si>
  <si>
    <t>M/S SHIVAM AUTOZON (0538)</t>
  </si>
  <si>
    <t>INDUS MOTOR CO.PVT.LTD.(7E01)</t>
  </si>
  <si>
    <t>FSC (Own)-11GO.408</t>
  </si>
  <si>
    <t>VARUN MOTOR PVT LTD (1010)</t>
  </si>
  <si>
    <t xml:space="preserve">AVG MOTORS PVT LTD(B801-1)  </t>
  </si>
  <si>
    <t xml:space="preserve">RANA MOTORS PLTD(08A)  </t>
  </si>
  <si>
    <t xml:space="preserve">SHRUTI MOTORS(B701)  </t>
  </si>
  <si>
    <t>S.K.WHEELS PVT.LTD.(NEXA) 05NC</t>
  </si>
  <si>
    <t>CORRAL HOSPITALITY PRIVATE LIMITED</t>
  </si>
  <si>
    <t>ARJUN GAVIT</t>
  </si>
  <si>
    <t>DATTAPRASAD PANDHARE</t>
  </si>
  <si>
    <t>AMITA MASKARA</t>
  </si>
  <si>
    <t>FIN COMM - VIJAYA BANK</t>
  </si>
  <si>
    <t>INS CANC - ICICI LOMBARD GRNERAL INSURANCE CO. LTD</t>
  </si>
  <si>
    <t>SEEMA CHODANKAR</t>
  </si>
  <si>
    <t>WELLINGTON FERNANDES</t>
  </si>
  <si>
    <t>PRAVIN PEDNEKAR</t>
  </si>
  <si>
    <t>Fin Comm - AU FINANCIERS INDIA PVT.LTD</t>
  </si>
  <si>
    <t>JAGDISH PEDNEKAR</t>
  </si>
  <si>
    <t>ALLABAKHSH SHAIKH</t>
  </si>
  <si>
    <t>UDAY MANDREKAR</t>
  </si>
  <si>
    <t>GAYATRI KAREKAR</t>
  </si>
  <si>
    <t>PRASHANT KULKARNI</t>
  </si>
  <si>
    <t>VISHNU HALDANKAR</t>
  </si>
  <si>
    <t>JOAQUIM VIEGAS</t>
  </si>
  <si>
    <t>SUMITA DHARGALKAR</t>
  </si>
  <si>
    <t>GAURESH SALGAONKAR</t>
  </si>
  <si>
    <t>ANTONIO FERNANDES</t>
  </si>
  <si>
    <t>Fin Comm - STATE BANK OF INDIA</t>
  </si>
  <si>
    <t>KANCHAN MAYENKAR</t>
  </si>
  <si>
    <t>ANNPURNA RATHOD</t>
  </si>
  <si>
    <t>SUSHMA GAWAS</t>
  </si>
  <si>
    <t>FRANCISCO FERNANDES</t>
  </si>
  <si>
    <t>VASUDEV SHIRGAONKAR</t>
  </si>
  <si>
    <t>EJAJ KHAN</t>
  </si>
  <si>
    <t>SADDAM ADMANI</t>
  </si>
  <si>
    <t>RAMKRISHNA KULKARNI</t>
  </si>
  <si>
    <t>TRUSHAL SHET</t>
  </si>
  <si>
    <t>MANOJ NAIK</t>
  </si>
  <si>
    <t>ANGELO RAPOSO</t>
  </si>
  <si>
    <t>DEEPAK THAKUR</t>
  </si>
  <si>
    <t>CECIL AMONKAR</t>
  </si>
  <si>
    <t>SHEVANTI PARAB</t>
  </si>
  <si>
    <t>KASSIMSAB EKLASKAR</t>
  </si>
  <si>
    <t>MEHABUB SHAIKH</t>
  </si>
  <si>
    <t>SANJAY PARMEKAR</t>
  </si>
  <si>
    <t>SONAM SHIRODKAR</t>
  </si>
  <si>
    <t>NILESH CHODANKAR</t>
  </si>
  <si>
    <t>LEO FERNANDES</t>
  </si>
  <si>
    <t>LT ENGINEER</t>
  </si>
  <si>
    <t>PREMA GAONKAR</t>
  </si>
  <si>
    <t>URVEE PHALDESAI</t>
  </si>
  <si>
    <t>NILIMA MANDREKAR</t>
  </si>
  <si>
    <t>VIJAY MAVALANKAR</t>
  </si>
  <si>
    <t>GITESH SIRSAT</t>
  </si>
  <si>
    <t>SATJAN SALGAONKAR</t>
  </si>
  <si>
    <t>GURUDAS NAIK</t>
  </si>
  <si>
    <t>VISHWANATH REDKAR</t>
  </si>
  <si>
    <t>WALTER FERNANDES</t>
  </si>
  <si>
    <t>PRAVEEN SURLEKAR</t>
  </si>
  <si>
    <t>RAFIK SATAVILAKAR</t>
  </si>
  <si>
    <t>SHISHIR KAMAT SHANKHWALKER</t>
  </si>
  <si>
    <t>SANTOSH BEYALI</t>
  </si>
  <si>
    <t>DEVIDAS NAIK</t>
  </si>
  <si>
    <t>POLLY DE SOUZA</t>
  </si>
  <si>
    <t>JAGDISH SHIRODKAR</t>
  </si>
  <si>
    <t>MANJUNATH NAIK</t>
  </si>
  <si>
    <t>SWEETY VAZ</t>
  </si>
  <si>
    <t>MILLY MENDONSA</t>
  </si>
  <si>
    <t xml:space="preserve">MY CAR (PUNE) PVT LTD(1907)  </t>
  </si>
  <si>
    <t>RAHUL SHIRODKAR</t>
  </si>
  <si>
    <t>DEEPAK ALONCAR</t>
  </si>
  <si>
    <t>RAKESH MAHAJAN</t>
  </si>
  <si>
    <t>SHEETAL ARONDEKAR</t>
  </si>
  <si>
    <t>YOGENDRA VADHAVKAR</t>
  </si>
  <si>
    <t>BIPIN MEHRA</t>
  </si>
  <si>
    <t>UTTAM MUNDAYE</t>
  </si>
  <si>
    <t>JOSE REEDLEY FERNANDES</t>
  </si>
  <si>
    <t>YALALING SHARNAPPA  NAIK</t>
  </si>
  <si>
    <t>MAYUR RANE</t>
  </si>
  <si>
    <t>ANTHONY D SOUZA</t>
  </si>
  <si>
    <t>NARAYAN KAKERKAR</t>
  </si>
  <si>
    <t>RASINA K SHAIKH</t>
  </si>
  <si>
    <t>BENTO ALVARES</t>
  </si>
  <si>
    <t>JUNEID AHMED KHAN</t>
  </si>
  <si>
    <t>PRASHANT MORAJKAR</t>
  </si>
  <si>
    <t>NAPOLEON CLINTON FERNANDES</t>
  </si>
  <si>
    <t>ALISHA PEIXOTO</t>
  </si>
  <si>
    <t>SHIVAJI HARIJAN</t>
  </si>
  <si>
    <t>MITRA -</t>
  </si>
  <si>
    <t>AKSHAY UGVEKAR</t>
  </si>
  <si>
    <t>RAJENDRA GAWAS</t>
  </si>
  <si>
    <t>ULHAS GAUDE</t>
  </si>
  <si>
    <t>RAGHUVIR MANDREKAR</t>
  </si>
  <si>
    <t>BRIGHTON RODRIGUES</t>
  </si>
  <si>
    <t>MISBURN IVIK TEIXEIRA</t>
  </si>
  <si>
    <t>PARMANAND KUNDAIKAR</t>
  </si>
  <si>
    <t>PARVIN BANI</t>
  </si>
  <si>
    <t>SADDAM SIDDIQUE</t>
  </si>
  <si>
    <t>DEEPAK KANJA</t>
  </si>
  <si>
    <t>MANJUNATH SALGAONKAR</t>
  </si>
  <si>
    <t>NEHAL NARVEKAR</t>
  </si>
  <si>
    <t>KUNAL CHAUDHARI</t>
  </si>
  <si>
    <t>SONU VARAK</t>
  </si>
  <si>
    <t>ANUJ SRIVASTAV</t>
  </si>
  <si>
    <t>WILSON FERNANDES</t>
  </si>
  <si>
    <t>BABASINO FERNANDES</t>
  </si>
  <si>
    <t>SHUBHANGI RAIKAR</t>
  </si>
  <si>
    <t>JOSEPH MASCARENHAS</t>
  </si>
  <si>
    <t>JAYESHWAR SIMEPURUSHKAR</t>
  </si>
  <si>
    <t>DATTARAM DHABOLKAR</t>
  </si>
  <si>
    <t>KESHAV DHOPLE</t>
  </si>
  <si>
    <t>PUNDALIK MADAKAIKAR</t>
  </si>
  <si>
    <t>FEROZ GAWARI</t>
  </si>
  <si>
    <t>SHAKUNTALA MOSALAGI</t>
  </si>
  <si>
    <t>SACHIN BETKAR</t>
  </si>
  <si>
    <t>UMESH SUKI</t>
  </si>
  <si>
    <t>SAI SERVICE PRIVATE LIMITED</t>
  </si>
  <si>
    <t>ALEXANDER FERNANDES</t>
  </si>
  <si>
    <t>HARSHAL NADKARNI</t>
  </si>
  <si>
    <t>ABHAY NAIK</t>
  </si>
  <si>
    <t>MITHAI LAL</t>
  </si>
  <si>
    <t>SUDESH KAMBLI</t>
  </si>
  <si>
    <t>SUDESH BORKAR</t>
  </si>
  <si>
    <t>TANUJA KOCHAREKAR</t>
  </si>
  <si>
    <t>SHUBHAM PARMEKAR</t>
  </si>
  <si>
    <t>SNEHAL ASULKAR</t>
  </si>
  <si>
    <t>ANN FOWLER</t>
  </si>
  <si>
    <t>SANTOSH PADLOSKAR</t>
  </si>
  <si>
    <t>PASQUINA RODRIGUES</t>
  </si>
  <si>
    <t>NIKHIL PATKAR</t>
  </si>
  <si>
    <t>RAJESH BABAR</t>
  </si>
  <si>
    <t>SANJAY GAWAS</t>
  </si>
  <si>
    <t>SACHIN UDAY TENDULKAR</t>
  </si>
  <si>
    <t>PREETI KHORJUVENKAR</t>
  </si>
  <si>
    <t>SHRIPAD GOVEKAR</t>
  </si>
  <si>
    <t>SURENDRA PAGUI</t>
  </si>
  <si>
    <t>RACHANA SHINDE</t>
  </si>
  <si>
    <t>VISHWAS NAIK</t>
  </si>
  <si>
    <t>LEROY SAVIO FERNANDES</t>
  </si>
  <si>
    <t>SIDDHANATH GOVEKAR</t>
  </si>
  <si>
    <t>POONAM MARINA RODRIGUES</t>
  </si>
  <si>
    <t>MAHESH HARISHET</t>
  </si>
  <si>
    <t>PRASAD MANDREKAR</t>
  </si>
  <si>
    <t>SIDDELL TICLO</t>
  </si>
  <si>
    <t>EAKTA PHATAK</t>
  </si>
  <si>
    <t>ASLINO FERNANDES</t>
  </si>
  <si>
    <t>UDAY GURAV</t>
  </si>
  <si>
    <t>SURENDRA NAYAR</t>
  </si>
  <si>
    <t>VINDA JOSHI</t>
  </si>
  <si>
    <t>MILAN MALLEKAR</t>
  </si>
  <si>
    <t>ANIL PARMEKAR</t>
  </si>
  <si>
    <t>PRAKASH CHARI</t>
  </si>
  <si>
    <t>ADSON FERNANDES</t>
  </si>
  <si>
    <t>ANANT MANDEKAR</t>
  </si>
  <si>
    <t>ANKUSH KARAPURKAR</t>
  </si>
  <si>
    <t>MARIA BARRETTO</t>
  </si>
  <si>
    <t>PRITI SAWANT</t>
  </si>
  <si>
    <t>JAIRAM PARSEKAR</t>
  </si>
  <si>
    <t>PRANESH VALAM</t>
  </si>
  <si>
    <t>VIJAY GAVADE</t>
  </si>
  <si>
    <t>NAGESH JALMI</t>
  </si>
  <si>
    <t>AAROL MUCLAR</t>
  </si>
  <si>
    <t>SANJEEV PAI</t>
  </si>
  <si>
    <t>DILIP PRABHU</t>
  </si>
  <si>
    <t>JANHAVI VADKAR</t>
  </si>
  <si>
    <t>RAVINDRA PARAB</t>
  </si>
  <si>
    <t>SARVESH GOVEKAR</t>
  </si>
  <si>
    <t>PRAVIN MOTE</t>
  </si>
  <si>
    <t>PLASIDO PEREIRA</t>
  </si>
  <si>
    <t>NILESH SALE</t>
  </si>
  <si>
    <t>VARSHA NAIK</t>
  </si>
  <si>
    <t>SUSHANT KOCHREKAR</t>
  </si>
  <si>
    <t>SHUBHAM MAHALE</t>
  </si>
  <si>
    <t>MADHAV PHADTE</t>
  </si>
  <si>
    <t>RAMESH NAIR</t>
  </si>
  <si>
    <t>RAYMOND VITORIA</t>
  </si>
  <si>
    <t>NITIN V GAONKAR</t>
  </si>
  <si>
    <t>SWAPNESH BETKAR</t>
  </si>
  <si>
    <t>POOJA DESAI</t>
  </si>
  <si>
    <t>VINOD HARIJAN</t>
  </si>
  <si>
    <t>PRATHMESH NAIK</t>
  </si>
  <si>
    <t>JANARDHAN SADEKAR</t>
  </si>
  <si>
    <t>GAJANAN RAUL</t>
  </si>
  <si>
    <t>FATIMA SHAIKH</t>
  </si>
  <si>
    <t>BASURAJAN HARIJAN</t>
  </si>
  <si>
    <t>TEJASVI NAIK</t>
  </si>
  <si>
    <t>VANDAN GAWADE</t>
  </si>
  <si>
    <t>BALAJI PHADTE</t>
  </si>
  <si>
    <t>YOGESH KUDALKAR</t>
  </si>
  <si>
    <t>KEDAR ANANT KULKARNI</t>
  </si>
  <si>
    <t>JOEL RIBEIRO</t>
  </si>
  <si>
    <t>NIVEDITA CHODANKAR</t>
  </si>
  <si>
    <t>RUJAY LOBO</t>
  </si>
  <si>
    <t>PRASHANT MATKAR</t>
  </si>
  <si>
    <t>NARAYAN CHODANKAR</t>
  </si>
  <si>
    <t>AKSHAY PARAB</t>
  </si>
  <si>
    <t>TANVI AROLKAR</t>
  </si>
  <si>
    <t>EKNATH GAONKAR</t>
  </si>
  <si>
    <t>RIZWAN KHAZI</t>
  </si>
  <si>
    <t>SHAKIL KHAN</t>
  </si>
  <si>
    <t>SACHIN JOGLE</t>
  </si>
  <si>
    <t>ADAM SHEIK ALI BEPARI</t>
  </si>
  <si>
    <t>RAMA SHETYE</t>
  </si>
  <si>
    <t>VASUDEV NAIK</t>
  </si>
  <si>
    <t>NIRANJAN HAMMANNAVAR</t>
  </si>
  <si>
    <t>SANDESH NARVEKAR</t>
  </si>
  <si>
    <t>MOORTHY MANIKANDAN</t>
  </si>
  <si>
    <t>MANOHAR PARWAR</t>
  </si>
  <si>
    <t>SHIVARAM GAWADE</t>
  </si>
  <si>
    <t>RAJESH KELUSKAR</t>
  </si>
  <si>
    <t>ANA LOPES</t>
  </si>
  <si>
    <t>GAUTAM MAYEKAR</t>
  </si>
  <si>
    <t>HANUMAN MOUNDEKAR</t>
  </si>
  <si>
    <t>PRATAP NARVEKAR</t>
  </si>
  <si>
    <t>SUVARNA SAWANT</t>
  </si>
  <si>
    <t>NIVIDA SHIRODKAR</t>
  </si>
  <si>
    <t>K-DANCE EVENTS PRIVATE LIMITED</t>
  </si>
  <si>
    <t>SARIKA SAWANT</t>
  </si>
  <si>
    <t>JOHNSON LOBO</t>
  </si>
  <si>
    <t>SANTOSH PATIL</t>
  </si>
  <si>
    <t>NATASHA PEREIRA</t>
  </si>
  <si>
    <t>SIDDHI CHODANKAR</t>
  </si>
  <si>
    <t>KALPESH DABHOLKAR</t>
  </si>
  <si>
    <t>RAMNARAYAN CHOWDHURY</t>
  </si>
  <si>
    <t>NEWTON SEQUEIRA</t>
  </si>
  <si>
    <t>SUNDAR KARBOTKAR</t>
  </si>
  <si>
    <t>JOSEFINA PEREIRA</t>
  </si>
  <si>
    <t>DHANANJAY TALAWADEKAR</t>
  </si>
  <si>
    <t>RINA MARIA SOCORRINHA COUTINHO</t>
  </si>
  <si>
    <t>SURESH GAWAS</t>
  </si>
  <si>
    <t>VISHWARAJ SHET VERNEKAR</t>
  </si>
  <si>
    <t>GIRISH GAONKAR</t>
  </si>
  <si>
    <t>ALRIYA PRECY FERNANDES</t>
  </si>
  <si>
    <t>FRANCISCO JOAO DIAS</t>
  </si>
  <si>
    <t>VIBHAV VALKE</t>
  </si>
  <si>
    <t>NAGI KHARWAT</t>
  </si>
  <si>
    <t>RAUL FERNANDES</t>
  </si>
  <si>
    <t>SNEHAL RAWOOL</t>
  </si>
  <si>
    <t>KRUNAL VOLVOIKAR</t>
  </si>
  <si>
    <t>SHAMBHU NAIK</t>
  </si>
  <si>
    <t>MARCELINA RODRIGUES</t>
  </si>
  <si>
    <t>SUBODH BARVE</t>
  </si>
  <si>
    <t>POLICY CANCELLED-NEW INDIA ASSURANCE</t>
  </si>
  <si>
    <t>INSURANCE POLICY CANCELLATION</t>
  </si>
  <si>
    <t>INS CAN-HDFC ERGO</t>
  </si>
  <si>
    <t>INS CANC - IFFCO TOKYO GENERAL INSURANCE CO. LTD</t>
  </si>
  <si>
    <t>INS CANC - THE NEW INDIA ASSURANCE CO. LTD</t>
  </si>
  <si>
    <t>KIRTESH BELEKAR</t>
  </si>
  <si>
    <t>MDS Service-11GO</t>
  </si>
  <si>
    <t>BLAZIA FERNANDES</t>
  </si>
  <si>
    <t>INDERBIR BHATIA</t>
  </si>
  <si>
    <t>MILAGREEN FERNANDES</t>
  </si>
  <si>
    <t>MADHUSUDAN TALWAR</t>
  </si>
  <si>
    <t>PRIESH HALLIKAR</t>
  </si>
  <si>
    <t>PERPETUAL COELHO</t>
  </si>
  <si>
    <t>DIMPLE PUROHIT</t>
  </si>
  <si>
    <t>AKANSHA KHORJE</t>
  </si>
  <si>
    <t>SHUBHADA KANNAIK</t>
  </si>
  <si>
    <t>Cash-AR-MDS-11GO.405</t>
  </si>
  <si>
    <t>AMIT AGARWALLA</t>
  </si>
  <si>
    <t>SANEHA GUHA</t>
  </si>
  <si>
    <t>KASHI DANGUI</t>
  </si>
  <si>
    <t>KRUTIKA DESAI</t>
  </si>
  <si>
    <t>SANDESH MAHEKAR</t>
  </si>
  <si>
    <t>ANKITA NAIK</t>
  </si>
  <si>
    <t>SHANTI MORAJKAR</t>
  </si>
  <si>
    <t>Counter Coll-MDS-11GO.405</t>
  </si>
  <si>
    <t>ROWEENA PINTO</t>
  </si>
  <si>
    <t>POOJA PEDNEKAR</t>
  </si>
  <si>
    <t>NEHAL KENI</t>
  </si>
  <si>
    <t>BALKRISHNA PATIL</t>
  </si>
  <si>
    <t>RAGHVENDRA MISHRA</t>
  </si>
  <si>
    <t>ELVITA NORONHA</t>
  </si>
  <si>
    <t>ASHWINI GAONKAR</t>
  </si>
  <si>
    <t>CHETAN PANDHARE</t>
  </si>
  <si>
    <t>NEHA PATEL</t>
  </si>
  <si>
    <t>VALERIE ALMEIDA</t>
  </si>
  <si>
    <t>LALTHANRUALI ZINGALHA</t>
  </si>
  <si>
    <t>ALINA FERNANDES</t>
  </si>
  <si>
    <t>GIRISH MORE</t>
  </si>
  <si>
    <t>RAMCHANDRA SHETYE</t>
  </si>
  <si>
    <t>SALMA MEMON</t>
  </si>
  <si>
    <t>NAR BOUDEL</t>
  </si>
  <si>
    <t>VIDYA POKLE</t>
  </si>
  <si>
    <t>DIPIKA NARVEKAR</t>
  </si>
  <si>
    <t>RHEA SHARMA</t>
  </si>
  <si>
    <t>ZEVA PAREEK</t>
  </si>
  <si>
    <t>SANJIT DAS</t>
  </si>
  <si>
    <t>DIKSHITA HIRLOSKAR</t>
  </si>
  <si>
    <t>CALLISTA CABRAL</t>
  </si>
  <si>
    <t>SANIYA RANKALE</t>
  </si>
  <si>
    <t>DEEPASHA KAREKAR</t>
  </si>
  <si>
    <t>BHUSHAN PATIL</t>
  </si>
  <si>
    <t>RUKMA PARKER NAIK</t>
  </si>
  <si>
    <t>MSIL DEMO DISCOUNT CLAIM</t>
  </si>
  <si>
    <t>MSIL - DEMO DISCOUNT CLAIM</t>
  </si>
  <si>
    <t>MSIL - EW</t>
  </si>
  <si>
    <t>MSIL EW COMMISION</t>
  </si>
  <si>
    <t>MSIL - EW COMMISION</t>
  </si>
  <si>
    <t>MSIL INCENTIVE RECE'BLE - SPARES</t>
  </si>
  <si>
    <t>MSIL - INCENTIVE RECE'BLE - SPARES</t>
  </si>
  <si>
    <t xml:space="preserve">MARUTI SUZUKI INDIA LTD  </t>
  </si>
  <si>
    <t>MFG Incentive-11GO</t>
  </si>
  <si>
    <t>MSIL - INCENTIVES</t>
  </si>
  <si>
    <t>MSIL - WARRANTY</t>
  </si>
  <si>
    <t>NEXA ADVT CLAIMS</t>
  </si>
  <si>
    <t>NEXA - ADVT CLAIMS</t>
  </si>
  <si>
    <t>NEXA-EW COMMISSION</t>
  </si>
  <si>
    <t>NEXA - EW COMMISSION</t>
  </si>
  <si>
    <t>NEXA WHOLESALE INCENTIVE</t>
  </si>
  <si>
    <t>NEXA - WHOLESALE INCENTIVE</t>
  </si>
  <si>
    <t>Credit Card Re-Ins-11GO.401</t>
  </si>
  <si>
    <t>Counter Coll Re-Ins-11GO.401</t>
  </si>
  <si>
    <t>Cash ReIns-AR-11GO.402</t>
  </si>
  <si>
    <t>Credit Card Re-Ins-11GO.402</t>
  </si>
  <si>
    <t>Counter Coll Re-Ins-11GO.402</t>
  </si>
  <si>
    <t>Credit Card Re-Ins-11GO.403</t>
  </si>
  <si>
    <t>Cash ReIns-AR-11GO.403</t>
  </si>
  <si>
    <t>Cash ReIns-AR-11GO.404</t>
  </si>
  <si>
    <t>Credit Card Re-Ins-11GO.404</t>
  </si>
  <si>
    <t>Cash ReIns-AR-11GO.405</t>
  </si>
  <si>
    <t>Credit Card Re-Ins-11GO.405</t>
  </si>
  <si>
    <t>Counter Coll Re-Ins-11GO.406</t>
  </si>
  <si>
    <t>Cash ReIns-AR-11GO.406</t>
  </si>
  <si>
    <t>Cash ReIns-AR-11GO.408</t>
  </si>
  <si>
    <t>Credit Card Re-Ins-11GO.408</t>
  </si>
  <si>
    <t>Counter Coll Re-Ins-11GO.408</t>
  </si>
  <si>
    <t>Cash-ReIns-11GO.412</t>
  </si>
  <si>
    <t>Credit Card ReIns-11GO.412</t>
  </si>
  <si>
    <t>NIYAZ BAZAZ</t>
  </si>
  <si>
    <t>BALRAJ UNDI</t>
  </si>
  <si>
    <t>VIRAJ NAIK</t>
  </si>
  <si>
    <t>TIMBLO PRIVATE LIMITED</t>
  </si>
  <si>
    <t>BELINDA ESPERTINA FURTADO E SOUZA</t>
  </si>
  <si>
    <t>SHARMILA NAIK</t>
  </si>
  <si>
    <t>JULIANA DIAS</t>
  </si>
  <si>
    <t>POOJA KAKDE</t>
  </si>
  <si>
    <t>GANESH RATHOD</t>
  </si>
  <si>
    <t>ARTI PAWAR</t>
  </si>
  <si>
    <t>RAHUL RATHOD</t>
  </si>
  <si>
    <t>SAVIO JULIUS CRUZ PEREIRA</t>
  </si>
  <si>
    <t>SAMIR MANDREKAR</t>
  </si>
  <si>
    <t>MALLIKARJUN KAMBALYAL</t>
  </si>
  <si>
    <t>BHALACHANDRA PEDNEKAR</t>
  </si>
  <si>
    <t>LEO ALVADOR D'SOUZA</t>
  </si>
  <si>
    <t>LAVSON PETERJOHN</t>
  </si>
  <si>
    <t>NEVIN FERNANDES</t>
  </si>
  <si>
    <t>ZAHEER ALI</t>
  </si>
  <si>
    <t>VIPUL PARMAR</t>
  </si>
  <si>
    <t>SUSAI RAJ</t>
  </si>
  <si>
    <t>SALMA SHAIKH</t>
  </si>
  <si>
    <t>PEDRO DE SOUZA</t>
  </si>
  <si>
    <t>JAGANNATH NAIK</t>
  </si>
  <si>
    <t>BRIJESH VELIP</t>
  </si>
  <si>
    <t>MAKARAND SAMANT</t>
  </si>
  <si>
    <t>AMOL GALEKAR</t>
  </si>
  <si>
    <t>XAVIER D SOUZA</t>
  </si>
  <si>
    <t>SURESH DABHOLKAR</t>
  </si>
  <si>
    <t>GOVIND SOLANKE</t>
  </si>
  <si>
    <t>MAULALI SHEIKH</t>
  </si>
  <si>
    <t>EVANS RESILDO FERNANDES</t>
  </si>
  <si>
    <t>BHANUDAS SIMEPURUSHKAR</t>
  </si>
  <si>
    <t>OMU KUNKALEKAR</t>
  </si>
  <si>
    <t>HANDRY FERNANDES</t>
  </si>
  <si>
    <t>RAMESH DAMANAL</t>
  </si>
  <si>
    <t>JYOTI DESHPRABHU</t>
  </si>
  <si>
    <t>AGNELO CAMELO</t>
  </si>
  <si>
    <t>PANDURANG PARSEKAR</t>
  </si>
  <si>
    <t>ABDUL KHAN</t>
  </si>
  <si>
    <t>SAPNIL NAIK</t>
  </si>
  <si>
    <t>MELIDA RODRIGUES</t>
  </si>
  <si>
    <t>RUFINA MENEZES</t>
  </si>
  <si>
    <t>BASAVRAJ HOMBARADI</t>
  </si>
  <si>
    <t>SANTOSH MADGAONKAR</t>
  </si>
  <si>
    <t>ALLEN NUNEZ</t>
  </si>
  <si>
    <t>SUNSHINE EDUCATIONAL TRUST</t>
  </si>
  <si>
    <t>KESHAV KANKONKAR</t>
  </si>
  <si>
    <t>LAXMAN GAONKAR</t>
  </si>
  <si>
    <t>GOURISH KALANGUTKAR</t>
  </si>
  <si>
    <t>PRASHANT PARAB</t>
  </si>
  <si>
    <t>SBI GENERAL INSURANCE CO LTD</t>
  </si>
  <si>
    <t>CHETAN GAONKAR</t>
  </si>
  <si>
    <t>AJIT MALDAR</t>
  </si>
  <si>
    <t>MAYUR MANERKAR</t>
  </si>
  <si>
    <t>JOAO PEIXETO</t>
  </si>
  <si>
    <t>BENZILA GOMES</t>
  </si>
  <si>
    <t>ALEIXO FELIZARDO</t>
  </si>
  <si>
    <t>DHIRAJ MURGAOKAR</t>
  </si>
  <si>
    <t>RUCHI ADIVREKAR</t>
  </si>
  <si>
    <t>BRINDA FERNANDES</t>
  </si>
  <si>
    <t>VIPUL CHAUHAN</t>
  </si>
  <si>
    <t>SOMESH PARSEKAR</t>
  </si>
  <si>
    <t>VAIBHAV CHARI</t>
  </si>
  <si>
    <t>PANDURANG AINKAR</t>
  </si>
  <si>
    <t>RAMCHANDRA PALYEKAR</t>
  </si>
  <si>
    <t>PRASAD GURAV</t>
  </si>
  <si>
    <t>NAVITA GONSALVES</t>
  </si>
  <si>
    <t>SANJIV KAMAT</t>
  </si>
  <si>
    <t>MEGHNA KAPOOR</t>
  </si>
  <si>
    <t>SURESH CHAVAN</t>
  </si>
  <si>
    <t>HEMANT CHARI</t>
  </si>
  <si>
    <t>SANJAY MAHALE</t>
  </si>
  <si>
    <t>ANTONETA HELENA PEREIRA</t>
  </si>
  <si>
    <t>VINAYAK ANANT BHAT</t>
  </si>
  <si>
    <t>ANCESAO SEQUEIRA</t>
  </si>
  <si>
    <t>SUDHIR PARYEKAR</t>
  </si>
  <si>
    <t>GANESH PILLEA</t>
  </si>
  <si>
    <t>NIDESH V K</t>
  </si>
  <si>
    <t>PIO DE GAMA</t>
  </si>
  <si>
    <t>ABDUL SAYYAD</t>
  </si>
  <si>
    <t>JAMES TIBURCIO FERNANDES MIRANDA</t>
  </si>
  <si>
    <t>SUNIL PILANKAR</t>
  </si>
  <si>
    <t>HEMA GADEKAR CHANDROJI</t>
  </si>
  <si>
    <t>GAURESH AJGAONKAR</t>
  </si>
  <si>
    <t>CHETANA SIMEPURUSHKAR</t>
  </si>
  <si>
    <t>HEMANT KUDNEKAR</t>
  </si>
  <si>
    <t>PRADEP NISTANI</t>
  </si>
  <si>
    <t>UDAY ARONDEKAR</t>
  </si>
  <si>
    <t>BANKIM WAGLE</t>
  </si>
  <si>
    <t>ANJUSH SADGURU PALNI</t>
  </si>
  <si>
    <t>TAJ INDIA TOURS</t>
  </si>
  <si>
    <t>CAVALA HOTELS PVT LTD</t>
  </si>
  <si>
    <t>ALFRED DIAS</t>
  </si>
  <si>
    <t>LOIS DE SOUZA</t>
  </si>
  <si>
    <t>GAURI MANDREKAR</t>
  </si>
  <si>
    <t>SANTOSH DHURI</t>
  </si>
  <si>
    <t>NIMESH GANDHR</t>
  </si>
  <si>
    <t>TUKARAM MACHU</t>
  </si>
  <si>
    <t>ROOPESH NAIK</t>
  </si>
  <si>
    <t>JOE WILSON FERNANDES</t>
  </si>
  <si>
    <t>KANOBA NAIK</t>
  </si>
  <si>
    <t>RAVI PAIGINKAR</t>
  </si>
  <si>
    <t>VIVEKANAND RAMNATH RAIKAR</t>
  </si>
  <si>
    <t>ANKITA PALYEKAR</t>
  </si>
  <si>
    <t>SHAKUNTALA GOLATKAR</t>
  </si>
  <si>
    <t>SAPLISH DESSAI</t>
  </si>
  <si>
    <t>PARSHURAM NAIK</t>
  </si>
  <si>
    <t>SAYALI NAGVEKAR</t>
  </si>
  <si>
    <t>SUCHANA MANDREKAR</t>
  </si>
  <si>
    <t>JOANITA E FURTADO</t>
  </si>
  <si>
    <t>AARON MAGALHAES</t>
  </si>
  <si>
    <t>PASCO AUTOMOBILES(9506)</t>
  </si>
  <si>
    <t>GAURISH DESSAI</t>
  </si>
  <si>
    <t>ARJUN SUTAR</t>
  </si>
  <si>
    <t>TEJA PRABHU</t>
  </si>
  <si>
    <t>ANAND BARVE</t>
  </si>
  <si>
    <t>DAMODAR RANADE</t>
  </si>
  <si>
    <t>ALEX FERNANDES</t>
  </si>
  <si>
    <t>SHRUTI GODI</t>
  </si>
  <si>
    <t>GOVIND NAIK</t>
  </si>
  <si>
    <t>KRISHNANATH HALARNKAR</t>
  </si>
  <si>
    <t>SANDEEP BHANDARI</t>
  </si>
  <si>
    <t>PRAKASH PARADHI</t>
  </si>
  <si>
    <t>NAUSHAD BI SHAIKH</t>
  </si>
  <si>
    <t>SUBHASH KAMBLE</t>
  </si>
  <si>
    <t>SATCHIT CANDOLKAR</t>
  </si>
  <si>
    <t>PUJA SALGAONKAR</t>
  </si>
  <si>
    <t>PRASHANT GOVEKAR</t>
  </si>
  <si>
    <t>GOPINATH DHURI</t>
  </si>
  <si>
    <t>M/S RAY FORCE GREENTECH PVT LTD</t>
  </si>
  <si>
    <t>FIN COMM -CENTRAL BANK OF INDIA</t>
  </si>
  <si>
    <t>THE KARUR VYSYA BANK LIMITED</t>
  </si>
  <si>
    <t>Fin Comm - HDFC BANK LTD</t>
  </si>
  <si>
    <t>SALIM SHEIK BANY</t>
  </si>
  <si>
    <t>SWAPNIL PALLED</t>
  </si>
  <si>
    <t>NIRUPA NAGVEKAR</t>
  </si>
  <si>
    <t>FILIPE FERNANDES</t>
  </si>
  <si>
    <t>ANISH KUDNEKAR</t>
  </si>
  <si>
    <t>PARSHURAM ANGADI</t>
  </si>
  <si>
    <t>RAVI PAWAR</t>
  </si>
  <si>
    <t>MALOJI PATIL</t>
  </si>
  <si>
    <t>ASHLAM PATHAN</t>
  </si>
  <si>
    <t>SEEMA NAIK</t>
  </si>
  <si>
    <t>PANDU NAIK</t>
  </si>
  <si>
    <t>SAGAR CHAVAN</t>
  </si>
  <si>
    <t>DUSHMANTA SAIKIA</t>
  </si>
  <si>
    <t>RUPESH DALVI</t>
  </si>
  <si>
    <t>PEDRO FERRAO</t>
  </si>
  <si>
    <t>NIYATI GAONKAR</t>
  </si>
  <si>
    <t>BALKRISHNA CHARI</t>
  </si>
  <si>
    <t>VISHWAS PARSEKAR</t>
  </si>
  <si>
    <t>AJAZ AHMED</t>
  </si>
  <si>
    <t>RAMESH CHAVHAN</t>
  </si>
  <si>
    <t>BABU RATHOD</t>
  </si>
  <si>
    <t>BHIMAPPA HARIJAN</t>
  </si>
  <si>
    <t>VASUDEO RAIKAR</t>
  </si>
  <si>
    <t>PATRICK PEREIRA</t>
  </si>
  <si>
    <t>GEETANJALI PADVAL</t>
  </si>
  <si>
    <t>SUDESH DALVI</t>
  </si>
  <si>
    <t>ALFRED NOGUEIRA</t>
  </si>
  <si>
    <t>LAXMAN SALGAONKAR</t>
  </si>
  <si>
    <t>HARISH NAVELKAR</t>
  </si>
  <si>
    <t>ROHAN CANDOLKAR</t>
  </si>
  <si>
    <t>VINOD PARAB</t>
  </si>
  <si>
    <t>NARCINVA CANDOLKAR</t>
  </si>
  <si>
    <t>KASHI KANDOLKAR</t>
  </si>
  <si>
    <t>BABASAHEB PATIL</t>
  </si>
  <si>
    <t>LIRA ALBUQUERQUE</t>
  </si>
  <si>
    <t>ANNA LOBO</t>
  </si>
  <si>
    <t>NAZEERAMMAD HUNCHAL</t>
  </si>
  <si>
    <t>MAHESH TAMANKAR</t>
  </si>
  <si>
    <t>ANAND MAULANKAR</t>
  </si>
  <si>
    <t>SHIVANAND HARIJAN</t>
  </si>
  <si>
    <t>HASINA MANKATTI</t>
  </si>
  <si>
    <t>NIKITA VERNEKAR</t>
  </si>
  <si>
    <t>ADHYAPEETH ENGINEERING PRIVATE LIMITED</t>
  </si>
  <si>
    <t>APOLINARIO RODRIGUES</t>
  </si>
  <si>
    <t>PRITESH NAIK</t>
  </si>
  <si>
    <t>DEEPAK KAVLEKAR</t>
  </si>
  <si>
    <t>VELCY D SOUZA</t>
  </si>
  <si>
    <t>SHWETA VENGURLEKAR</t>
  </si>
  <si>
    <t>SOMNATH MAHARANA</t>
  </si>
  <si>
    <t>SUNILDATT CHODANKAR</t>
  </si>
  <si>
    <t>SANTOSH NAIK</t>
  </si>
  <si>
    <t>RAVINDRA SUTAR</t>
  </si>
  <si>
    <t>KRUPALI NARVEKAR</t>
  </si>
  <si>
    <t>LUIS D SOUZA</t>
  </si>
  <si>
    <t>ABRAHAM V T</t>
  </si>
  <si>
    <t>AMOL SOPTE</t>
  </si>
  <si>
    <t>VIRAJ PILANKAR</t>
  </si>
  <si>
    <t>ANGELA CABRAL</t>
  </si>
  <si>
    <t>OMU KUNKOLKAR</t>
  </si>
  <si>
    <t>NAVNATH SHENVI PEDNEKAR</t>
  </si>
  <si>
    <t>SAHILESH GAWANDE</t>
  </si>
  <si>
    <t>M/S. LAKHANPAL PVT. LTD.</t>
  </si>
  <si>
    <t>SHUCHI SAHNI</t>
  </si>
  <si>
    <t>MEENA GOMES</t>
  </si>
  <si>
    <t>KAMLESH AMBRE</t>
  </si>
  <si>
    <t>JOHN THAIVALAPPIL</t>
  </si>
  <si>
    <t>VASANT NAIK</t>
  </si>
  <si>
    <t>NAGESH PRABHU</t>
  </si>
  <si>
    <t>RAMCHANDRA CHARI</t>
  </si>
  <si>
    <t>HARISH BADAM</t>
  </si>
  <si>
    <t>ANKUSH GHADI</t>
  </si>
  <si>
    <t>NAGRAJ BIRADAR</t>
  </si>
  <si>
    <t>DEEPAK KUTTIKAR</t>
  </si>
  <si>
    <t>RAJ ANDRADE</t>
  </si>
  <si>
    <t>ANJU SOLANKI</t>
  </si>
  <si>
    <t>SHAIKH ALI</t>
  </si>
  <si>
    <t>REYNALDO LOBO</t>
  </si>
  <si>
    <t>AARON THOMAS DESOUZA</t>
  </si>
  <si>
    <t>ZEFERINO DSOUZA</t>
  </si>
  <si>
    <t>NAGESH SHIRODKAR</t>
  </si>
  <si>
    <t>LAWRENCE PEREIRA</t>
  </si>
  <si>
    <t>PALMYRA RESORTS PVT LTD</t>
  </si>
  <si>
    <t>PRITAM SINGH</t>
  </si>
  <si>
    <t>BHAGWANT VERNEKAR</t>
  </si>
  <si>
    <t>SHEERIN RIYAN</t>
  </si>
  <si>
    <t>SEEMA VERNEKAR</t>
  </si>
  <si>
    <t>SANKET CANDOLKAR</t>
  </si>
  <si>
    <t>PRITESH SALGAONKAR</t>
  </si>
  <si>
    <t>SUNNY CANDOLKAR</t>
  </si>
  <si>
    <t>SILVAN FERNANDES</t>
  </si>
  <si>
    <t>ROY RODRIGUES</t>
  </si>
  <si>
    <t>PAUL FERNANDES</t>
  </si>
  <si>
    <t>SWARAN SINGH</t>
  </si>
  <si>
    <t>MAYURESH MORAJKAR</t>
  </si>
  <si>
    <t>STACY MASCARENHAS</t>
  </si>
  <si>
    <t>GITESH NAIK</t>
  </si>
  <si>
    <t>SHANKAR RATHOD</t>
  </si>
  <si>
    <t>FRANCISCA E-PEREIRA</t>
  </si>
  <si>
    <t>GURU PRASAD PATIL</t>
  </si>
  <si>
    <t>SAIRAJ CHODANKAR</t>
  </si>
  <si>
    <t>MSIL (CM)-11GO.401</t>
  </si>
  <si>
    <t>ALETHA DSOUZA</t>
  </si>
  <si>
    <t>SNEHA KERKAR</t>
  </si>
  <si>
    <t>SAYALI MALAVANKAR</t>
  </si>
  <si>
    <t>PARAB HARI</t>
  </si>
  <si>
    <t>SANJIVAN VENGURLEKAR</t>
  </si>
  <si>
    <t>CIPRIANO ROLANDO DE SOUZA</t>
  </si>
  <si>
    <t>SANKET VENGURLEKAR</t>
  </si>
  <si>
    <t>KASHINATH SHET GOVEKAR</t>
  </si>
  <si>
    <t>LAXMAN CHAVAN</t>
  </si>
  <si>
    <t>DEVANAND KALANGUTKAR</t>
  </si>
  <si>
    <t>ANUP WALAVALKAR</t>
  </si>
  <si>
    <t>THAKURDAS CHODANKAR</t>
  </si>
  <si>
    <t>RESHA GHADI</t>
  </si>
  <si>
    <t>HANUMANT SAWANT</t>
  </si>
  <si>
    <t>Sale Trf -11GO.401</t>
  </si>
  <si>
    <t>RAJKUMAR YESHWANT NAIK</t>
  </si>
  <si>
    <t>IVAN FERNANDES</t>
  </si>
  <si>
    <t>MILIND NAIK</t>
  </si>
  <si>
    <t>VIOLA ELIZABETH RODRIGUES</t>
  </si>
  <si>
    <t>ABHIJIT EKAWDE</t>
  </si>
  <si>
    <t>POC Sale-11GO.401</t>
  </si>
  <si>
    <t>ANIKET SINGBAL</t>
  </si>
  <si>
    <t>DURGADAS GAONKAR</t>
  </si>
  <si>
    <t>PARVEEN SHAIKH</t>
  </si>
  <si>
    <t>SAVIO FERNANDES</t>
  </si>
  <si>
    <t>EKANATH NAIK</t>
  </si>
  <si>
    <t>HELENA TEREZA MONTEIRO</t>
  </si>
  <si>
    <t>JOSE ABRANCHES</t>
  </si>
  <si>
    <t>RAFEEQ SHAIKH</t>
  </si>
  <si>
    <t>GOYCAR RENT A CAB ASSOCIATION</t>
  </si>
  <si>
    <t>SURAJ GAUNKAR</t>
  </si>
  <si>
    <t>SATISH REVANKAR</t>
  </si>
  <si>
    <t>GAJANAN SOMA GAUDA</t>
  </si>
  <si>
    <t>VIKRANT CHAUHAN</t>
  </si>
  <si>
    <t>VASANT TARKAR</t>
  </si>
  <si>
    <t>JOSEFINA D'COSTA</t>
  </si>
  <si>
    <t>JAMILLA GENOVEVA FERNANDES</t>
  </si>
  <si>
    <t>MAHADEV PAGI</t>
  </si>
  <si>
    <t>MOTIRAM DEWASI</t>
  </si>
  <si>
    <t>GOPAL BHIKU RATHOD</t>
  </si>
  <si>
    <t>RAVI DEVAPPA LAMANI</t>
  </si>
  <si>
    <t>ANTONIO JOSE BARRETO</t>
  </si>
  <si>
    <t>NOEL LOBO</t>
  </si>
  <si>
    <t>PEARL PLACIDA DIAS</t>
  </si>
  <si>
    <t>ANKUSH GAWAS</t>
  </si>
  <si>
    <t>PAVAN PRASAD P</t>
  </si>
  <si>
    <t>SANTOSH THAKARAPPA LAMANI</t>
  </si>
  <si>
    <t>ALFREITO GOMES</t>
  </si>
  <si>
    <t>FRANCISCO XAVIER PEREIRA</t>
  </si>
  <si>
    <t>AJAY SINGH</t>
  </si>
  <si>
    <t>ADINA FLORENCE FERRAO</t>
  </si>
  <si>
    <t>TYSON LUCAS</t>
  </si>
  <si>
    <t>SOCORRINHA FERNANDES E RODRIGUES</t>
  </si>
  <si>
    <t>METEUS MIRANDA</t>
  </si>
  <si>
    <t>TARUNA A. BORKAR</t>
  </si>
  <si>
    <t>STEPHENSON MORAIS</t>
  </si>
  <si>
    <t>ALISTON FRANKY ROGTAO</t>
  </si>
  <si>
    <t>NANDITA DESSAI</t>
  </si>
  <si>
    <t>FRAZER VAZ</t>
  </si>
  <si>
    <t>GLESEN ANTHONY DCOSTA</t>
  </si>
  <si>
    <t>VITHAL GIRI NAIK</t>
  </si>
  <si>
    <t>INDRAJIT SINGH</t>
  </si>
  <si>
    <t>SHAIKH GUDGERI</t>
  </si>
  <si>
    <t>SUMITA SAWANT DESSAI</t>
  </si>
  <si>
    <t>AVERTANO AGNELO SOARES</t>
  </si>
  <si>
    <t>SANDEEP GAONKAR</t>
  </si>
  <si>
    <t>AMOG NAIK</t>
  </si>
  <si>
    <t>NAVIN NAIK</t>
  </si>
  <si>
    <t>LAXMAN S PATIL</t>
  </si>
  <si>
    <t>PRASANNA KUMAR A</t>
  </si>
  <si>
    <t>SHIWENDU .</t>
  </si>
  <si>
    <t>MARIA RODRIGUES</t>
  </si>
  <si>
    <t>FIROZ SHAIKH</t>
  </si>
  <si>
    <t>KARISHMA VAIGANKAR</t>
  </si>
  <si>
    <t>KRISHNA JAINU GAONKAR</t>
  </si>
  <si>
    <t>JIVOTTAM BHIKARO TARI</t>
  </si>
  <si>
    <t>DIPESH CHARI</t>
  </si>
  <si>
    <t>MARUSHKA D'MELLO</t>
  </si>
  <si>
    <t>SUBHASH GAONKAR</t>
  </si>
  <si>
    <t>MSIL Sale-11GO.402</t>
  </si>
  <si>
    <t>SALIM SHAIKH</t>
  </si>
  <si>
    <t>ROYSTON DACOSTA</t>
  </si>
  <si>
    <t>RINOSCA RHEA DIAS</t>
  </si>
  <si>
    <t>GOVIND GAVADE</t>
  </si>
  <si>
    <t>BHIKRU VELIP</t>
  </si>
  <si>
    <t>PETER CIPRIANO FERNANDES</t>
  </si>
  <si>
    <t>SANDEEP RAMACHANDRAN</t>
  </si>
  <si>
    <t>Counter Coll-Sales-11GO.403</t>
  </si>
  <si>
    <t>VIVEK SHETKAR</t>
  </si>
  <si>
    <t>VINOD GAUDE</t>
  </si>
  <si>
    <t>SANTANA AGUIAR</t>
  </si>
  <si>
    <t>PANDURANG  HANUMANTH NAYAK</t>
  </si>
  <si>
    <t>VIJAY VISHNU GAVADE</t>
  </si>
  <si>
    <t>NILESH BORKAR</t>
  </si>
  <si>
    <t>AMAR NARVEKAR</t>
  </si>
  <si>
    <t>ALLELUIA ADRIANO BRAGANZA</t>
  </si>
  <si>
    <t>UMESH MORE</t>
  </si>
  <si>
    <t>YEJUVENDRA NAIK</t>
  </si>
  <si>
    <t>DATTA BANDODKAR</t>
  </si>
  <si>
    <t>PEOPLE FOR ANIMALS GOA</t>
  </si>
  <si>
    <t>JYOTI PANDURANG NAIK</t>
  </si>
  <si>
    <t>KAUSTUBH BHAT</t>
  </si>
  <si>
    <t>SUDHA GAUDE</t>
  </si>
  <si>
    <t>DRAUPADI  GANESH GOVEKAR</t>
  </si>
  <si>
    <t>DEVANAND NANUSKAR</t>
  </si>
  <si>
    <t>VIJAY BORKAR</t>
  </si>
  <si>
    <t>DEEPAK GAUDE</t>
  </si>
  <si>
    <t>CHANDRU NAIK</t>
  </si>
  <si>
    <t>PURUSHOTTAM GAUDE</t>
  </si>
  <si>
    <t>KIRTHI UMARYE</t>
  </si>
  <si>
    <t>KASHAIYA KANDUR</t>
  </si>
  <si>
    <t>SANDEEP FADTE</t>
  </si>
  <si>
    <t>SANDEEP KALAGUTKAR</t>
  </si>
  <si>
    <t>NARAYAN SONU PATKAR</t>
  </si>
  <si>
    <t>DAMODAR BAVACHIKAR</t>
  </si>
  <si>
    <t>SHIVANAND VELIP</t>
  </si>
  <si>
    <t>SOMNATH GAUDE</t>
  </si>
  <si>
    <t>GLORIA FERNANDES</t>
  </si>
  <si>
    <t>SANJAY BANDEKAR</t>
  </si>
  <si>
    <t>DNYANESHWAR  PANDURANG HALDANKAR</t>
  </si>
  <si>
    <t>VIRAJ BHAGAT</t>
  </si>
  <si>
    <t>RIYAZ SAVNOOR</t>
  </si>
  <si>
    <t>SHYAMAL HAZRA</t>
  </si>
  <si>
    <t>GAJANAN MELEKAR</t>
  </si>
  <si>
    <t>SIDDHI MALIK</t>
  </si>
  <si>
    <t>SUNITA KAMBLE</t>
  </si>
  <si>
    <t>SOMA PANDURANG PARAB</t>
  </si>
  <si>
    <t>MSIL (CM)-11GO.403</t>
  </si>
  <si>
    <t>PAVAN KUMAR PREMANAND NAIK</t>
  </si>
  <si>
    <t>MSIL Sale-11GO.403</t>
  </si>
  <si>
    <t>SANGANAGOUDA PATIL</t>
  </si>
  <si>
    <t>PS ENTERPRISES</t>
  </si>
  <si>
    <t>PRASHANT MULVI</t>
  </si>
  <si>
    <t>SAMEER VALVOIKAR</t>
  </si>
  <si>
    <t>RAJU SALUNKE</t>
  </si>
  <si>
    <t>AVNI KADAM</t>
  </si>
  <si>
    <t>ABDULLAH SHAIKH</t>
  </si>
  <si>
    <t>VIGHNESH KALEKAR</t>
  </si>
  <si>
    <t>RUPESH NAIK</t>
  </si>
  <si>
    <t>MOHAN NAIK.</t>
  </si>
  <si>
    <t>ARNOLD SOANS</t>
  </si>
  <si>
    <t>SHYAM MHALSEKAR</t>
  </si>
  <si>
    <t>ANISHA FERNANDES</t>
  </si>
  <si>
    <t>SANJAY SALGAONKAR</t>
  </si>
  <si>
    <t>SNEHA PARAB</t>
  </si>
  <si>
    <t>RUPAM MANJREKAR</t>
  </si>
  <si>
    <t>SUSHANT CHARI</t>
  </si>
  <si>
    <t>GOPAL PALLED</t>
  </si>
  <si>
    <t>KAVITA KAMBLE</t>
  </si>
  <si>
    <t>YALLAPPA DODAMANI</t>
  </si>
  <si>
    <t>NISAR SHAIKH</t>
  </si>
  <si>
    <t>MANJULA HARIJAN</t>
  </si>
  <si>
    <t>VISHNU LAMANI</t>
  </si>
  <si>
    <t>IMTIYAZ MANGALWAD</t>
  </si>
  <si>
    <t>SAMDUP RAPGYAL</t>
  </si>
  <si>
    <t>LAXMAN RATHOD</t>
  </si>
  <si>
    <t>TIPANNA HARIJAN</t>
  </si>
  <si>
    <t>RAMBALI YADAV</t>
  </si>
  <si>
    <t>KORKHANKAR GAJANAN</t>
  </si>
  <si>
    <t>SONU PARAB</t>
  </si>
  <si>
    <t>GIRISH YADAV</t>
  </si>
  <si>
    <t>MSIL Sale-11GO.404</t>
  </si>
  <si>
    <t>SAPNA MANIK</t>
  </si>
  <si>
    <t>SUSHWESH DHAMASKAR</t>
  </si>
  <si>
    <t>YOGESH SHETGAONKAR</t>
  </si>
  <si>
    <t>VIKESH HADFADKAR</t>
  </si>
  <si>
    <t>RAMA GOVEKAR</t>
  </si>
  <si>
    <t>PRATIMA DABHOLKAR</t>
  </si>
  <si>
    <t>GAUS BETGERI</t>
  </si>
  <si>
    <t>CHETAN DIVKAR</t>
  </si>
  <si>
    <t>ANALISE AZAVEDO</t>
  </si>
  <si>
    <t>MADURA SAWAL</t>
  </si>
  <si>
    <t>NAVESH NAIK</t>
  </si>
  <si>
    <t>AMRESH CHODANKAR</t>
  </si>
  <si>
    <t>BALVINDER SINGH</t>
  </si>
  <si>
    <t>SACHI SHIRODKAR</t>
  </si>
  <si>
    <t>JOANA PINTO</t>
  </si>
  <si>
    <t>VANITA PATEL</t>
  </si>
  <si>
    <t>RAGHUVIR GADEKAR</t>
  </si>
  <si>
    <t>RAJARAM SAWANT</t>
  </si>
  <si>
    <t>SARENA RAJU</t>
  </si>
  <si>
    <t>BABALI KANULKAR</t>
  </si>
  <si>
    <t>RAJESH PUJARI</t>
  </si>
  <si>
    <t>PERPETUA PEREIRA</t>
  </si>
  <si>
    <t>VILAS BISTEKAR</t>
  </si>
  <si>
    <t>GOVIND SHETGAONKAR</t>
  </si>
  <si>
    <t>BALAKRISHNA NAIR</t>
  </si>
  <si>
    <t>RAJESHREE KERKAR</t>
  </si>
  <si>
    <t>ANAND SATARDEKAR</t>
  </si>
  <si>
    <t>LATA SIMEPURUSHKAR</t>
  </si>
  <si>
    <t>VIRAJ SAUNDEKAR</t>
  </si>
  <si>
    <t>GOVIND KORGAONKAR</t>
  </si>
  <si>
    <t>SANTOSHI KAUTHANKAR</t>
  </si>
  <si>
    <t>NARSINH NAIK</t>
  </si>
  <si>
    <t>ROHAN HARMALKAR</t>
  </si>
  <si>
    <t>RAVINDRA DIVKAR</t>
  </si>
  <si>
    <t>NITYANAND KORGAONKAR</t>
  </si>
  <si>
    <t>PARSHURAM AMBRE</t>
  </si>
  <si>
    <t>SUNITA SATOSKAR</t>
  </si>
  <si>
    <t>SHEKHAR KORGAONKAR</t>
  </si>
  <si>
    <t>ARUN AGNIHOTRI</t>
  </si>
  <si>
    <t>SANDESH PEDNEKAR</t>
  </si>
  <si>
    <t>AGNEL RODRIGUES</t>
  </si>
  <si>
    <t>MAHENDRA KANDOLKAR</t>
  </si>
  <si>
    <t>SHIRISH DESAI</t>
  </si>
  <si>
    <t>SAIRAJ GAUNS</t>
  </si>
  <si>
    <t>RANJANA OTAVANEKAR</t>
  </si>
  <si>
    <t>ANTHONY COELHO</t>
  </si>
  <si>
    <t>NILESH PALIENKAR</t>
  </si>
  <si>
    <t>DEVU PARAB</t>
  </si>
  <si>
    <t>LAVU AYIR</t>
  </si>
  <si>
    <t>JOSE GOMES</t>
  </si>
  <si>
    <t>AVELINO MASCARENHAS</t>
  </si>
  <si>
    <t>ANISHA PEDNEKAR</t>
  </si>
  <si>
    <t>LAXMIKANT OTAVANEKAR</t>
  </si>
  <si>
    <t>CHERYL E DCRUZ</t>
  </si>
  <si>
    <t>STEVEN LISBOA</t>
  </si>
  <si>
    <t>SMITA NAGVEKAR</t>
  </si>
  <si>
    <t>RAVI NAIK</t>
  </si>
  <si>
    <t>VASUDEV SHETGAONAKR</t>
  </si>
  <si>
    <t>RAJESH VERNEKAR</t>
  </si>
  <si>
    <t>SHILPA ARLEKAR</t>
  </si>
  <si>
    <t>JOE FERNANDES</t>
  </si>
  <si>
    <t>VISHANT SHIRODKAR</t>
  </si>
  <si>
    <t>SANTOSH NARVEKAR</t>
  </si>
  <si>
    <t>SONALI KAISUKAR</t>
  </si>
  <si>
    <t>SUCHIT PEDNEKAR</t>
  </si>
  <si>
    <t>DEEPAK MORAJKAR</t>
  </si>
  <si>
    <t>MILESH KAMBLI</t>
  </si>
  <si>
    <t>APOLINARIO PONTES</t>
  </si>
  <si>
    <t>EKTHA GAONKAR</t>
  </si>
  <si>
    <t>BHIVA GAWAS</t>
  </si>
  <si>
    <t>SANDESH HADFADKAR</t>
  </si>
  <si>
    <t>VARSHA GOVENKAR</t>
  </si>
  <si>
    <t>DATTA MHAPSEKAR</t>
  </si>
  <si>
    <t>AMALIO FERNANDES</t>
  </si>
  <si>
    <t>ANAND MAULINGKAR</t>
  </si>
  <si>
    <t>KAMAL CHODANKAR</t>
  </si>
  <si>
    <t>GITANJALI SHIRODKAR</t>
  </si>
  <si>
    <t>PARAG SAWANT</t>
  </si>
  <si>
    <t>ROSHAN BANDODKAR</t>
  </si>
  <si>
    <t>SIDDHARTH SHIRODKAR</t>
  </si>
  <si>
    <t>RAMRAO PARSEKAR</t>
  </si>
  <si>
    <t>MUNIRA BI KHAN</t>
  </si>
  <si>
    <t>VENESSA VALADARES</t>
  </si>
  <si>
    <t>RACHANA MODAK</t>
  </si>
  <si>
    <t>ROY FERNANDES</t>
  </si>
  <si>
    <t>RAMESHWAR CHODANKAR</t>
  </si>
  <si>
    <t>VASU MAYENKAR</t>
  </si>
  <si>
    <t>DAMODAR KARBATKAR</t>
  </si>
  <si>
    <t>VIKAS MANIK</t>
  </si>
  <si>
    <t>VIRESH POROB</t>
  </si>
  <si>
    <t>BUCHHAYYA HARIJAN</t>
  </si>
  <si>
    <t>KUNDA NAIK</t>
  </si>
  <si>
    <t>POONAM KANDOLKAR</t>
  </si>
  <si>
    <t>ASHWINI MALWANKAR</t>
  </si>
  <si>
    <t>MSIL (CM)-11GO.405</t>
  </si>
  <si>
    <t>SANTOSH KESARKAR</t>
  </si>
  <si>
    <t>KAMLAKANT SHIRODKAR</t>
  </si>
  <si>
    <t>VISANJI PATEL</t>
  </si>
  <si>
    <t>ALEX DCOSTA</t>
  </si>
  <si>
    <t>NITIL CHODANKAR</t>
  </si>
  <si>
    <t>MSIL Sale-11GO.405</t>
  </si>
  <si>
    <t>MADHU MALIK</t>
  </si>
  <si>
    <t>NILESH PARSEKAR</t>
  </si>
  <si>
    <t>DEEPASHRI HADFADKAR</t>
  </si>
  <si>
    <t>ROHAN MAYENKAR</t>
  </si>
  <si>
    <t>SANTOSH BALIGAR</t>
  </si>
  <si>
    <t>RAMCHANDRA SALUNKE</t>
  </si>
  <si>
    <t>SACHIN TARI</t>
  </si>
  <si>
    <t>BHUMIR GAONKAR DESSAI</t>
  </si>
  <si>
    <t>Counter Coll-Sales-11GO.406</t>
  </si>
  <si>
    <t>PAULO CARVALHO</t>
  </si>
  <si>
    <t>BELVY SILVA</t>
  </si>
  <si>
    <t>RATISH DESSAI</t>
  </si>
  <si>
    <t>DIWAKARJI VELIP</t>
  </si>
  <si>
    <t>LUCAS C PINTO</t>
  </si>
  <si>
    <t>DHANANJAY FAL DESSAI</t>
  </si>
  <si>
    <t>DURGESH NAIK</t>
  </si>
  <si>
    <t>VASSIM KHAN KANVALLI</t>
  </si>
  <si>
    <t>LIBBY FERNANDES</t>
  </si>
  <si>
    <t>VIVAN DAIRUS FERNANDES</t>
  </si>
  <si>
    <t>ABHIJEET NAIK</t>
  </si>
  <si>
    <t>FENILON VAZ</t>
  </si>
  <si>
    <t>LENUDAS NAKUL REDKAR</t>
  </si>
  <si>
    <t>ABHIN GAONKAR</t>
  </si>
  <si>
    <t>SANDEEP VELIP</t>
  </si>
  <si>
    <t>PRASHANT NAIK</t>
  </si>
  <si>
    <t>HASANKHAN SAUSHI</t>
  </si>
  <si>
    <t>RAMESH TALEKAR</t>
  </si>
  <si>
    <t>AJAY VARDAM</t>
  </si>
  <si>
    <t>ANAND DEGVEKAR</t>
  </si>
  <si>
    <t>ANIKET SAHASRABUDDHE</t>
  </si>
  <si>
    <t>RAMANAND NETEKAR</t>
  </si>
  <si>
    <t>PANDURANG GAWAS</t>
  </si>
  <si>
    <t>RAMACHANDRA PATIL</t>
  </si>
  <si>
    <t>HARSHAD KAVLEKAR</t>
  </si>
  <si>
    <t>RAJU PAVAR</t>
  </si>
  <si>
    <t>JYOTI KINALKAR</t>
  </si>
  <si>
    <t>ATMARAM SALGAONKAR</t>
  </si>
  <si>
    <t>KRISHNA PATANGE</t>
  </si>
  <si>
    <t>LAXMAN PADWAL</t>
  </si>
  <si>
    <t>PAWAN DHARGALKAR</t>
  </si>
  <si>
    <t>GEETA BORDEKAR</t>
  </si>
  <si>
    <t>NILESH NAIK</t>
  </si>
  <si>
    <t>SUPRIYA AMONKAR</t>
  </si>
  <si>
    <t>KRISHNANATH MADKAIKAR</t>
  </si>
  <si>
    <t>KIRAN MORAJKAR</t>
  </si>
  <si>
    <t>BABU SHELKE</t>
  </si>
  <si>
    <t>SACRAMENTA CUN VAS</t>
  </si>
  <si>
    <t>PURVA SHET</t>
  </si>
  <si>
    <t>MAHESH BUGDE</t>
  </si>
  <si>
    <t>JAVED SHAIKH</t>
  </si>
  <si>
    <t>MANGAL PEDNEKAR</t>
  </si>
  <si>
    <t>RAJESH GAWAS</t>
  </si>
  <si>
    <t>VISHWANATH NAIK</t>
  </si>
  <si>
    <t>SAMIKSHA SIMEPURSKAR</t>
  </si>
  <si>
    <t>PRASAD DICHOLKAR</t>
  </si>
  <si>
    <t>ASHOK USAPKAR</t>
  </si>
  <si>
    <t>ANKUSH MIRKAR</t>
  </si>
  <si>
    <t>PRAKASH NARVEKAR</t>
  </si>
  <si>
    <t>MSIL (CM)-11GO.408</t>
  </si>
  <si>
    <t>VISHWANATH VAIGANKAR</t>
  </si>
  <si>
    <t>PATRICIA D'SOUZA</t>
  </si>
  <si>
    <t>MSIL Sale-11GO.408</t>
  </si>
  <si>
    <t>VIKAS POLLE</t>
  </si>
  <si>
    <t>GAURESH GAWAS</t>
  </si>
  <si>
    <t>SOMNATH NAIK</t>
  </si>
  <si>
    <t>KAILAS BHOSALE</t>
  </si>
  <si>
    <t>VALENT COELHO</t>
  </si>
  <si>
    <t>MUKUND AGARWADEKAR</t>
  </si>
  <si>
    <t>PAULO MARTINHO FERNANDES</t>
  </si>
  <si>
    <t>SIMRAN BHIRWANDEKAR</t>
  </si>
  <si>
    <t>SUVIDHA PARAB</t>
  </si>
  <si>
    <t>KARISHMA MALVANKAR</t>
  </si>
  <si>
    <t>SAHADEV MAYEKAR</t>
  </si>
  <si>
    <t>SANTOSH KUMAR YADAV</t>
  </si>
  <si>
    <t>PERMANAND DHAUSKAR</t>
  </si>
  <si>
    <t>ASHWINI GOSAVI</t>
  </si>
  <si>
    <t>AJIT SATHE</t>
  </si>
  <si>
    <t>BABITA SURLAKAR</t>
  </si>
  <si>
    <t>YELAPPA PARSANNAWAR</t>
  </si>
  <si>
    <t>RAMDAS PEDNEKAR</t>
  </si>
  <si>
    <t>GAUTAM SANGEKAR</t>
  </si>
  <si>
    <t>JOAQUIM PRIMO DSOUZA</t>
  </si>
  <si>
    <t>RAMESH GAUDE</t>
  </si>
  <si>
    <t>MOHAMMED SADIK SHAIKH</t>
  </si>
  <si>
    <t>KHALIL AHMED</t>
  </si>
  <si>
    <t>STANLEY FRANCIS DCOSTA</t>
  </si>
  <si>
    <t>LUCIANO COSTA</t>
  </si>
  <si>
    <t>HARSHADA VERNEKAR</t>
  </si>
  <si>
    <t>SURENDRA PARULEKAR</t>
  </si>
  <si>
    <t>FREIZER RODRIGUES</t>
  </si>
  <si>
    <t>RITARK JACQUELINE DINAH SOUZA RODRIGUES</t>
  </si>
  <si>
    <t>AMIT NAIK</t>
  </si>
  <si>
    <t>MUSTAQ ALLA BAKSH</t>
  </si>
  <si>
    <t>IVORY MOLYNA DIAS</t>
  </si>
  <si>
    <t>PRABHAVATI NAIK</t>
  </si>
  <si>
    <t>AARON FERNANDES</t>
  </si>
  <si>
    <t>SATISH BAGKAR</t>
  </si>
  <si>
    <t>SHYAM CHODANKAR</t>
  </si>
  <si>
    <t>JAIRAM PARAB</t>
  </si>
  <si>
    <t>SWAPNISH NARVEKAR</t>
  </si>
  <si>
    <t>ZEFERINO BARTOLOMEU DSOUZA</t>
  </si>
  <si>
    <t>TANVEER AHMED</t>
  </si>
  <si>
    <t>MOHAMMED NIZAM</t>
  </si>
  <si>
    <t>FRANCISCO JUSTINO SEQUEIRA</t>
  </si>
  <si>
    <t>JOSE PAUL RODRIGUES</t>
  </si>
  <si>
    <t>CLERISON FERNANDES</t>
  </si>
  <si>
    <t>THE ASSAGAO PALLOTTINE SOCIETY</t>
  </si>
  <si>
    <t>ANAND HAZARE</t>
  </si>
  <si>
    <t>NITESH NAIK</t>
  </si>
  <si>
    <t>RATAN BORANA</t>
  </si>
  <si>
    <t>RUTHVIK EKNATH SHETKER</t>
  </si>
  <si>
    <t>DINA PANDHRE</t>
  </si>
  <si>
    <t>GAFUR MULLA</t>
  </si>
  <si>
    <t>SAFIRA ELSIE FERNANDES E RODRIGUESS</t>
  </si>
  <si>
    <t>ANIL KATYAL</t>
  </si>
  <si>
    <t>BEERENDRA KUMAR YADAV</t>
  </si>
  <si>
    <t>KAJAL GHADIGAONKAR</t>
  </si>
  <si>
    <t>PURVI MAHALE</t>
  </si>
  <si>
    <t>ADITYA NAIK</t>
  </si>
  <si>
    <t>UDAY KERKAR</t>
  </si>
  <si>
    <t>CRISTALINA FERNANDES</t>
  </si>
  <si>
    <t>MALIK JAAN KHAN PATHAN</t>
  </si>
  <si>
    <t>SHEKHAR KANKONKAR</t>
  </si>
  <si>
    <t>SANESH MESTRY</t>
  </si>
  <si>
    <t>PANKAJ SHETGAONKAR</t>
  </si>
  <si>
    <t>MARIA FATIMA GOMES E FERNANDES</t>
  </si>
  <si>
    <t>HARISHCHANDRA SAWANT</t>
  </si>
  <si>
    <t>NORTH GOA TOURIST TAXI OWNERS ASSOCIATION</t>
  </si>
  <si>
    <t>AUNITA RAICAR</t>
  </si>
  <si>
    <t>MR SANTOSH NAIK</t>
  </si>
  <si>
    <t>MAURA PRACY FERRAO</t>
  </si>
  <si>
    <t>VIJAY KAVITKAR</t>
  </si>
  <si>
    <t>LEENA SHETYE</t>
  </si>
  <si>
    <t>PANDURANG KALANGUTKAR</t>
  </si>
  <si>
    <t>VIDHI VOLVOIKAR</t>
  </si>
  <si>
    <t>ANNESHI PUJERI</t>
  </si>
  <si>
    <t>SWATI GAONKER</t>
  </si>
  <si>
    <t>VINOD VARMA</t>
  </si>
  <si>
    <t>MSIL (CM)-11GO.411</t>
  </si>
  <si>
    <t>ALPHAGAM COATING SOLUTIONS PRIVATE LIMITED</t>
  </si>
  <si>
    <t>SAINATH GAWADE</t>
  </si>
  <si>
    <t>NIKHIL SIRSAT</t>
  </si>
  <si>
    <t>GRIPS PROEVENTS PVT LTD</t>
  </si>
  <si>
    <t>MARINA CABRAL</t>
  </si>
  <si>
    <t>GERMANO CARNEIRO</t>
  </si>
  <si>
    <t>PRADEEP CHOUDHARI</t>
  </si>
  <si>
    <t>DATTARAM SAWAL</t>
  </si>
  <si>
    <t>VIDHYA RODRIGUES</t>
  </si>
  <si>
    <t>THOMASKUTTY MUTTUNKAL</t>
  </si>
  <si>
    <t>MSIL Sale-11GO.411</t>
  </si>
  <si>
    <t>RASHMI KAISUKAR</t>
  </si>
  <si>
    <t>SACHIN SATARDEKAR</t>
  </si>
  <si>
    <t>DAKSHATA CHODANKAR</t>
  </si>
  <si>
    <t>RAJIV RANJAN</t>
  </si>
  <si>
    <t>DAMODAR ATHALEKAR</t>
  </si>
  <si>
    <t>ROHAN ASWENKAR</t>
  </si>
  <si>
    <t>AGOSTINHO FERNANDES</t>
  </si>
  <si>
    <t>PARESH KARPE</t>
  </si>
  <si>
    <t>SHRADHA DALAL</t>
  </si>
  <si>
    <t>SANDY PEREIRA</t>
  </si>
  <si>
    <t>ABY ABRAHAM</t>
  </si>
  <si>
    <t>POOJA PARSEKAR</t>
  </si>
  <si>
    <t>RAJURAM VAISHNAV</t>
  </si>
  <si>
    <t>GHSITE PRASAD</t>
  </si>
  <si>
    <t>VILAS JAMBLE</t>
  </si>
  <si>
    <t>ARUN GAWAS</t>
  </si>
  <si>
    <t>VISHIKA PARSEKAR</t>
  </si>
  <si>
    <t>JALWANT NAIK</t>
  </si>
  <si>
    <t>M/S TOPLE DISTRIBUTERS</t>
  </si>
  <si>
    <t>YALLAPA JEDY</t>
  </si>
  <si>
    <t>SANTOSH HALARNKAR</t>
  </si>
  <si>
    <t>MILAGRINE D'COSTA</t>
  </si>
  <si>
    <t>RAMCHANDRA HARMALKAR</t>
  </si>
  <si>
    <t>IMRAN AHMED</t>
  </si>
  <si>
    <t>ASIF SAUDAGAR</t>
  </si>
  <si>
    <t>VILAS MANDREKAR</t>
  </si>
  <si>
    <t>ALLABAKSHA MOKASHI</t>
  </si>
  <si>
    <t>NITA NAIK</t>
  </si>
  <si>
    <t>MSIL Sale-11GO.413</t>
  </si>
  <si>
    <t>OMAR GAGO</t>
  </si>
  <si>
    <t>ANKUSH PALIEKAR</t>
  </si>
  <si>
    <t>PURUSHOTTAM GAD</t>
  </si>
  <si>
    <t>ANIL KORGAONKAR</t>
  </si>
  <si>
    <t>RAVLU HALDANKAR</t>
  </si>
  <si>
    <t>NAMDEV BEKWADKAR</t>
  </si>
  <si>
    <t>HIMESH HODARKAR</t>
  </si>
  <si>
    <t>MCP-11GO</t>
  </si>
  <si>
    <t>ROHAN NAIK</t>
  </si>
  <si>
    <t>AARTI BHOSLE</t>
  </si>
  <si>
    <t>KALINDI VENKATESH NAIK BANAULIKAR</t>
  </si>
  <si>
    <t>SHARON D SOUZA</t>
  </si>
  <si>
    <t>RAJANDAR  KUMAR SHARMA</t>
  </si>
  <si>
    <t>ASHOK SHIRGAONKAR</t>
  </si>
  <si>
    <t>SAMEER VELUSKAR</t>
  </si>
  <si>
    <t>PRAKASH VELUSKAR</t>
  </si>
  <si>
    <t>NAVINCHANDRA PATEL</t>
  </si>
  <si>
    <t>DILIP NAIK</t>
  </si>
  <si>
    <t>NIVESH PEDNEKAR</t>
  </si>
  <si>
    <t>NARESH SHIRODKAR</t>
  </si>
  <si>
    <t>M/S SAPECO PRINTERS</t>
  </si>
  <si>
    <t>KRISHNANATH NAIK</t>
  </si>
  <si>
    <t>Counter Coll-WS-11GO.401</t>
  </si>
  <si>
    <t>JAYRAM RATHORD</t>
  </si>
  <si>
    <t>MANJUNATH HIREMATH</t>
  </si>
  <si>
    <t>UDESH NAIK</t>
  </si>
  <si>
    <t>VENITA PIRES</t>
  </si>
  <si>
    <t>COMMERCIAL TAXES</t>
  </si>
  <si>
    <t>GENERAL ADMINISTRATION DEPARTMENT</t>
  </si>
  <si>
    <t>KAAMA BREWERIES PVT LTD</t>
  </si>
  <si>
    <t>PARESHKUMAR NATHALAL</t>
  </si>
  <si>
    <t>ANIL NAIK</t>
  </si>
  <si>
    <t>M/S ALD AUTOMOTIVE PRIVATE LTD</t>
  </si>
  <si>
    <t>NALIN KUMAR</t>
  </si>
  <si>
    <t>ALD AUTOMOTIVE PVT .LTD</t>
  </si>
  <si>
    <t>MAYA NAGVEKAR</t>
  </si>
  <si>
    <t>APRANT MOTORS PVT. LTD.</t>
  </si>
  <si>
    <t>SAMEER SAIYAD</t>
  </si>
  <si>
    <t>SANDEEP SAVAIKAR</t>
  </si>
  <si>
    <t>OFFICE SUPRINTENDING ENG</t>
  </si>
  <si>
    <t>HAFIJUL ALI</t>
  </si>
  <si>
    <t>TARUN BHARAT PVT LTD</t>
  </si>
  <si>
    <t>M/S GOA COASTAL RESORT</t>
  </si>
  <si>
    <t>PALLAVI SIGNAPURKAR</t>
  </si>
  <si>
    <t>AUTOCAL SOLUTIONS PRIVATE LIMITED</t>
  </si>
  <si>
    <t>KIRAN KERKAR</t>
  </si>
  <si>
    <t>M/S GENERAL ADMINISTRATION DEPARTMENT</t>
  </si>
  <si>
    <t>ZIVASALOON&amp; SPA</t>
  </si>
  <si>
    <t>KARTIK MUCHANDI</t>
  </si>
  <si>
    <t>DIRECTORATE OF ART AND CULTURE</t>
  </si>
  <si>
    <t>DEPARTMENT OF SCIENCE, TECHNOLOGY &amp; ENVIRONMENT</t>
  </si>
  <si>
    <t>VAIBHAV MANOLKA</t>
  </si>
  <si>
    <t>SANDEEP HIROJI</t>
  </si>
  <si>
    <t>ASST DIRECTOR (ADMN ) INTELEGENCE</t>
  </si>
  <si>
    <t>PRIYANKA SHETIYA</t>
  </si>
  <si>
    <t>OFFUCE OF THE DIRECTOR GENERAL OF POLICE</t>
  </si>
  <si>
    <t>SUNSHUDH RENWABLS SUNSHUDH</t>
  </si>
  <si>
    <t xml:space="preserve">HOTEL CASA BRITONA </t>
  </si>
  <si>
    <t>GOA HOUSING BOARD BOARD</t>
  </si>
  <si>
    <t>M\S OFFICE OF THE DIRECTOR GENERAL OF POLICE</t>
  </si>
  <si>
    <t>GENERAL ADMINISTRATION SECRETERIAT PORVORIM GOA</t>
  </si>
  <si>
    <t>PHOENIX TOWNSHIP LTD</t>
  </si>
  <si>
    <t>TULSHIDAS SADIYE</t>
  </si>
  <si>
    <t>M/S SANJAY CENTRE SPECIAL EDUCATION</t>
  </si>
  <si>
    <t>JENNIFER EREMITA</t>
  </si>
  <si>
    <t>THE COMMISSIONER OF COMMERCIAL TAXES</t>
  </si>
  <si>
    <t>KUDBUDDIN SHAIKH</t>
  </si>
  <si>
    <t>HEMANTH CHATURVEDI</t>
  </si>
  <si>
    <t>SAYOG NAIK</t>
  </si>
  <si>
    <t>GENERAL ADMINISTRATION DEPART ADMINISTRATION</t>
  </si>
  <si>
    <t>SAGAR PATIL</t>
  </si>
  <si>
    <t xml:space="preserve">DEPT OF INFORMATION TECHNOLOGY  </t>
  </si>
  <si>
    <t>THE GMR GOA INTERNATIONAL AIRPORT LIMITED</t>
  </si>
  <si>
    <t>M/S A L D AUTOMOTIVE PVT LTD</t>
  </si>
  <si>
    <t>PARAG GAONKAR</t>
  </si>
  <si>
    <t>GOA POLICE</t>
  </si>
  <si>
    <t>PAWAN GAWDE</t>
  </si>
  <si>
    <t>MR KHEMOROM SUTTOR</t>
  </si>
  <si>
    <t>YOGITA VAINGANKAR</t>
  </si>
  <si>
    <t>CAROLINE D'SOUZA</t>
  </si>
  <si>
    <t>CENTRAL EDUCATIONAL ZONE</t>
  </si>
  <si>
    <t>LT GE ASSISTANT COMMISSIONER OF INDIA</t>
  </si>
  <si>
    <t>MILIND CHAUDARY</t>
  </si>
  <si>
    <t>HAJIMALANG ATTAR</t>
  </si>
  <si>
    <t>PHOENIX PARK INN RESORT</t>
  </si>
  <si>
    <t>NAZIR MAKANDAR</t>
  </si>
  <si>
    <t>PUNDALIK ADARKAR</t>
  </si>
  <si>
    <t xml:space="preserve">GOA LEGISLATIVE ASSEMBLY </t>
  </si>
  <si>
    <t>OFFICE OF THE REGISTRAR OF CO - OP SOCIETY</t>
  </si>
  <si>
    <t>SANDEEP AYARE</t>
  </si>
  <si>
    <t>GOLDEN PEACE HOTEL RESORT</t>
  </si>
  <si>
    <t xml:space="preserve">HIGHLAND CONSTRUCTIONS PVT LTD </t>
  </si>
  <si>
    <t>OFFICE OF THE DIRECTOR GENRAL OF POLICE</t>
  </si>
  <si>
    <t>SAMBHAJIRA DESSAI</t>
  </si>
  <si>
    <t>GANAPATI KADAM</t>
  </si>
  <si>
    <t>ELVIS FERNANDES</t>
  </si>
  <si>
    <t>GURUNATH PAWAR</t>
  </si>
  <si>
    <t>SHANKAR KAMBLI</t>
  </si>
  <si>
    <t>SELCY REBELLO</t>
  </si>
  <si>
    <t>MARIA DIAS</t>
  </si>
  <si>
    <t>FRANCIS D'SOUZA</t>
  </si>
  <si>
    <t>RAMESH DORIARAJ</t>
  </si>
  <si>
    <t>SOCORRINA RODRIGUESE</t>
  </si>
  <si>
    <t>SARITHA FAIDE</t>
  </si>
  <si>
    <t>MARIA FERNANDES</t>
  </si>
  <si>
    <t>MARIA ANA FERNANDES</t>
  </si>
  <si>
    <t>SURESH PAWASKAR</t>
  </si>
  <si>
    <t>ANAND SHANKE</t>
  </si>
  <si>
    <t>NAGESH  SHENVI BHENDE</t>
  </si>
  <si>
    <t>BERTHA FERNANDES</t>
  </si>
  <si>
    <t>GALIANO DOS REIS FALCAO</t>
  </si>
  <si>
    <t>SARVESH KAUTHANKER</t>
  </si>
  <si>
    <t>SUKADA DESSAI</t>
  </si>
  <si>
    <t>CONRAD MENDES</t>
  </si>
  <si>
    <t>SURAJ BORKAR</t>
  </si>
  <si>
    <t>OLWIN RODRIGUES</t>
  </si>
  <si>
    <t>ASHOK BORKAR</t>
  </si>
  <si>
    <t>SNEHA KAVLEKAR</t>
  </si>
  <si>
    <t>SANJANA NAIK</t>
  </si>
  <si>
    <t>MILTON D'SOUZA</t>
  </si>
  <si>
    <t>MEHUL KUMAR SAGLANI</t>
  </si>
  <si>
    <t>JOE ANTAO</t>
  </si>
  <si>
    <t>SUCCORINA FERNANDES</t>
  </si>
  <si>
    <t>AMITA ROHIDAS DICHOLKER</t>
  </si>
  <si>
    <t>AZEED SHEIKH</t>
  </si>
  <si>
    <t>SEBASTIAO FERNANDES</t>
  </si>
  <si>
    <t>MS. SONALI NAIK</t>
  </si>
  <si>
    <t>GEETA DAS</t>
  </si>
  <si>
    <t>ABDUL JALEEL</t>
  </si>
  <si>
    <t>IBRAHIM SAB TANGEWALA</t>
  </si>
  <si>
    <t>CAROLINE FERNANDES</t>
  </si>
  <si>
    <t>MIGUEL AZAVEDO</t>
  </si>
  <si>
    <t>THE ADDITIONAL COLLECTOR III</t>
  </si>
  <si>
    <t>RAMESHKUMAR PUROHIT</t>
  </si>
  <si>
    <t>KARAN ARORA</t>
  </si>
  <si>
    <t>JOQO D COSTA</t>
  </si>
  <si>
    <t>PAMPA DEY</t>
  </si>
  <si>
    <t>ASHLEY DSILVA</t>
  </si>
  <si>
    <t>SANDESH KUMAR ARGEKAR</t>
  </si>
  <si>
    <t>MR. SURAJ KANGURI</t>
  </si>
  <si>
    <t>SUSHANT TALAULIKAR</t>
  </si>
  <si>
    <t>HELCINO ALEIXO FERNANDES</t>
  </si>
  <si>
    <t>ROYAL HOSPITAL</t>
  </si>
  <si>
    <t>BENEDICTO XAVIER DCOSTA</t>
  </si>
  <si>
    <t>CHIRANJAY RAIKER</t>
  </si>
  <si>
    <t>RITESH FALDESSAI</t>
  </si>
  <si>
    <t>JOAO JOHN BARBOSA</t>
  </si>
  <si>
    <t>BHAGWAN KALANGUTKAR</t>
  </si>
  <si>
    <t>ELVINO RODRIGUES</t>
  </si>
  <si>
    <t>AMIRJHAN TILWARNI</t>
  </si>
  <si>
    <t>M/S A V G LOGISTICS PVT LTD</t>
  </si>
  <si>
    <t>Counter Coll-WS-11GO.403</t>
  </si>
  <si>
    <t>RATNAKAR AMONKAR</t>
  </si>
  <si>
    <t>Cash-WS-11GO.403</t>
  </si>
  <si>
    <t>DEVIDAS GAONKAR</t>
  </si>
  <si>
    <t>GEETA NAIK</t>
  </si>
  <si>
    <t>SR Service-11GO.403</t>
  </si>
  <si>
    <t>FEROZ NIMBERGI</t>
  </si>
  <si>
    <t>RITA GANDHI</t>
  </si>
  <si>
    <t>GIRISH GADGIL</t>
  </si>
  <si>
    <t>NAR INFRA PVT LTD.</t>
  </si>
  <si>
    <t>JELISSA RODRIGUES</t>
  </si>
  <si>
    <t>DIRECTORATE OF FIRE EMERGENCY</t>
  </si>
  <si>
    <t>THE CHIEF OFFICER PONDA MUNCIPAL COUNCIL</t>
  </si>
  <si>
    <t>KRUNAL PEDNEKAR</t>
  </si>
  <si>
    <t xml:space="preserve">PONDA MUNCIPAL COUNCIL </t>
  </si>
  <si>
    <t>SHUSHAM CHARI</t>
  </si>
  <si>
    <t>ANURADHA KANOLKAR</t>
  </si>
  <si>
    <t>ANIL PATIL</t>
  </si>
  <si>
    <t>LOURDS FERRAO</t>
  </si>
  <si>
    <t>CHANDRASHEKHAR BHAGAT</t>
  </si>
  <si>
    <t>Cash-WS-11GO.404</t>
  </si>
  <si>
    <t>SATYAJEET SINGH</t>
  </si>
  <si>
    <t>REHMAN KATTIMANI</t>
  </si>
  <si>
    <t>SHALINI C PARAB</t>
  </si>
  <si>
    <t>SHANTAPPA BIRADAR</t>
  </si>
  <si>
    <t>MALLIKARJUN PAYANNAVAR</t>
  </si>
  <si>
    <t>FAYAZ ARAB</t>
  </si>
  <si>
    <t>SHABBIR KANMESHWAR</t>
  </si>
  <si>
    <t>UREKA MONICA AFONSO</t>
  </si>
  <si>
    <t>NIKITA SALGAONKAR</t>
  </si>
  <si>
    <t>A H NARENDRA KUMAR</t>
  </si>
  <si>
    <t>MOHAMMAD SHAIKH</t>
  </si>
  <si>
    <t>UMESH DESSAI</t>
  </si>
  <si>
    <t>Counter Coll-WS-11GO.404</t>
  </si>
  <si>
    <t>MARYAM BI SAYED</t>
  </si>
  <si>
    <t>TRUPTESH GAONKAR</t>
  </si>
  <si>
    <t>SANGAPPA CHOWDHARI</t>
  </si>
  <si>
    <t>ZAHID ZAMIN RAZA</t>
  </si>
  <si>
    <t>SITARAM KOTKAR</t>
  </si>
  <si>
    <t>DASHARATH SHETYE</t>
  </si>
  <si>
    <t>SHRINIVAS KAMAT</t>
  </si>
  <si>
    <t>ABHAY PATIL</t>
  </si>
  <si>
    <t>OFFICE OF THE DIRECTOR GENERAL OF POLICE</t>
  </si>
  <si>
    <t>THE CHAIRMAN</t>
  </si>
  <si>
    <t>A.I.E.S.L AIR INDIA ENGINEERING SERVICES LTD</t>
  </si>
  <si>
    <t>GOURISH SHETKAR</t>
  </si>
  <si>
    <t>AKHTAR SHAIKH</t>
  </si>
  <si>
    <t>UNIVERSAL MARINE WORKS</t>
  </si>
  <si>
    <t>RAMAKANT VELIP</t>
  </si>
  <si>
    <t>NORTH GOA RENT A CAB ASSOCIATION</t>
  </si>
  <si>
    <t>NORTH GOA RENT A CAB ASSOCIATON</t>
  </si>
  <si>
    <t>LADU PARAB</t>
  </si>
  <si>
    <t>JULIO DISOJA</t>
  </si>
  <si>
    <t>SANTOSH SINARI</t>
  </si>
  <si>
    <t>KISHOR PEDNEKAR</t>
  </si>
  <si>
    <t>SHAMBO DHURAL</t>
  </si>
  <si>
    <t>AMRITA KANEKAR</t>
  </si>
  <si>
    <t>PRAVIN LONDE</t>
  </si>
  <si>
    <t>SEBASTIAN ALBUQUERQUE</t>
  </si>
  <si>
    <t>Counter Coll-WS-11GO.405</t>
  </si>
  <si>
    <t>SUSHANT POLL</t>
  </si>
  <si>
    <t>MAHENDRA MHAMAL</t>
  </si>
  <si>
    <t>ANA MARIA PEREIRA</t>
  </si>
  <si>
    <t>PREMANAND MANDREKAR</t>
  </si>
  <si>
    <t>VISHWANATH RAUL</t>
  </si>
  <si>
    <t>NUPUR SHIRODKAR</t>
  </si>
  <si>
    <t>MRS. NEELA SHIRODKAR</t>
  </si>
  <si>
    <t>SARVESH KUDALKAR</t>
  </si>
  <si>
    <t>DEEPAK PATEL</t>
  </si>
  <si>
    <t>BHARGESH GAONKAR</t>
  </si>
  <si>
    <t>CHARLES CASTELINO</t>
  </si>
  <si>
    <t>MR.SAINATH LINGUDKAR</t>
  </si>
  <si>
    <t>DANZYL MENEZES</t>
  </si>
  <si>
    <t>NARAYAN GAONKAR</t>
  </si>
  <si>
    <t>SIMON GOMES</t>
  </si>
  <si>
    <t>LAYANJAGAPTIRAV SYASHI</t>
  </si>
  <si>
    <t>PUNDALIK ELIAS</t>
  </si>
  <si>
    <t>SAGAR DHARGALKAR</t>
  </si>
  <si>
    <t>SARVESH KANEKAR</t>
  </si>
  <si>
    <t>RAMESH SHIRGOANKAR</t>
  </si>
  <si>
    <t>VIRAJ BANDODKAR</t>
  </si>
  <si>
    <t>JERONIMO LOBO</t>
  </si>
  <si>
    <t>SANJAY MAPARI</t>
  </si>
  <si>
    <t>GIRISH HALDANKAR</t>
  </si>
  <si>
    <t>DAYABHAI PATEL</t>
  </si>
  <si>
    <t>MR.SHIVANAND S. MHAMAL</t>
  </si>
  <si>
    <t>AJINKYA GAWDE</t>
  </si>
  <si>
    <t>SARVESH S MALVANKAR</t>
  </si>
  <si>
    <t>NORBERT DSOUZA</t>
  </si>
  <si>
    <t>MR.DEWARAM CHOUDHARY</t>
  </si>
  <si>
    <t>SUBHASH BHOBE</t>
  </si>
  <si>
    <t>PASSARECCA DAVIDE</t>
  </si>
  <si>
    <t>SAEESH DABOLKAR</t>
  </si>
  <si>
    <t>MR.KISHOR H. GAWAS</t>
  </si>
  <si>
    <t>NARHARI GAONKAR</t>
  </si>
  <si>
    <t>SHAMRAO PATIL</t>
  </si>
  <si>
    <t>GIRISH MANDREKAR</t>
  </si>
  <si>
    <t>AKHIL GUPTA / GRANDEUR DE SANC GUPTA</t>
  </si>
  <si>
    <t>RUPESH GAD</t>
  </si>
  <si>
    <t>NARESH ITADKAR</t>
  </si>
  <si>
    <t>SARVESH MALVANKAR</t>
  </si>
  <si>
    <t>LAKHAMARAM GHANCHI</t>
  </si>
  <si>
    <t>TAJMULLA PATHAN</t>
  </si>
  <si>
    <t>MADHAV BHADTI</t>
  </si>
  <si>
    <t>NARAYAN SONAR</t>
  </si>
  <si>
    <t>RUPESH SHIRODKAR</t>
  </si>
  <si>
    <t>AJIT PINGULKAR</t>
  </si>
  <si>
    <t>UTTAM SAWANT</t>
  </si>
  <si>
    <t>ANNAPURNA SAVINGS &amp; FINANCE CO.PVT LTD</t>
  </si>
  <si>
    <t>VAISHNAVI SINARI</t>
  </si>
  <si>
    <t>JOAQUINA FURTADO</t>
  </si>
  <si>
    <t>JAIRAM GAWAS</t>
  </si>
  <si>
    <t>PALLAVI SIMEPURUSHKAR</t>
  </si>
  <si>
    <t>SACHIN RAO</t>
  </si>
  <si>
    <t>EDNA MADEIRA</t>
  </si>
  <si>
    <t>MR.BAPTISTA DSOUZA</t>
  </si>
  <si>
    <t>ADITYA APTE</t>
  </si>
  <si>
    <t>SR (CM)-11GO.405</t>
  </si>
  <si>
    <t>MARIA DE SOUZA</t>
  </si>
  <si>
    <t>MR. GAURI NARVEKAR</t>
  </si>
  <si>
    <t>HARISHCHIDAMBAR KUBAL</t>
  </si>
  <si>
    <t>SUNIL GAWAS</t>
  </si>
  <si>
    <t>TONY DE OLIVEIRA</t>
  </si>
  <si>
    <t>ASHOK PAWAR</t>
  </si>
  <si>
    <t>AMARO FERNANDES</t>
  </si>
  <si>
    <t>ROSARIO DCOSTA</t>
  </si>
  <si>
    <t>GIRISH MESTRY</t>
  </si>
  <si>
    <t>MOHAN DHARGALKAR</t>
  </si>
  <si>
    <t>VASANT BANDEKAR</t>
  </si>
  <si>
    <t>DINESH MANDREKAR</t>
  </si>
  <si>
    <t>SUHAS DESAI</t>
  </si>
  <si>
    <t>REENA AGLAVE</t>
  </si>
  <si>
    <t>AVISHA AVINASH VOVILAR</t>
  </si>
  <si>
    <t>AUDHUT KAMAT</t>
  </si>
  <si>
    <t>NAMDEO TORASKAR</t>
  </si>
  <si>
    <t>RONALDO LOURDES</t>
  </si>
  <si>
    <t>PREMANAND MAPARI</t>
  </si>
  <si>
    <t>MR. SHANKAR MANDREKAR</t>
  </si>
  <si>
    <t>VAILANKANI AUTO  HIRES</t>
  </si>
  <si>
    <t>PRASHANT NARVEKAR</t>
  </si>
  <si>
    <t>BHIVA BHAIP</t>
  </si>
  <si>
    <t>FELICIDADO LASRADO</t>
  </si>
  <si>
    <t>M/S ZOOMCAR INDIA PVT LTD</t>
  </si>
  <si>
    <t>MEGHNATH SIMEPURUSHKAR</t>
  </si>
  <si>
    <t>MEHTAB SINGH</t>
  </si>
  <si>
    <t>SIDDHARTH SAWANT</t>
  </si>
  <si>
    <t>M/S.GOA HUMAN RIGHTS COMMISSION</t>
  </si>
  <si>
    <t>JOANITA VAZ E FERNANDES</t>
  </si>
  <si>
    <t>Cash-WS-11GO.406</t>
  </si>
  <si>
    <t>RAVINDRA VELIP</t>
  </si>
  <si>
    <t>REBELLO MANIO</t>
  </si>
  <si>
    <t>SYDNEY DCOSTA</t>
  </si>
  <si>
    <t>GAURISH NAGESH NAIK</t>
  </si>
  <si>
    <t>DAMODAR KADAM</t>
  </si>
  <si>
    <t>CHETAN LAXMAN GUDDAVAT</t>
  </si>
  <si>
    <t>CASA SERAI RESORTS PVT LTD</t>
  </si>
  <si>
    <t>BHARAT HOTELS LTD</t>
  </si>
  <si>
    <t>M/S BHARAT HOTELS LTD.</t>
  </si>
  <si>
    <t>GEETA KAREKAR</t>
  </si>
  <si>
    <t>SACHIN PAGI</t>
  </si>
  <si>
    <t>VADAKKEDATH CHACKO</t>
  </si>
  <si>
    <t>SATISH PAWASKAR SATISH</t>
  </si>
  <si>
    <t>Cash-WS-11GO.407</t>
  </si>
  <si>
    <t>DHISHA GIRGLANI</t>
  </si>
  <si>
    <t>VASCO SEBY DIAS</t>
  </si>
  <si>
    <t>Counter Coll-AR-WS-11GO.407</t>
  </si>
  <si>
    <t>SANDIP SHINDE</t>
  </si>
  <si>
    <t>BHAGWAT PAI VERNEKAR</t>
  </si>
  <si>
    <t>PAPPU SHARMA</t>
  </si>
  <si>
    <t>RAJENDRA SIDDARKAR</t>
  </si>
  <si>
    <t>AQUASAIL DISTRIBUTION COMPANY</t>
  </si>
  <si>
    <t>MANIPAL HOSPITAL GOA</t>
  </si>
  <si>
    <t>CACULO PROPERTIES PVT LTD</t>
  </si>
  <si>
    <t xml:space="preserve">DEPT OF AIDS CONTROLSOC </t>
  </si>
  <si>
    <t>CACULO HOSPITALITY LLP</t>
  </si>
  <si>
    <t>MANIPAL HEALTH ENTERPRISES PVT LTD</t>
  </si>
  <si>
    <t>MANJUNATH MALGI</t>
  </si>
  <si>
    <t>Counter Coll-WS-11GO.408</t>
  </si>
  <si>
    <t>ULLHAS CHORLEKAR</t>
  </si>
  <si>
    <t>Cash-WS-11GO.408</t>
  </si>
  <si>
    <t>MISBAH SHAIKH</t>
  </si>
  <si>
    <t>GOPAL PATIL</t>
  </si>
  <si>
    <t>LAXMIKANT CHIBDE</t>
  </si>
  <si>
    <t>MR RAVINDRA KUDSHEKAR</t>
  </si>
  <si>
    <t>BAHUBALI SHENDURE</t>
  </si>
  <si>
    <t>SHASHIKANT SHEKAKE</t>
  </si>
  <si>
    <t>LAXIMAN KINARKAR</t>
  </si>
  <si>
    <t>M/S THE CHEIF OFFICER BMC</t>
  </si>
  <si>
    <t>UMESH GAWADE</t>
  </si>
  <si>
    <t>PRABHAKAR NAIK</t>
  </si>
  <si>
    <t>FARIDA BI SHAH</t>
  </si>
  <si>
    <t>MOHAMMED QADRI</t>
  </si>
  <si>
    <t>SHANTI GADEKAR</t>
  </si>
  <si>
    <t>ANIL SAWANT</t>
  </si>
  <si>
    <t>DILANAVAJ KARROL</t>
  </si>
  <si>
    <t>YESHWANT BHAGAT</t>
  </si>
  <si>
    <t>DAUDKHAN PATHAN</t>
  </si>
  <si>
    <t>JOCELYN FERNANDES</t>
  </si>
  <si>
    <t>PRANJAL MANERKAR</t>
  </si>
  <si>
    <t>MANGALA PEDNEKAR</t>
  </si>
  <si>
    <t>TAPAN DAS</t>
  </si>
  <si>
    <t>NARESH MADGAONKAR</t>
  </si>
  <si>
    <t>ABHISHEK SALGAONKAR</t>
  </si>
  <si>
    <t>GOA FOREST DEVELOPMENT CORPORATION LTD</t>
  </si>
  <si>
    <t>Counter Coll-WS-11GO.412</t>
  </si>
  <si>
    <t>ARJUN KALANGUTKAR</t>
  </si>
  <si>
    <t>SHIVADATTA MUNJ</t>
  </si>
  <si>
    <t>LEASE PLAN PVT LTD LEASE PLAN PVT LTD</t>
  </si>
  <si>
    <t>CDS HISSAR CANT KUMAR</t>
  </si>
  <si>
    <t>M/S EDC LIMITED</t>
  </si>
  <si>
    <t>RAMDAS PALKAR</t>
  </si>
  <si>
    <t>M/S OFFICE OF DIRECTOR GENERAL OF POLICE</t>
  </si>
  <si>
    <t>BHUSHAN PEDNEKAR</t>
  </si>
  <si>
    <t>DILIP SANGAONKAR</t>
  </si>
  <si>
    <t>SHABBIR LATIF</t>
  </si>
  <si>
    <t>AUTOMOBILE CORPORATION OF GOA LTD</t>
  </si>
  <si>
    <t>OMKAR HEGDE</t>
  </si>
  <si>
    <t>LEASE PLAN INDIA PVT LTD</t>
  </si>
  <si>
    <t>MANIKLAL BHUROJI SUTHAR</t>
  </si>
  <si>
    <t>DILIP KHANDEPARKAR</t>
  </si>
  <si>
    <t>M/S NAVAL WAR COLLAGE</t>
  </si>
  <si>
    <t>MANOJ WALAWALKAR</t>
  </si>
  <si>
    <t>SANDESH SATARDEKAR</t>
  </si>
  <si>
    <t>ASWATI ASSOTIKAR</t>
  </si>
  <si>
    <t>VARSHA WALE</t>
  </si>
  <si>
    <t>PANNEER M.</t>
  </si>
  <si>
    <t>SONAM PALYENKAR</t>
  </si>
  <si>
    <t>DISHA SHIRODKAR</t>
  </si>
  <si>
    <t>SAMEER KAPADI</t>
  </si>
  <si>
    <t>COMMISSIONER OF COMMERCIAL TAX</t>
  </si>
  <si>
    <t>REGINA NORTON</t>
  </si>
  <si>
    <t>SHOBHAN NAIK</t>
  </si>
  <si>
    <t>Spares Sale-11GO.401</t>
  </si>
  <si>
    <t>SPARES</t>
  </si>
  <si>
    <t>KATHA ENTERPRISES</t>
  </si>
  <si>
    <t>GOVIND POY MOTORS</t>
  </si>
  <si>
    <t>Spares Sale-11GO.402</t>
  </si>
  <si>
    <t xml:space="preserve">SAI POINT CARS PVT LTD </t>
  </si>
  <si>
    <t>GANESH DHANRAJ</t>
  </si>
  <si>
    <t>UDAYKUMAR GAVASKAR</t>
  </si>
  <si>
    <t>POC Control-11GO.401</t>
  </si>
  <si>
    <t>SHILPA GAONKAR</t>
  </si>
  <si>
    <t>Counter Coll-TV-11GO.401</t>
  </si>
  <si>
    <t>ROYAL SUNDARAM ALLIANCE INSURANCE CO.LTD</t>
  </si>
  <si>
    <t>NILESH PAI</t>
  </si>
  <si>
    <t>HUSAIN SHAIKH</t>
  </si>
  <si>
    <t>EXCELL AUTOVISTA (P) LTD(AAC1)</t>
  </si>
  <si>
    <t>SEBASTIANA FERNANDES</t>
  </si>
  <si>
    <t>JOHN MENEZES</t>
  </si>
  <si>
    <t>RAKESH MAKHIJA</t>
  </si>
  <si>
    <t>RENU SACHAN</t>
  </si>
  <si>
    <t>IMRAN BELIF</t>
  </si>
  <si>
    <t>PRINSON FERNANDES</t>
  </si>
  <si>
    <t>AJIT KENNY</t>
  </si>
  <si>
    <t>SANTOSH ARONDEKAR</t>
  </si>
  <si>
    <t>JASON FONSECA</t>
  </si>
  <si>
    <t>MELVIN GOMES</t>
  </si>
  <si>
    <t>ZAKIR HUSSAIN</t>
  </si>
  <si>
    <t>ANA ZUZARTE</t>
  </si>
  <si>
    <t>KOCHU THERISA KARINGADA</t>
  </si>
  <si>
    <t>BOSCO VAZ</t>
  </si>
  <si>
    <t>KALIDAS BORDEKAR</t>
  </si>
  <si>
    <t>DIGAMBER KORGAONKAR</t>
  </si>
  <si>
    <t>VISHWANATH DESAI</t>
  </si>
  <si>
    <t>Cash-TV-11GO.402</t>
  </si>
  <si>
    <t>POC Control-11GO.402</t>
  </si>
  <si>
    <t>PHIROJA ARGEKAR</t>
  </si>
  <si>
    <t>RAMESH R. SINGH</t>
  </si>
  <si>
    <t>ANTHONY JOHN GONSALVES</t>
  </si>
  <si>
    <t>SAYEDA SAYED</t>
  </si>
  <si>
    <t>SANDESH MASHELKAR</t>
  </si>
  <si>
    <t>PUNDALIK BANDODKAR</t>
  </si>
  <si>
    <t>SWAPNIL NAIK</t>
  </si>
  <si>
    <t>GURURAJ RATHOD</t>
  </si>
  <si>
    <t>INDRARAJ D. DESSAI</t>
  </si>
  <si>
    <t>POC Control-11GO.403</t>
  </si>
  <si>
    <t>RAHUL JAISWARA</t>
  </si>
  <si>
    <t>SACHIN MORYEKAR</t>
  </si>
  <si>
    <t>PRASHITA NAIK</t>
  </si>
  <si>
    <t>SABU KAVUMPURATHU</t>
  </si>
  <si>
    <t>DATTARAM NAIK</t>
  </si>
  <si>
    <t>ARJUN MANDREKAR</t>
  </si>
  <si>
    <t>POOJA DHAVJEKAR</t>
  </si>
  <si>
    <t>PARAMOUNT ENGINEERS</t>
  </si>
  <si>
    <t>SAPREM SAWANT</t>
  </si>
  <si>
    <t>VINAYAK NAIK</t>
  </si>
  <si>
    <t>AKSHAY KALANGUTKAR</t>
  </si>
  <si>
    <t>ANDREW CARDOZ</t>
  </si>
  <si>
    <t>SWAGAT BHOMKAR</t>
  </si>
  <si>
    <t>DNYANESHWAR TAMANKAR</t>
  </si>
  <si>
    <t>VADIRAJ GAMBHIR</t>
  </si>
  <si>
    <t>JYOTI MALIK</t>
  </si>
  <si>
    <t>ALEX SOARES</t>
  </si>
  <si>
    <t>MAHIMA KENAUDEKAR</t>
  </si>
  <si>
    <t>JOSEFINA CARVALHO</t>
  </si>
  <si>
    <t>HAJARESAB NANDIGATTI</t>
  </si>
  <si>
    <t>SUHAS NADKARNI</t>
  </si>
  <si>
    <t>POC Control-11GO.406</t>
  </si>
  <si>
    <t>PARASURAM HANCHINAMANI</t>
  </si>
  <si>
    <t>NARAYAN KADAM</t>
  </si>
  <si>
    <t>UMME SAYED</t>
  </si>
  <si>
    <t>Cash-TV-11GO.408</t>
  </si>
  <si>
    <t>AJAY BOSE</t>
  </si>
  <si>
    <t>MADANANT NAVATHE</t>
  </si>
  <si>
    <t>NARAYAN GURAV</t>
  </si>
  <si>
    <t>SUSHANT KUDNEKARR</t>
  </si>
  <si>
    <t>SHAMLEE PADWAL</t>
  </si>
  <si>
    <t>VISHAL KOLWALKAR</t>
  </si>
  <si>
    <t>ISAK CAN</t>
  </si>
  <si>
    <t>SANDESH MATNEKAR</t>
  </si>
  <si>
    <t>SHAMSUNDAR MORAJKAR</t>
  </si>
  <si>
    <t>PRAKASH GALATGE</t>
  </si>
  <si>
    <t>AMOGH ACHARI</t>
  </si>
  <si>
    <t>GAURAV NAIK</t>
  </si>
  <si>
    <t>Cash-TV-11GO.411</t>
  </si>
  <si>
    <t>RUCHA SANDYE</t>
  </si>
  <si>
    <t>POC Control-11GO.411</t>
  </si>
  <si>
    <t>GANESH SHETGAONKAR</t>
  </si>
  <si>
    <t>KISHOR GAONKAR</t>
  </si>
  <si>
    <t>SUBODH PARAB</t>
  </si>
  <si>
    <t>SITARAM SHETYE</t>
  </si>
  <si>
    <t>PUTHAN VEETIL NARAYAN</t>
  </si>
  <si>
    <t>NIGAR SULTANA</t>
  </si>
  <si>
    <t>SAMEER SALGAONKAR</t>
  </si>
  <si>
    <t>CRESCENTIA VAZ</t>
  </si>
  <si>
    <t>CHIRAG BHANDARE</t>
  </si>
  <si>
    <t>MINESH KALANGUTKAR</t>
  </si>
  <si>
    <t>JANARDHAN KUNDAIKAR</t>
  </si>
  <si>
    <t>VAIBHAV PRABHU</t>
  </si>
  <si>
    <t>SIDDESH SHET</t>
  </si>
  <si>
    <t>SHAUNAQ PAI</t>
  </si>
  <si>
    <t>ARUN MULIK</t>
  </si>
  <si>
    <t>Sum of Balance Due</t>
  </si>
  <si>
    <t>Create Pivot Table  with Grouping data</t>
  </si>
  <si>
    <t>2016</t>
  </si>
  <si>
    <t>2017</t>
  </si>
  <si>
    <t>2018</t>
  </si>
  <si>
    <t>2019</t>
  </si>
  <si>
    <t>2020</t>
  </si>
  <si>
    <t>Column Labels</t>
  </si>
  <si>
    <t>Nov</t>
  </si>
  <si>
    <t>Dec</t>
  </si>
  <si>
    <t>Oct</t>
  </si>
  <si>
    <t>Grouping by Year and Months</t>
  </si>
  <si>
    <t xml:space="preserve">Grouping by Aging </t>
  </si>
  <si>
    <t>1-100</t>
  </si>
  <si>
    <t>101-200</t>
  </si>
  <si>
    <t>201-300</t>
  </si>
  <si>
    <t>301-400</t>
  </si>
  <si>
    <t>401-500</t>
  </si>
  <si>
    <t>501-600</t>
  </si>
  <si>
    <t>601-700</t>
  </si>
  <si>
    <t>701-800</t>
  </si>
  <si>
    <t>801-900</t>
  </si>
  <si>
    <t>1201-1300</t>
  </si>
  <si>
    <t>Working File - Pivot Table Grouping</t>
  </si>
  <si>
    <t>Working File - Pivot Table Slicers</t>
  </si>
  <si>
    <t>Working File - Pivot Table Time Line</t>
  </si>
  <si>
    <t>MS Excel - Remove Duplicates</t>
  </si>
  <si>
    <t>https://www.youtube.com/watch?v=sJ1pSMNM6r0</t>
  </si>
  <si>
    <t>KL07-CN-0506</t>
  </si>
  <si>
    <t>RF</t>
  </si>
  <si>
    <t>KL07-CJ-7816</t>
  </si>
  <si>
    <t>ATM</t>
  </si>
  <si>
    <t>DELIVERY</t>
  </si>
  <si>
    <t>VITARA BREZZA</t>
  </si>
  <si>
    <t>ctrl +G</t>
  </si>
  <si>
    <t>Go To</t>
  </si>
  <si>
    <t>Special -Blank</t>
  </si>
  <si>
    <t>Ctrl+ -</t>
  </si>
  <si>
    <t>Delete row / col/ shift cell up /left</t>
  </si>
  <si>
    <t>MAHESH</t>
  </si>
  <si>
    <t>ROLLNO</t>
  </si>
  <si>
    <t>ENGLISH</t>
  </si>
  <si>
    <t>HINDI</t>
  </si>
  <si>
    <t>SANAT</t>
  </si>
  <si>
    <t>KISHAN</t>
  </si>
  <si>
    <t>ABSENT</t>
  </si>
  <si>
    <t>SANTOSH P</t>
  </si>
  <si>
    <t>KUMAR</t>
  </si>
  <si>
    <t>CHANDU</t>
  </si>
  <si>
    <t>RAJA</t>
  </si>
  <si>
    <t>JANVI</t>
  </si>
  <si>
    <t>RK PR</t>
  </si>
  <si>
    <t>Update all blank cell with "ABSENT"</t>
  </si>
  <si>
    <t>Select all blank cells in the table (Ctrl+G  ; Special  - blank)</t>
  </si>
  <si>
    <t>Type "ABSENT" in active  cell   and press Ctrl+Enter</t>
  </si>
  <si>
    <t>DATA TABLE</t>
  </si>
  <si>
    <t>EMI Calculation</t>
  </si>
  <si>
    <t>Rate of interest</t>
  </si>
  <si>
    <t>Loan Amt</t>
  </si>
  <si>
    <t>Term in Year</t>
  </si>
  <si>
    <t>EMI</t>
  </si>
  <si>
    <t>Total Emi pay</t>
  </si>
  <si>
    <t>PMT</t>
  </si>
  <si>
    <t>Int Paid</t>
  </si>
  <si>
    <t>MS Excel - Transpose</t>
  </si>
  <si>
    <t>MS Excel - Remove Blank Rows</t>
  </si>
  <si>
    <t>MS Excel - Data Table</t>
  </si>
  <si>
    <t>=B10=C10</t>
  </si>
  <si>
    <t>=B11&lt;&gt;C11</t>
  </si>
  <si>
    <t>=B12&gt;C12</t>
  </si>
  <si>
    <t>=B13&gt;=C13</t>
  </si>
  <si>
    <t>=B14&lt;C14</t>
  </si>
  <si>
    <t>=B15&lt;=C15</t>
  </si>
  <si>
    <t>Working File - Remove Duplicates</t>
  </si>
  <si>
    <t>Working File - Data Transpose</t>
  </si>
  <si>
    <t>Working File - Remove Blank Rows</t>
  </si>
  <si>
    <t>Working File - Data Table</t>
  </si>
  <si>
    <t>DATA Range - A</t>
  </si>
  <si>
    <t>Transpose - Vertical to Horizontal - B</t>
  </si>
  <si>
    <t>Transpose - Horizontal to Vertical  - C</t>
  </si>
  <si>
    <t>A to B</t>
  </si>
  <si>
    <t>B to C</t>
  </si>
  <si>
    <t>https://www.youtube.com/watch?v=7zrHZM7aL2U</t>
  </si>
  <si>
    <t>https://www.youtube.com/watch?v=2t6gEKjTqvI</t>
  </si>
  <si>
    <t>https://www.youtube.com/watch?v=-hsVVqGN14U</t>
  </si>
  <si>
    <t xml:space="preserve">Instead of creating different scenarios, you can create a data table to quickly try out different values for formulas. </t>
  </si>
  <si>
    <t>You can create a one variable data table or a two variable data table.</t>
  </si>
  <si>
    <t>Row Value</t>
  </si>
  <si>
    <t>Column Value</t>
  </si>
  <si>
    <t>=E86*E87</t>
  </si>
  <si>
    <t>Loan Amount</t>
  </si>
  <si>
    <t xml:space="preserve">Create Table with 2 valiables </t>
  </si>
  <si>
    <t>=C75  i.e. EMI calculated in Cell C75</t>
  </si>
  <si>
    <t>Steps -</t>
  </si>
  <si>
    <t>Select the Data Range including Formula Cell</t>
  </si>
  <si>
    <t>Go to What-if Analysis - Select Data Table</t>
  </si>
  <si>
    <t>Input Values as</t>
  </si>
  <si>
    <t xml:space="preserve">Row input cell - </t>
  </si>
  <si>
    <t>Interest Rate wise Table</t>
  </si>
  <si>
    <t>Term wise Table</t>
  </si>
  <si>
    <t>Formula in Cell G72</t>
  </si>
  <si>
    <t>'=C75'  i.e. EMI calculated in Cell C75</t>
  </si>
  <si>
    <t>Formula in Cell B85</t>
  </si>
  <si>
    <t>Column input cell - $C$72   i.e. interest rate</t>
  </si>
  <si>
    <t>Column input cell - $C$71   i.e. Loan Amount</t>
  </si>
  <si>
    <t>Formula in Cell B98</t>
  </si>
  <si>
    <t>Column input cell - $C$73   i.e. Term of Loan in years</t>
  </si>
  <si>
    <t>Formula in Cell D115</t>
  </si>
  <si>
    <t>=E86 * E87   (Row * Column)</t>
  </si>
  <si>
    <t>Row input cell - $E$113</t>
  </si>
  <si>
    <t>Column input cell - $E$114</t>
  </si>
  <si>
    <t>Select Data and Press Alt+F1</t>
  </si>
  <si>
    <t>Qtr1</t>
  </si>
  <si>
    <t>Qtr2</t>
  </si>
  <si>
    <t>Qtr3</t>
  </si>
  <si>
    <t>Qtr4</t>
  </si>
  <si>
    <t>WAGOANR</t>
  </si>
  <si>
    <t>SPRESSO</t>
  </si>
  <si>
    <t>Modelwise Sales Data for year 2019-2020</t>
  </si>
  <si>
    <t>Working File - Column Chart</t>
  </si>
  <si>
    <t>Working File - Chart Formating</t>
  </si>
  <si>
    <t>Vehicle Types</t>
  </si>
  <si>
    <t>Qty Sold</t>
  </si>
  <si>
    <t>Working File - Design Column Chart</t>
  </si>
  <si>
    <t>MS Excel - Scenario Manager</t>
  </si>
  <si>
    <t>MS Excel - Goal Seek</t>
  </si>
  <si>
    <t>Modelwise Sales Data for 2019</t>
  </si>
  <si>
    <t>Chart Title</t>
  </si>
  <si>
    <t>Axis Title</t>
  </si>
  <si>
    <t>Data Lables</t>
  </si>
  <si>
    <t>Gridlines</t>
  </si>
  <si>
    <t>Legends</t>
  </si>
  <si>
    <t>Chart Style &amp; Colour</t>
  </si>
  <si>
    <t>Chart Filter</t>
  </si>
  <si>
    <t xml:space="preserve">Formating done </t>
  </si>
  <si>
    <t>Double click in Chart Area</t>
  </si>
  <si>
    <t>Format Chart Area Dialog boox will open</t>
  </si>
  <si>
    <t>Select Picture Or Texure Fill in FILL option</t>
  </si>
  <si>
    <t>select picture file in insert picture from</t>
  </si>
  <si>
    <t>Steps to insert picture in the Chart</t>
  </si>
  <si>
    <t>Working File - Pie, Bar &amp; Line Chart</t>
  </si>
  <si>
    <t>Modelwise Sales Data for 1st Qtr</t>
  </si>
  <si>
    <t>Pie Chart</t>
  </si>
  <si>
    <t>BAR Chart</t>
  </si>
  <si>
    <t>Line Chart</t>
  </si>
  <si>
    <t>Working File - Scenario Manager</t>
  </si>
  <si>
    <t>Working File - Goal Seek</t>
  </si>
  <si>
    <t>MS Excel - Sparkline Chart</t>
  </si>
  <si>
    <t>Working File - Sparkline Chart</t>
  </si>
  <si>
    <t>Working File - Pivot Chart</t>
  </si>
  <si>
    <t>Sparkline Chart</t>
  </si>
  <si>
    <t>Sparkline</t>
  </si>
  <si>
    <t>Pivot Table &amp; Chart</t>
  </si>
  <si>
    <t>Create Pivot Table  with Time Line</t>
  </si>
  <si>
    <t>Timeline</t>
  </si>
  <si>
    <t>Count of Order Number</t>
  </si>
  <si>
    <r>
      <t>Scenario Manager</t>
    </r>
    <r>
      <rPr>
        <sz val="12"/>
        <color rgb="FF222222"/>
        <rFont val="Arial"/>
        <family val="2"/>
      </rPr>
      <t> is a  tool to help you keep track of different </t>
    </r>
    <r>
      <rPr>
        <b/>
        <sz val="12"/>
        <color rgb="FF222222"/>
        <rFont val="Arial"/>
        <family val="2"/>
      </rPr>
      <t>scenarios</t>
    </r>
    <r>
      <rPr>
        <sz val="12"/>
        <color rgb="FF222222"/>
        <rFont val="Arial"/>
        <family val="2"/>
      </rPr>
      <t> you want to have with your data</t>
    </r>
  </si>
  <si>
    <t>You can create and save different groups of values as scenarios and then switch between these scenarios to view the different results.</t>
  </si>
  <si>
    <t>Maximum 32 variable cells</t>
  </si>
  <si>
    <t>MONTHS</t>
  </si>
  <si>
    <t>JAN</t>
  </si>
  <si>
    <t>FEB</t>
  </si>
  <si>
    <t>MAR</t>
  </si>
  <si>
    <t>APR</t>
  </si>
  <si>
    <t>MAY</t>
  </si>
  <si>
    <t>JUN</t>
  </si>
  <si>
    <t>JUL</t>
  </si>
  <si>
    <t>AUG</t>
  </si>
  <si>
    <t>https://www.youtube.com/watch?v=pfT-cbxlf6U</t>
  </si>
  <si>
    <t>https://www.youtube.com/watch?v=fxxi7OrCy1I</t>
  </si>
  <si>
    <t xml:space="preserve">To see different Scenario Values </t>
  </si>
  <si>
    <t>Go to Data Tab --&gt; What-If-Analysis --&gt; Scenario Manager</t>
  </si>
  <si>
    <t>In Scenario Manager , Select the Scenario and Click on Show botton</t>
  </si>
  <si>
    <t>$C$93</t>
  </si>
  <si>
    <t>$C$94</t>
  </si>
  <si>
    <t>$C$95</t>
  </si>
  <si>
    <t>$C$96</t>
  </si>
  <si>
    <t>$C$97</t>
  </si>
  <si>
    <t>$C$98</t>
  </si>
  <si>
    <t>$C$99</t>
  </si>
  <si>
    <t>$C$100</t>
  </si>
  <si>
    <t>$C$101</t>
  </si>
  <si>
    <t>SCENARIO 1</t>
  </si>
  <si>
    <t>Sale by LOWER PAREL</t>
  </si>
  <si>
    <t>SCENARIO 2</t>
  </si>
  <si>
    <t>SALES BY ANDHERI
Modified by Santosh Malkar on 24/07/2020</t>
  </si>
  <si>
    <t>SCENARIO 3</t>
  </si>
  <si>
    <t xml:space="preserve">SALES DONE BY BORIVALI
</t>
  </si>
  <si>
    <t>Scenario Summary</t>
  </si>
  <si>
    <t>Changing Cells:</t>
  </si>
  <si>
    <t>Current Values:</t>
  </si>
  <si>
    <t>Result Cells:</t>
  </si>
  <si>
    <t>Notes:  Current Values column represents values of changing cells at</t>
  </si>
  <si>
    <t>time Scenario Summary Report was created.  Changing cells for each</t>
  </si>
  <si>
    <t>scenario are highlighted in gray.</t>
  </si>
  <si>
    <t xml:space="preserve">To view all scenario at a glance </t>
  </si>
  <si>
    <t>Click on Summary botton in Scenario Manager Dialog Box</t>
  </si>
  <si>
    <t>A Separate worksheet will be generate called 'Scenario Summary'</t>
  </si>
  <si>
    <t>You will find the comparison of all the Scenarios</t>
  </si>
  <si>
    <t xml:space="preserve">Select the Result Cell </t>
  </si>
  <si>
    <t>What if Aalalysis</t>
  </si>
  <si>
    <t>To Value to be entered in Goal seek window</t>
  </si>
  <si>
    <t>Goal seek</t>
  </si>
  <si>
    <t>Product Sold</t>
  </si>
  <si>
    <t>Input Cell -Changing Cell</t>
  </si>
  <si>
    <t>To get a desired  output by changing the value in a cell based on  a formula</t>
  </si>
  <si>
    <t>Unit Rate</t>
  </si>
  <si>
    <t>Input Cell</t>
  </si>
  <si>
    <t>Set cell</t>
  </si>
  <si>
    <t>To Value</t>
  </si>
  <si>
    <t>Changing Cell</t>
  </si>
  <si>
    <t>Total Sale/Revenue</t>
  </si>
  <si>
    <t>Formula - Set Cell to 500000</t>
  </si>
  <si>
    <t>Cost  Price /unit</t>
  </si>
  <si>
    <t>Period</t>
  </si>
  <si>
    <t>Sales</t>
  </si>
  <si>
    <t>Cost of sale</t>
  </si>
  <si>
    <t>Income/Profit</t>
  </si>
  <si>
    <t>Set Cell to 100000</t>
  </si>
  <si>
    <t>Score</t>
  </si>
  <si>
    <t>%mark</t>
  </si>
  <si>
    <t>changing cell</t>
  </si>
  <si>
    <t>First Term</t>
  </si>
  <si>
    <t>set cell</t>
  </si>
  <si>
    <t>Second Term</t>
  </si>
  <si>
    <t>Third Term</t>
  </si>
  <si>
    <t>Annul int rate</t>
  </si>
  <si>
    <t xml:space="preserve">bank </t>
  </si>
  <si>
    <t>Term</t>
  </si>
  <si>
    <t>YEARS</t>
  </si>
  <si>
    <t xml:space="preserve">Working File - Data Consolidation </t>
  </si>
  <si>
    <t>Excel Training - Links</t>
  </si>
  <si>
    <t>Consolidated Summary</t>
  </si>
  <si>
    <t>Link to Consolidated Summary</t>
  </si>
  <si>
    <t>https://www.youtube.com/watch?v=K23LzCiUcNo&amp;list=PLWPirh4EWFpEpO6NjjWLbKSCb-wx3hMql&amp;index=47</t>
  </si>
  <si>
    <t>Working File - Protect Cells</t>
  </si>
  <si>
    <t>Protect Specific Cells</t>
  </si>
  <si>
    <t xml:space="preserve">Protect the Cells highlighted with Green Colour </t>
  </si>
  <si>
    <t>Working File - Protect Sheet</t>
  </si>
  <si>
    <t xml:space="preserve">Working File - Protect File </t>
  </si>
  <si>
    <t>Working File - Protect Workbook</t>
  </si>
  <si>
    <t>Working File - Basic Introduction</t>
  </si>
  <si>
    <t>N A</t>
  </si>
  <si>
    <t>Working File - Tabs and Groups</t>
  </si>
  <si>
    <t>Working File - Comments</t>
  </si>
  <si>
    <t>Method</t>
  </si>
  <si>
    <t>Working File - Name Range</t>
  </si>
  <si>
    <t>Part 3</t>
  </si>
  <si>
    <t>Part 2</t>
  </si>
  <si>
    <t>Conditional Formating 2</t>
  </si>
  <si>
    <t>Advance Conditional Formating  3</t>
  </si>
  <si>
    <t>Chart Formating</t>
  </si>
  <si>
    <t>MS Excel - Dash Board</t>
  </si>
  <si>
    <t>Working File - DashBoard</t>
  </si>
  <si>
    <t>Ctrl+A</t>
  </si>
  <si>
    <t>Ctrl+B</t>
  </si>
  <si>
    <t>Ctrl+C</t>
  </si>
  <si>
    <t>Ctrl+D</t>
  </si>
  <si>
    <t>Ctrl+F</t>
  </si>
  <si>
    <t>Ctrl+G</t>
  </si>
  <si>
    <t>Ctrl+H</t>
  </si>
  <si>
    <t>Ctrl+I</t>
  </si>
  <si>
    <t>Ctrl+K</t>
  </si>
  <si>
    <t>Ctrl+N</t>
  </si>
  <si>
    <t>Ctrl+O</t>
  </si>
  <si>
    <t>Ctrl+P</t>
  </si>
  <si>
    <t>Ctrl+R</t>
  </si>
  <si>
    <t>Ctrl+S</t>
  </si>
  <si>
    <t>Ctrl+U</t>
  </si>
  <si>
    <t>Ctrl+V</t>
  </si>
  <si>
    <t>Ctrl+X</t>
  </si>
  <si>
    <t>Ctrl+Y</t>
  </si>
  <si>
    <t>Ctrl+Z</t>
  </si>
  <si>
    <t>F1</t>
  </si>
  <si>
    <t>F2</t>
  </si>
  <si>
    <t>F3</t>
  </si>
  <si>
    <t>F4</t>
  </si>
  <si>
    <t>F5</t>
  </si>
  <si>
    <t>F6</t>
  </si>
  <si>
    <t>F7</t>
  </si>
  <si>
    <t>F8</t>
  </si>
  <si>
    <t>F9</t>
  </si>
  <si>
    <t>F10</t>
  </si>
  <si>
    <t>F11</t>
  </si>
  <si>
    <t>F12</t>
  </si>
  <si>
    <t>Ctrl+;</t>
  </si>
  <si>
    <t>Ctrl+'</t>
  </si>
  <si>
    <t>Shift+F1</t>
  </si>
  <si>
    <t>Shift+F2</t>
  </si>
  <si>
    <t>Shift+F3</t>
  </si>
  <si>
    <t>Shift+F5</t>
  </si>
  <si>
    <t>Shift+F6</t>
  </si>
  <si>
    <t>Shift+F8</t>
  </si>
  <si>
    <t>Shift+F9</t>
  </si>
  <si>
    <t>Ctrl+F3</t>
  </si>
  <si>
    <t>Ctrl+F4</t>
  </si>
  <si>
    <t>Ctrl+F5</t>
  </si>
  <si>
    <t>Ctrl+F6</t>
  </si>
  <si>
    <t>Ctrl+F7</t>
  </si>
  <si>
    <t>Ctrl+F8</t>
  </si>
  <si>
    <t>Ctrl+F9</t>
  </si>
  <si>
    <t>Ctrl+F10</t>
  </si>
  <si>
    <t>Ctrl+F11</t>
  </si>
  <si>
    <t>Ctrl+F12</t>
  </si>
  <si>
    <t>Alt+F1</t>
  </si>
  <si>
    <t>Alt+F2</t>
  </si>
  <si>
    <t>Alt+F4</t>
  </si>
  <si>
    <t>Alt+F8</t>
  </si>
  <si>
    <t>Alt+F11</t>
  </si>
  <si>
    <t>Ctrl+Shift+F3</t>
  </si>
  <si>
    <t>Ctrl+Shift+F6</t>
  </si>
  <si>
    <t>Ctrl+Shift+F12</t>
  </si>
  <si>
    <t>Alt+=</t>
  </si>
  <si>
    <t>Ctrl+`</t>
  </si>
  <si>
    <t>Ctrl+Shift+A</t>
  </si>
  <si>
    <t>Alt+'</t>
  </si>
  <si>
    <t>Ctrl+Shift+~</t>
  </si>
  <si>
    <t>Ctrl+Shift+!</t>
  </si>
  <si>
    <t>Ctrl+Shift+@</t>
  </si>
  <si>
    <t>Ctrl+Shift+#</t>
  </si>
  <si>
    <t>Ctrl+Shift+$</t>
  </si>
  <si>
    <t>Ctrl+Shift+%</t>
  </si>
  <si>
    <t>Ctrl+Shift+^</t>
  </si>
  <si>
    <t>Ctrl+Shift+&amp;</t>
  </si>
  <si>
    <t>Ctrl+Shift+_</t>
  </si>
  <si>
    <t>Ctrl+Shift+*</t>
  </si>
  <si>
    <t>Ctrl++</t>
  </si>
  <si>
    <t>Ctrl+-</t>
  </si>
  <si>
    <t>Ctrl+Shift+(</t>
  </si>
  <si>
    <t>Ctrl+Shift+)</t>
  </si>
  <si>
    <t>Ctrl+Tab</t>
  </si>
  <si>
    <t>Go to a certain area.</t>
  </si>
  <si>
    <t>Inserts a hyperlink.</t>
  </si>
  <si>
    <t>Print the current sheet.</t>
  </si>
  <si>
    <t>Pastes everything copied onto the clipboard.</t>
  </si>
  <si>
    <t>Bolds all cells in the highlighted section.</t>
  </si>
  <si>
    <t>Puts italics all cells in the highlighted section.</t>
  </si>
  <si>
    <t>Puts a strikethrough all cells in the highlighted section.</t>
  </si>
  <si>
    <t>Shows or hides objects.</t>
  </si>
  <si>
    <t>Shows or hides the toolbar.</t>
  </si>
  <si>
    <t>Toggles the outline symbols.</t>
  </si>
  <si>
    <t>Enters the current time.</t>
  </si>
  <si>
    <t>Enters the current date.</t>
  </si>
  <si>
    <t>Changes between displaying cell values or formulas in the worksheet.</t>
  </si>
  <si>
    <t>Copies a formula from the cell above.</t>
  </si>
  <si>
    <t>Deletes the selected column or row.</t>
  </si>
  <si>
    <t>Inserts a new column or row.</t>
  </si>
  <si>
    <t>Switches between showing Excel formulas or their values in cells.</t>
  </si>
  <si>
    <t>Applies comma formatting.</t>
  </si>
  <si>
    <t>Applies currency formatting.</t>
  </si>
  <si>
    <t>Applies percentage formatting.</t>
  </si>
  <si>
    <t>Applies exponential formatting.</t>
  </si>
  <si>
    <t>Selects the current region around the active cell.</t>
  </si>
  <si>
    <t>Places border around selected cells.</t>
  </si>
  <si>
    <t>Removes a border.</t>
  </si>
  <si>
    <t>Insert.</t>
  </si>
  <si>
    <t>Delete.</t>
  </si>
  <si>
    <t>Unhide rows.</t>
  </si>
  <si>
    <t>Unhide columns.</t>
  </si>
  <si>
    <t>Selects the array containing the active cell.</t>
  </si>
  <si>
    <t>Selects the cells that have a static value or don’t match the formula in the active cell.</t>
  </si>
  <si>
    <t>Selects all cells referenced by formulas in the highlighted section.</t>
  </si>
  <si>
    <t>Selects cells that contain formulas that reference the active cell.</t>
  </si>
  <si>
    <t>Fills the selected cells with the current entry.</t>
  </si>
  <si>
    <t>Selects the entire column.</t>
  </si>
  <si>
    <t>Move between Two or more open Excel files.</t>
  </si>
  <si>
    <t>Inserts argument names into a formula.</t>
  </si>
  <si>
    <t>Opens the drop-down menu for fonts.</t>
  </si>
  <si>
    <t>Pastes what is stored on the clipboard.</t>
  </si>
  <si>
    <t>Highlights all text to the left of the cursor.</t>
  </si>
  <si>
    <t>Highlights all text to the right of the cursor.</t>
  </si>
  <si>
    <t>Extends the highlighted area down one cell.</t>
  </si>
  <si>
    <t>Extends the highlighted area left one character.</t>
  </si>
  <si>
    <t>Extends the highlighted area right one character.</t>
  </si>
  <si>
    <t>Cycles through applications.</t>
  </si>
  <si>
    <t>Opens the system menu.</t>
  </si>
  <si>
    <t>Undo.</t>
  </si>
  <si>
    <t>Allows formatting on a dialog box.</t>
  </si>
  <si>
    <t>Edits the selected cell.</t>
  </si>
  <si>
    <t>Goes to a specific cell. For example, C6.</t>
  </si>
  <si>
    <t>Move to the next pane.</t>
  </si>
  <si>
    <t>Spell check selected text or document.</t>
  </si>
  <si>
    <t>Enters Extend Mode.</t>
  </si>
  <si>
    <t>Recalculates every workbook.</t>
  </si>
  <si>
    <t>Activates the menu bar.</t>
  </si>
  <si>
    <t>Creates a chart from selected data.</t>
  </si>
  <si>
    <t>Opens the Excel formula window.</t>
  </si>
  <si>
    <t>Add to selection.</t>
  </si>
  <si>
    <t>Open Excel Name Manager.</t>
  </si>
  <si>
    <t>Restores window size.</t>
  </si>
  <si>
    <t>Next workbook.</t>
  </si>
  <si>
    <t>Previous workbook.</t>
  </si>
  <si>
    <t>Moves the window.</t>
  </si>
  <si>
    <t>Resizes the window.</t>
  </si>
  <si>
    <t>Inserts a macro sheet.</t>
  </si>
  <si>
    <t>Opens a file.</t>
  </si>
  <si>
    <t>Creates names by using those of either row or column labels.</t>
  </si>
  <si>
    <t>Prints the current worksheet.</t>
  </si>
  <si>
    <t>Inserts a chart.</t>
  </si>
  <si>
    <t>Exits Excel.</t>
  </si>
  <si>
    <t>Opens the macro dialog box.</t>
  </si>
  <si>
    <t>Opens the Visual Basic editor.</t>
  </si>
  <si>
    <t>Select all contents of a worksheet.</t>
  </si>
  <si>
    <t>Bold all cells in the highlighted section.</t>
  </si>
  <si>
    <t>Copy all cells in the highlighted section.</t>
  </si>
  <si>
    <t>Find and replace.</t>
  </si>
  <si>
    <t>Puts italics on all cells in the highlighted section.</t>
  </si>
  <si>
    <t>Ctrl+L</t>
  </si>
  <si>
    <t>Creates a new workbook.</t>
  </si>
  <si>
    <t>Opens a workbook.</t>
  </si>
  <si>
    <t>Saves the open worksheet.</t>
  </si>
  <si>
    <t>Ctrl+T</t>
  </si>
  <si>
    <t>Underlines all cells in the highlighted section.</t>
  </si>
  <si>
    <t>Ctrl+W</t>
  </si>
  <si>
    <t>Closes the current workbook.</t>
  </si>
  <si>
    <t>Cuts all cells in the highlighted section.</t>
  </si>
  <si>
    <t>Repeats the last entry (redo).</t>
  </si>
  <si>
    <t>Undo the last action.</t>
  </si>
  <si>
    <t>Changes the format of the selected cells.</t>
  </si>
  <si>
    <t>Underlines all cells in highlighted section.</t>
  </si>
  <si>
    <t>Hides rows.</t>
  </si>
  <si>
    <t>Hides columns.</t>
  </si>
  <si>
    <t>Ctrl+Shift+:</t>
  </si>
  <si>
    <t>Ctrl+Shift+"</t>
  </si>
  <si>
    <t>Copies value from cell above.</t>
  </si>
  <si>
    <t>Ctrl+Shift+=</t>
  </si>
  <si>
    <t>Applies time formatting.</t>
  </si>
  <si>
    <t>Applies date formatting.</t>
  </si>
  <si>
    <t>Ctrl+/</t>
  </si>
  <si>
    <t>Ctrl+\</t>
  </si>
  <si>
    <t>Ctrl+[</t>
  </si>
  <si>
    <t>Ctrl+]</t>
  </si>
  <si>
    <t>Ctrl+Enter</t>
  </si>
  <si>
    <t>Ctrl+Spacebar</t>
  </si>
  <si>
    <t>Ctrl+Home</t>
  </si>
  <si>
    <t>Ctrl+End</t>
  </si>
  <si>
    <t>Move to last cell with text on the worksheet.</t>
  </si>
  <si>
    <t>Ctrl+Shift+Tab</t>
  </si>
  <si>
    <t>Ctrl+Shift+F</t>
  </si>
  <si>
    <t>Ctrl+Shift+O</t>
  </si>
  <si>
    <t>Selects all of the cells that contain comments.</t>
  </si>
  <si>
    <t>Ctrl+Shift+P</t>
  </si>
  <si>
    <t>Shift+Insert</t>
  </si>
  <si>
    <t>Shift+Page Up</t>
  </si>
  <si>
    <t>In a single column, highlights all cells above that are selected.</t>
  </si>
  <si>
    <t>Shift+Page Down</t>
  </si>
  <si>
    <t>Shift+Home</t>
  </si>
  <si>
    <t>Shift+End</t>
  </si>
  <si>
    <t>Shift+Up Arrow</t>
  </si>
  <si>
    <t>Extends the highlighted area up one cell.</t>
  </si>
  <si>
    <t>Shift+Down Arrow</t>
  </si>
  <si>
    <t>Shift+Left Arrow</t>
  </si>
  <si>
    <t>Shift +Right Arrow</t>
  </si>
  <si>
    <t>Alt+Tab</t>
  </si>
  <si>
    <t>Alt+Spacebar</t>
  </si>
  <si>
    <t>Alt+Backspace</t>
  </si>
  <si>
    <t>Alt+Enter</t>
  </si>
  <si>
    <t>While typing text in a cell, pressing Alt+Enter moves to the next line, allowing for multiple lines of text in one cell.</t>
  </si>
  <si>
    <t>Creates a formula to sum all of the above cells.</t>
  </si>
  <si>
    <t>Opens the help menu.</t>
  </si>
  <si>
    <t>Repeats last action. For example, if you changed the color of text in another cell, pressing F4 changes the text in cell to the same color.</t>
  </si>
  <si>
    <t>Save As option.</t>
  </si>
  <si>
    <t>Opens the "What's This?" window.</t>
  </si>
  <si>
    <t>Allows the user to edit a cell comment.</t>
  </si>
  <si>
    <t>Move to previous pane.</t>
  </si>
  <si>
    <t>Performs calculate function on active sheet.</t>
  </si>
  <si>
    <t>Closes current window.</t>
  </si>
  <si>
    <t>Minimize current window.</t>
  </si>
  <si>
    <t>Maximize currently selected window.</t>
  </si>
  <si>
    <t>Fill down. Fills the cell beneath with the contents of the selected cell. To fill more than one cell, select the source cell and press Ctrl+Shift+Down to select multiple cells. Then press Ctrl+D to fill them with the contents of the original cell.</t>
  </si>
  <si>
    <t>Opens the Create Table dialog box.</t>
  </si>
  <si>
    <t>Fill right. Fills the cell to the right with the contents of the selected cell. To fill more than one cell, select the source cell and press Ctrl+Shift+Right to select multiple cells. Then press Ctrl+R to fill them with the contents of the original cell.</t>
  </si>
  <si>
    <t>Open the Create Table dialog box.</t>
  </si>
  <si>
    <t>After a name is created, F3 will paste names.</t>
  </si>
  <si>
    <t>Shortcuts - F1 to F12</t>
  </si>
  <si>
    <t>SHORTCUT</t>
  </si>
  <si>
    <t>DESCREPTIONS</t>
  </si>
  <si>
    <t>Shortcuts - Ctrl + A to Z</t>
  </si>
  <si>
    <t>Shortcuts - Ctrl + Single Key</t>
  </si>
  <si>
    <t>Shortcuts - Ctrl + Special Characters</t>
  </si>
  <si>
    <t>Shortcuts - Ctrl + F1  to F12</t>
  </si>
  <si>
    <t>Shortcuts - Alt + Single Key</t>
  </si>
  <si>
    <t>Shortcuts - Alt+F1  to Alt+F12</t>
  </si>
  <si>
    <t>Shortcuts - Shift + Single Key</t>
  </si>
  <si>
    <t>Shortcuts - Shift+F1  to Shift+F12</t>
  </si>
  <si>
    <t>Shortcuts - Ctrl + Shift+ Special Characters</t>
  </si>
  <si>
    <t>Shortcuts - Ctrl+ Shift + Single Key</t>
  </si>
  <si>
    <t>Shortcuts - Alt+A to Z</t>
  </si>
  <si>
    <t>Shortcuts - Ctrl+Shift+A  to Z</t>
  </si>
  <si>
    <t>Shortcuts - Ctrl+Shift+F1  to F12</t>
  </si>
  <si>
    <t>ALT + H + I + S – Add a sheet</t>
  </si>
  <si>
    <t>ALT + H + D + S – Delete a sheet</t>
  </si>
  <si>
    <t>ALT + H + O + R – Rename sheet</t>
  </si>
  <si>
    <t>ALT + H + O + U + S – Hide sheet</t>
  </si>
  <si>
    <t>ALT + H + O + U + H – Unhide sheet</t>
  </si>
  <si>
    <t>ALT + H + 0 (zero) – Increase decimals displayed in number</t>
  </si>
  <si>
    <t>ALT + H + 9 – Decrease decimals displayed in number</t>
  </si>
  <si>
    <t>ALT + H + E + F – Clear cell of all formatting</t>
  </si>
  <si>
    <t>ALT + H + E + A – Clear cell of all contents</t>
  </si>
  <si>
    <t>ALT + H + FD + S – Go to special</t>
  </si>
  <si>
    <t>ALT + N + V – Insert pivot table</t>
  </si>
  <si>
    <t>ALT + N + C – Insert column chart</t>
  </si>
  <si>
    <t>Alt</t>
  </si>
  <si>
    <t>Activates the Tabs / Menu Bars</t>
  </si>
  <si>
    <t>Alt + A</t>
  </si>
  <si>
    <t>Data Tab</t>
  </si>
  <si>
    <t>Alt + B</t>
  </si>
  <si>
    <t>Alt + C</t>
  </si>
  <si>
    <t>Alt + D</t>
  </si>
  <si>
    <t>Alt + E</t>
  </si>
  <si>
    <t>Alt + F</t>
  </si>
  <si>
    <t>Alt + G</t>
  </si>
  <si>
    <t>Alt + H</t>
  </si>
  <si>
    <t>Alt + I</t>
  </si>
  <si>
    <t>Alt + J</t>
  </si>
  <si>
    <t>Alt + K</t>
  </si>
  <si>
    <t>Alt + L</t>
  </si>
  <si>
    <t>Alt + M</t>
  </si>
  <si>
    <t>Alt + N</t>
  </si>
  <si>
    <t>Alt + O</t>
  </si>
  <si>
    <t>Alt + P</t>
  </si>
  <si>
    <t>Alt + Q</t>
  </si>
  <si>
    <t>Alt + R</t>
  </si>
  <si>
    <t>Alt + S</t>
  </si>
  <si>
    <t>Alt + T</t>
  </si>
  <si>
    <t>Alt + U</t>
  </si>
  <si>
    <t>Alt + V</t>
  </si>
  <si>
    <t>Alt + W</t>
  </si>
  <si>
    <t>Alt + X</t>
  </si>
  <si>
    <t>Alt + Y</t>
  </si>
  <si>
    <t>Alt + Z</t>
  </si>
  <si>
    <t>Data Menu</t>
  </si>
  <si>
    <t>Edit Menu</t>
  </si>
  <si>
    <t>Insert Menu</t>
  </si>
  <si>
    <t>Developer Tab</t>
  </si>
  <si>
    <t>Formula Bar</t>
  </si>
  <si>
    <t>Insert Tab</t>
  </si>
  <si>
    <t>Format Menu</t>
  </si>
  <si>
    <t>Page Layout Tab</t>
  </si>
  <si>
    <t>Review Tab</t>
  </si>
  <si>
    <t>Tools Menu</t>
  </si>
  <si>
    <t>Review Menu Bar</t>
  </si>
  <si>
    <t>View Tab</t>
  </si>
  <si>
    <t>File Open Option</t>
  </si>
  <si>
    <t>Alt + H + A + C  -  Align Centre</t>
  </si>
  <si>
    <t>Alt + H + A + L  -  Align Left</t>
  </si>
  <si>
    <t>Alt + H + A + R  -  Align Right</t>
  </si>
  <si>
    <t>Alt + R + S -- Speling Check</t>
  </si>
  <si>
    <t>Flash Fill</t>
  </si>
  <si>
    <t>Find</t>
  </si>
  <si>
    <t>Alt + Pageup</t>
  </si>
  <si>
    <t>Alt + Pagedown</t>
  </si>
  <si>
    <t>Left 1 Screen Scrolling</t>
  </si>
  <si>
    <t>Right 1 Screen Scrolling</t>
  </si>
  <si>
    <t>Alt + Down Arrow</t>
  </si>
  <si>
    <t>Dropdown List unique</t>
  </si>
  <si>
    <t>Shift+F4</t>
  </si>
  <si>
    <t xml:space="preserve"> Find Again</t>
  </si>
  <si>
    <t>Brings up a search box. - Find</t>
  </si>
  <si>
    <t>Shift+ F10</t>
  </si>
  <si>
    <t>Context Menu</t>
  </si>
  <si>
    <t>Shift+F11</t>
  </si>
  <si>
    <t>New Worksheet</t>
  </si>
  <si>
    <t>Shift+F12</t>
  </si>
  <si>
    <t>Save</t>
  </si>
  <si>
    <t>Ctrl+F1</t>
  </si>
  <si>
    <t>Ctrl+F2</t>
  </si>
  <si>
    <t>Hide / Show Tabs</t>
  </si>
  <si>
    <t>Print</t>
  </si>
  <si>
    <t>Show / Hide Formula</t>
  </si>
  <si>
    <t>Ctrl+1 (!)</t>
  </si>
  <si>
    <t>Ctrl+2 (@)</t>
  </si>
  <si>
    <t>Ctrl+3 (#)</t>
  </si>
  <si>
    <t>Ctrl+4 ($)</t>
  </si>
  <si>
    <t>Ctrl+5 (%)</t>
  </si>
  <si>
    <t>Ctrl+6 (^)</t>
  </si>
  <si>
    <t>Ctrl+7 (&amp;)</t>
  </si>
  <si>
    <t>Ctrl+8 (*)</t>
  </si>
  <si>
    <t>Ctrl+9 (()</t>
  </si>
  <si>
    <t>Ctrl+0 ())</t>
  </si>
  <si>
    <t>Ctrl + ` (~)</t>
  </si>
  <si>
    <t>Ctrl+Shift+9</t>
  </si>
  <si>
    <t>Show Hidden Rows</t>
  </si>
  <si>
    <t>Ctrl+Shift+0</t>
  </si>
  <si>
    <t>Show Hidden Columns</t>
  </si>
  <si>
    <t>Ctrl+Shift+;</t>
  </si>
  <si>
    <t>Enters the current Time</t>
  </si>
  <si>
    <t>Ctrl+Insert</t>
  </si>
  <si>
    <t>Snapshot of current screen</t>
  </si>
  <si>
    <t>Move to cell A1. at the start of worksheet</t>
  </si>
  <si>
    <t>Ctrl+Pageup</t>
  </si>
  <si>
    <t>Previous Worksheet</t>
  </si>
  <si>
    <t>Ctrl+PageDown</t>
  </si>
  <si>
    <t>Next Worksheet</t>
  </si>
  <si>
    <t>Ctrl+Left Arrow</t>
  </si>
  <si>
    <t>Move Left Area</t>
  </si>
  <si>
    <t>Ctrl+Right Arrow</t>
  </si>
  <si>
    <t>Move Right Area</t>
  </si>
  <si>
    <t>Ctrl+Up Arrow</t>
  </si>
  <si>
    <t>Ctrl+Down Arrow</t>
  </si>
  <si>
    <t>Move Up Area</t>
  </si>
  <si>
    <t>Move Down Area</t>
  </si>
  <si>
    <t>Ctrl+Shift+L</t>
  </si>
  <si>
    <t>Insert / Remove Filters</t>
  </si>
  <si>
    <t>Opens the drop-down menu for font size.</t>
  </si>
  <si>
    <t>Ctrl+Shift+U</t>
  </si>
  <si>
    <t>Expand Formula Bar</t>
  </si>
  <si>
    <t>Ctrl+Shift+Page Up</t>
  </si>
  <si>
    <t>Ctrl+Shift+Page Down</t>
  </si>
  <si>
    <t>Ctrl+Shift+Home</t>
  </si>
  <si>
    <t>Ctrl+Shift+End</t>
  </si>
  <si>
    <t>Ctrl+Shift+Up Arrow</t>
  </si>
  <si>
    <t>Ctrl+Shift+Down Arrow</t>
  </si>
  <si>
    <t>Ctrl+Shift+Left Arrow</t>
  </si>
  <si>
    <t>Ctrl+Shift +Right Arrow</t>
  </si>
  <si>
    <t>Ctrl+Shift+SpaceBar</t>
  </si>
  <si>
    <t>Select Data till first cell of sheet</t>
  </si>
  <si>
    <t>Select Data till Last data in the sheet</t>
  </si>
  <si>
    <t>Sheet selection Backward Direction</t>
  </si>
  <si>
    <t>Sheet selection Forward Direction</t>
  </si>
  <si>
    <t>Select current range left</t>
  </si>
  <si>
    <t>Select current range Right</t>
  </si>
  <si>
    <t>Select Current Range Up</t>
  </si>
  <si>
    <t>Select Current Range Down</t>
  </si>
  <si>
    <t>Select All</t>
  </si>
  <si>
    <t>Previous Windows</t>
  </si>
  <si>
    <t>Ctrl+Shift+F1</t>
  </si>
  <si>
    <t>Hide / Show Ribbon</t>
  </si>
  <si>
    <t>Ctrl+Shift+F4</t>
  </si>
  <si>
    <t>Go to Blank Cell</t>
  </si>
  <si>
    <t>Ctrl+Shift+F10</t>
  </si>
  <si>
    <t>Activate Tabs</t>
  </si>
</sst>
</file>

<file path=xl/styles.xml><?xml version="1.0" encoding="utf-8"?>
<styleSheet xmlns="http://schemas.openxmlformats.org/spreadsheetml/2006/main">
  <numFmts count="9">
    <numFmt numFmtId="43" formatCode="_(* #,##0.00_);_(* \(#,##0.00\);_(* &quot;-&quot;??_);_(@_)"/>
    <numFmt numFmtId="164" formatCode="dd/mm/yyyy"/>
    <numFmt numFmtId="165" formatCode="dd/mm/yyyy\ hh:mm:ss\ AM/PM"/>
    <numFmt numFmtId="166" formatCode="&quot;$&quot;#,##0.00"/>
    <numFmt numFmtId="167" formatCode="0.0000"/>
    <numFmt numFmtId="168" formatCode="0.000"/>
    <numFmt numFmtId="169" formatCode="0.0"/>
    <numFmt numFmtId="170" formatCode="[$-409]d\-mmm\-yyyy;@"/>
    <numFmt numFmtId="171" formatCode=";;;"/>
  </numFmts>
  <fonts count="64">
    <font>
      <sz val="11"/>
      <color theme="1"/>
      <name val="Calibri"/>
      <family val="2"/>
      <scheme val="minor"/>
    </font>
    <font>
      <u/>
      <sz val="11"/>
      <color theme="10"/>
      <name val="Calibri"/>
      <family val="2"/>
      <scheme val="minor"/>
    </font>
    <font>
      <sz val="11"/>
      <color theme="1"/>
      <name val="Calibri"/>
      <family val="2"/>
      <scheme val="minor"/>
    </font>
    <font>
      <b/>
      <sz val="11"/>
      <color theme="1"/>
      <name val="Calibri"/>
      <family val="2"/>
      <scheme val="minor"/>
    </font>
    <font>
      <sz val="11"/>
      <color theme="1"/>
      <name val="Arial Black"/>
      <family val="2"/>
    </font>
    <font>
      <b/>
      <u/>
      <sz val="11"/>
      <color theme="10"/>
      <name val="Calibri"/>
      <family val="2"/>
      <scheme val="minor"/>
    </font>
    <font>
      <sz val="16"/>
      <color theme="1"/>
      <name val="Arial Black"/>
      <family val="2"/>
    </font>
    <font>
      <b/>
      <sz val="14"/>
      <color theme="1"/>
      <name val="Calibri"/>
      <family val="2"/>
      <scheme val="minor"/>
    </font>
    <font>
      <b/>
      <u/>
      <sz val="14"/>
      <color theme="10"/>
      <name val="Calibri"/>
      <family val="2"/>
      <scheme val="minor"/>
    </font>
    <font>
      <sz val="11"/>
      <color rgb="FF000000"/>
      <name val="Calibri"/>
      <family val="2"/>
      <scheme val="minor"/>
    </font>
    <font>
      <sz val="12"/>
      <color rgb="FF222222"/>
      <name val="Arial"/>
      <family val="2"/>
    </font>
    <font>
      <b/>
      <sz val="12"/>
      <color rgb="FF222222"/>
      <name val="Arial"/>
      <family val="2"/>
    </font>
    <font>
      <sz val="11"/>
      <color theme="1"/>
      <name val="Arial"/>
      <family val="2"/>
    </font>
    <font>
      <b/>
      <sz val="11"/>
      <color theme="1"/>
      <name val="Arial"/>
      <family val="2"/>
    </font>
    <font>
      <b/>
      <sz val="12"/>
      <color theme="1"/>
      <name val="Arial"/>
      <family val="2"/>
    </font>
    <font>
      <sz val="12"/>
      <color theme="1"/>
      <name val="Arial"/>
      <family val="2"/>
    </font>
    <font>
      <sz val="12"/>
      <color theme="1"/>
      <name val="Segoe UI"/>
      <family val="2"/>
    </font>
    <font>
      <b/>
      <sz val="12"/>
      <color theme="1"/>
      <name val="Segoe UI"/>
      <family val="2"/>
    </font>
    <font>
      <sz val="14"/>
      <color rgb="FF000000"/>
      <name val="Calibri"/>
      <family val="2"/>
      <scheme val="minor"/>
    </font>
    <font>
      <b/>
      <sz val="11"/>
      <color rgb="FF000000"/>
      <name val="Calibri"/>
      <family val="2"/>
      <scheme val="minor"/>
    </font>
    <font>
      <b/>
      <sz val="14"/>
      <color rgb="FFFF0000"/>
      <name val="Calibri"/>
      <family val="2"/>
      <scheme val="minor"/>
    </font>
    <font>
      <b/>
      <sz val="12"/>
      <color theme="1"/>
      <name val="Calibri"/>
      <family val="2"/>
      <scheme val="minor"/>
    </font>
    <font>
      <sz val="12"/>
      <color rgb="FF1E1E1E"/>
      <name val="Calibri"/>
      <family val="2"/>
      <scheme val="minor"/>
    </font>
    <font>
      <sz val="12"/>
      <color theme="1"/>
      <name val="Calibri"/>
      <family val="2"/>
      <scheme val="minor"/>
    </font>
    <font>
      <sz val="11"/>
      <color rgb="FF4D5156"/>
      <name val="Arial"/>
      <family val="2"/>
    </font>
    <font>
      <b/>
      <sz val="11"/>
      <color rgb="FF5F6368"/>
      <name val="Arial"/>
      <family val="2"/>
    </font>
    <font>
      <b/>
      <i/>
      <sz val="11"/>
      <color theme="1"/>
      <name val="Calibri"/>
      <family val="2"/>
      <scheme val="minor"/>
    </font>
    <font>
      <sz val="10"/>
      <color theme="1"/>
      <name val="Calibri"/>
      <family val="2"/>
      <scheme val="minor"/>
    </font>
    <font>
      <sz val="10"/>
      <color theme="0"/>
      <name val="Calibri"/>
      <family val="2"/>
      <scheme val="minor"/>
    </font>
    <font>
      <b/>
      <sz val="10"/>
      <color theme="1"/>
      <name val="Calibri"/>
      <family val="2"/>
      <scheme val="minor"/>
    </font>
    <font>
      <sz val="11"/>
      <color rgb="FF222222"/>
      <name val="Calibri"/>
      <family val="2"/>
      <scheme val="minor"/>
    </font>
    <font>
      <b/>
      <sz val="11"/>
      <color rgb="FF222222"/>
      <name val="Calibri"/>
      <family val="2"/>
      <scheme val="minor"/>
    </font>
    <font>
      <sz val="11"/>
      <color rgb="FF2C2C2D"/>
      <name val="Calibri"/>
      <family val="2"/>
      <scheme val="minor"/>
    </font>
    <font>
      <i/>
      <sz val="11"/>
      <color rgb="FF2C2C2D"/>
      <name val="Calibri"/>
      <family val="2"/>
      <scheme val="minor"/>
    </font>
    <font>
      <b/>
      <sz val="11"/>
      <color rgb="FF2C2C2D"/>
      <name val="Calibri"/>
      <family val="2"/>
      <scheme val="minor"/>
    </font>
    <font>
      <b/>
      <sz val="11"/>
      <color rgb="FF000000"/>
      <name val="Arial"/>
      <family val="2"/>
    </font>
    <font>
      <sz val="11"/>
      <color rgb="FF000000"/>
      <name val="Arial"/>
      <family val="2"/>
    </font>
    <font>
      <sz val="14"/>
      <color theme="1"/>
      <name val="Calibri"/>
      <family val="2"/>
      <scheme val="minor"/>
    </font>
    <font>
      <b/>
      <sz val="14"/>
      <color rgb="FF000000"/>
      <name val="Arial"/>
      <family val="2"/>
    </font>
    <font>
      <b/>
      <sz val="9"/>
      <color rgb="FF000000"/>
      <name val="Calibri"/>
      <family val="2"/>
      <scheme val="minor"/>
    </font>
    <font>
      <b/>
      <sz val="14"/>
      <color rgb="FF000000"/>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i/>
      <sz val="11"/>
      <color rgb="FF000000"/>
      <name val="Arial"/>
      <family val="2"/>
    </font>
    <font>
      <b/>
      <sz val="11"/>
      <color rgb="FF505050"/>
      <name val="Arial"/>
      <family val="2"/>
    </font>
    <font>
      <sz val="12"/>
      <color rgb="FF000000"/>
      <name val="Arial"/>
      <family val="2"/>
    </font>
    <font>
      <i/>
      <sz val="12"/>
      <color rgb="FF000000"/>
      <name val="Arial"/>
      <family val="2"/>
    </font>
    <font>
      <b/>
      <sz val="12"/>
      <color rgb="FF505050"/>
      <name val="Arial"/>
      <family val="2"/>
    </font>
    <font>
      <b/>
      <u/>
      <sz val="12"/>
      <color theme="10"/>
      <name val="Calibri"/>
      <family val="2"/>
      <scheme val="minor"/>
    </font>
    <font>
      <sz val="11"/>
      <color theme="1"/>
      <name val="Calibri"/>
      <family val="2"/>
      <scheme val="minor"/>
    </font>
    <font>
      <sz val="16"/>
      <color theme="1"/>
      <name val="Calibri"/>
      <family val="2"/>
      <scheme val="minor"/>
    </font>
    <font>
      <sz val="9"/>
      <color rgb="FF000000"/>
      <name val="Calibri"/>
      <family val="2"/>
      <scheme val="minor"/>
    </font>
    <font>
      <b/>
      <sz val="11"/>
      <color rgb="FF4D5968"/>
      <name val="Segoe UI"/>
      <family val="2"/>
    </font>
    <font>
      <sz val="11"/>
      <color rgb="FF4D5968"/>
      <name val="Segoe UI"/>
      <family val="2"/>
    </font>
    <font>
      <b/>
      <sz val="12"/>
      <color indexed="9"/>
      <name val="Calibri"/>
      <family val="2"/>
      <scheme val="minor"/>
    </font>
    <font>
      <b/>
      <sz val="11"/>
      <color indexed="8"/>
      <name val="Calibri"/>
      <family val="2"/>
      <scheme val="minor"/>
    </font>
    <font>
      <b/>
      <sz val="11"/>
      <color indexed="18"/>
      <name val="Calibri"/>
      <family val="2"/>
      <scheme val="minor"/>
    </font>
    <font>
      <sz val="10"/>
      <color indexed="9"/>
      <name val="Calibri"/>
      <family val="2"/>
      <scheme val="minor"/>
    </font>
    <font>
      <sz val="8"/>
      <color theme="1"/>
      <name val="Calibri"/>
      <family val="2"/>
      <scheme val="minor"/>
    </font>
    <font>
      <b/>
      <sz val="16"/>
      <color theme="1"/>
      <name val="Calibri"/>
      <family val="2"/>
      <scheme val="minor"/>
    </font>
    <font>
      <u/>
      <sz val="14"/>
      <color rgb="FF002060"/>
      <name val="Calibri"/>
      <family val="2"/>
      <scheme val="minor"/>
    </font>
    <font>
      <i/>
      <sz val="11"/>
      <color theme="1"/>
      <name val="Calibri"/>
      <family val="2"/>
      <scheme val="minor"/>
    </font>
    <font>
      <b/>
      <sz val="11"/>
      <color rgb="FF111111"/>
      <name val="Calibri"/>
      <family val="2"/>
      <scheme val="minor"/>
    </font>
  </fonts>
  <fills count="28">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FFFF00"/>
        <bgColor rgb="FF000000"/>
      </patternFill>
    </fill>
    <fill>
      <patternFill patternType="solid">
        <fgColor rgb="FF00B0F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FF"/>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4F4F4"/>
        <bgColor indexed="64"/>
      </patternFill>
    </fill>
    <fill>
      <patternFill patternType="solid">
        <fgColor theme="5" tint="-0.249977111117893"/>
        <bgColor indexed="64"/>
      </patternFill>
    </fill>
    <fill>
      <patternFill patternType="solid">
        <fgColor rgb="FFFFC000"/>
        <bgColor indexed="64"/>
      </patternFill>
    </fill>
    <fill>
      <patternFill patternType="solid">
        <fgColor theme="3" tint="0.59999389629810485"/>
        <bgColor indexed="64"/>
      </patternFill>
    </fill>
    <fill>
      <patternFill patternType="solid">
        <fgColor rgb="FFE7F3FD"/>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9" tint="-0.249977111117893"/>
        <bgColor indexed="64"/>
      </patternFill>
    </fill>
    <fill>
      <patternFill patternType="solid">
        <fgColor indexed="20"/>
        <bgColor indexed="24"/>
      </patternFill>
    </fill>
    <fill>
      <patternFill patternType="solid">
        <fgColor indexed="22"/>
        <bgColor indexed="24"/>
      </patternFill>
    </fill>
    <fill>
      <patternFill patternType="solid">
        <fgColor indexed="22"/>
        <bgColor indexed="7"/>
      </patternFill>
    </fill>
    <fill>
      <patternFill patternType="solid">
        <fgColor theme="8" tint="0.39997558519241921"/>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s>
  <cellStyleXfs count="13">
    <xf numFmtId="0" fontId="0" fillId="0" borderId="0"/>
    <xf numFmtId="0" fontId="1" fillId="0" borderId="0" applyNumberForma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cellStyleXfs>
  <cellXfs count="553">
    <xf numFmtId="0" fontId="0" fillId="0" borderId="0" xfId="0"/>
    <xf numFmtId="0" fontId="0" fillId="0" borderId="0" xfId="0" applyAlignment="1">
      <alignment wrapText="1"/>
    </xf>
    <xf numFmtId="0" fontId="0" fillId="0" borderId="1" xfId="0" applyBorder="1"/>
    <xf numFmtId="0" fontId="0" fillId="0" borderId="0" xfId="0" applyAlignment="1">
      <alignment horizontal="center"/>
    </xf>
    <xf numFmtId="0" fontId="2" fillId="2" borderId="1" xfId="2" applyFont="1" applyFill="1" applyBorder="1"/>
    <xf numFmtId="0" fontId="2" fillId="0" borderId="0" xfId="2"/>
    <xf numFmtId="0" fontId="2" fillId="0" borderId="1" xfId="2" applyBorder="1"/>
    <xf numFmtId="0" fontId="2" fillId="0" borderId="1" xfId="2" applyFill="1" applyBorder="1"/>
    <xf numFmtId="0" fontId="2" fillId="0" borderId="1" xfId="2" applyFont="1" applyFill="1" applyBorder="1"/>
    <xf numFmtId="0" fontId="2" fillId="0" borderId="1" xfId="2" applyFont="1" applyBorder="1"/>
    <xf numFmtId="0" fontId="0" fillId="0" borderId="0" xfId="0" quotePrefix="1"/>
    <xf numFmtId="0" fontId="0" fillId="0" borderId="0" xfId="2" applyFont="1"/>
    <xf numFmtId="0" fontId="4" fillId="0" borderId="0" xfId="0" applyFont="1"/>
    <xf numFmtId="0" fontId="0" fillId="2" borderId="1" xfId="2" applyFont="1" applyFill="1" applyBorder="1"/>
    <xf numFmtId="2" fontId="0" fillId="0" borderId="1" xfId="2" applyNumberFormat="1" applyFont="1" applyBorder="1"/>
    <xf numFmtId="0" fontId="0" fillId="0" borderId="1" xfId="2" applyFont="1" applyBorder="1"/>
    <xf numFmtId="0" fontId="0" fillId="0" borderId="1" xfId="2" applyFont="1" applyFill="1" applyBorder="1" applyAlignment="1">
      <alignment horizontal="center"/>
    </xf>
    <xf numFmtId="0" fontId="2" fillId="4" borderId="1" xfId="2" applyFill="1" applyBorder="1"/>
    <xf numFmtId="0" fontId="4" fillId="5" borderId="0" xfId="0" quotePrefix="1" applyFont="1" applyFill="1"/>
    <xf numFmtId="0" fontId="4" fillId="3" borderId="0" xfId="0" applyFont="1" applyFill="1"/>
    <xf numFmtId="0" fontId="4" fillId="4" borderId="0" xfId="0" applyFont="1" applyFill="1"/>
    <xf numFmtId="0" fontId="6" fillId="0" borderId="0" xfId="0" applyFont="1"/>
    <xf numFmtId="0" fontId="7" fillId="2" borderId="2" xfId="0" applyFont="1" applyFill="1" applyBorder="1" applyAlignment="1">
      <alignment horizontal="center"/>
    </xf>
    <xf numFmtId="0" fontId="7" fillId="2" borderId="2" xfId="0" applyFont="1" applyFill="1" applyBorder="1"/>
    <xf numFmtId="0" fontId="7" fillId="2" borderId="2" xfId="0" applyFont="1" applyFill="1" applyBorder="1" applyAlignment="1">
      <alignment wrapText="1"/>
    </xf>
    <xf numFmtId="0" fontId="3" fillId="0" borderId="2" xfId="0" applyFont="1" applyBorder="1" applyAlignment="1">
      <alignment horizontal="center"/>
    </xf>
    <xf numFmtId="0" fontId="5" fillId="4" borderId="2" xfId="1" applyFont="1" applyFill="1" applyBorder="1" applyAlignment="1">
      <alignment wrapText="1"/>
    </xf>
    <xf numFmtId="0" fontId="3" fillId="0" borderId="2" xfId="0" applyFont="1" applyBorder="1"/>
    <xf numFmtId="0" fontId="3" fillId="0" borderId="2" xfId="0" applyFont="1" applyBorder="1" applyAlignment="1">
      <alignment wrapText="1"/>
    </xf>
    <xf numFmtId="0" fontId="3" fillId="6" borderId="2" xfId="0" applyFont="1" applyFill="1" applyBorder="1" applyAlignment="1">
      <alignment vertical="center" wrapText="1"/>
    </xf>
    <xf numFmtId="0" fontId="0" fillId="0" borderId="2" xfId="0" applyBorder="1"/>
    <xf numFmtId="0" fontId="0" fillId="7" borderId="2" xfId="0" applyFill="1" applyBorder="1"/>
    <xf numFmtId="0" fontId="0" fillId="7" borderId="1" xfId="0" applyFill="1" applyBorder="1"/>
    <xf numFmtId="0" fontId="0" fillId="0" borderId="1" xfId="0" applyFill="1" applyBorder="1"/>
    <xf numFmtId="14" fontId="0" fillId="0" borderId="1" xfId="0" applyNumberFormat="1" applyBorder="1"/>
    <xf numFmtId="0" fontId="2" fillId="0" borderId="1" xfId="2" applyFill="1" applyBorder="1" applyAlignment="1">
      <alignment horizontal="center"/>
    </xf>
    <xf numFmtId="0" fontId="2" fillId="0" borderId="0" xfId="2" applyFill="1" applyBorder="1"/>
    <xf numFmtId="0" fontId="2" fillId="0" borderId="0" xfId="2" applyFont="1" applyFill="1" applyBorder="1"/>
    <xf numFmtId="2" fontId="2" fillId="0" borderId="0" xfId="2" applyNumberFormat="1" applyFill="1" applyBorder="1"/>
    <xf numFmtId="0" fontId="2" fillId="0" borderId="1" xfId="2" applyFont="1" applyFill="1" applyBorder="1" applyAlignment="1">
      <alignment horizontal="center"/>
    </xf>
    <xf numFmtId="0" fontId="8" fillId="0" borderId="2" xfId="1" applyFont="1" applyBorder="1" applyAlignment="1">
      <alignment vertical="center"/>
    </xf>
    <xf numFmtId="0" fontId="0" fillId="7" borderId="0" xfId="0" applyFill="1"/>
    <xf numFmtId="0" fontId="0" fillId="4" borderId="1" xfId="0" quotePrefix="1" applyFill="1" applyBorder="1"/>
    <xf numFmtId="14" fontId="0" fillId="4" borderId="1" xfId="0" quotePrefix="1" applyNumberFormat="1" applyFill="1" applyBorder="1"/>
    <xf numFmtId="0" fontId="2" fillId="0" borderId="0" xfId="2" applyBorder="1"/>
    <xf numFmtId="0" fontId="0" fillId="4" borderId="1" xfId="2" quotePrefix="1" applyFont="1" applyFill="1" applyBorder="1" applyAlignment="1">
      <alignment horizontal="center"/>
    </xf>
    <xf numFmtId="0" fontId="3" fillId="2" borderId="1" xfId="0" applyFont="1" applyFill="1" applyBorder="1"/>
    <xf numFmtId="0" fontId="0" fillId="0" borderId="1" xfId="0" applyBorder="1" applyAlignment="1">
      <alignment horizontal="center"/>
    </xf>
    <xf numFmtId="0" fontId="3" fillId="2" borderId="1" xfId="2" applyFont="1" applyFill="1" applyBorder="1" applyAlignment="1">
      <alignment wrapText="1"/>
    </xf>
    <xf numFmtId="0" fontId="3" fillId="2" borderId="1" xfId="2" applyFont="1" applyFill="1" applyBorder="1"/>
    <xf numFmtId="0" fontId="0" fillId="0" borderId="1" xfId="0" quotePrefix="1" applyBorder="1" applyAlignment="1">
      <alignment wrapText="1"/>
    </xf>
    <xf numFmtId="0" fontId="0" fillId="4" borderId="1" xfId="0" quotePrefix="1" applyFill="1" applyBorder="1" applyAlignment="1">
      <alignment wrapText="1"/>
    </xf>
    <xf numFmtId="0" fontId="0" fillId="0" borderId="1" xfId="0" quotePrefix="1" applyBorder="1" applyAlignment="1">
      <alignment horizontal="center"/>
    </xf>
    <xf numFmtId="0" fontId="0" fillId="0" borderId="1" xfId="2" applyFont="1" applyBorder="1" applyAlignment="1">
      <alignment horizontal="center"/>
    </xf>
    <xf numFmtId="0" fontId="0" fillId="0" borderId="1" xfId="2" quotePrefix="1" applyFont="1" applyBorder="1" applyAlignment="1">
      <alignment horizontal="center"/>
    </xf>
    <xf numFmtId="0" fontId="2" fillId="9" borderId="1" xfId="2" applyFont="1" applyFill="1" applyBorder="1"/>
    <xf numFmtId="0" fontId="0" fillId="0" borderId="0" xfId="0" applyFill="1" applyBorder="1"/>
    <xf numFmtId="0" fontId="9" fillId="8" borderId="1" xfId="0" applyFont="1" applyFill="1" applyBorder="1"/>
    <xf numFmtId="0" fontId="9" fillId="0" borderId="1" xfId="0" applyFont="1" applyBorder="1"/>
    <xf numFmtId="0" fontId="0" fillId="10" borderId="1" xfId="0" quotePrefix="1" applyFill="1" applyBorder="1"/>
    <xf numFmtId="0" fontId="0" fillId="9" borderId="1" xfId="2" applyFont="1" applyFill="1" applyBorder="1"/>
    <xf numFmtId="0" fontId="0" fillId="0" borderId="1" xfId="2" applyFont="1" applyFill="1" applyBorder="1"/>
    <xf numFmtId="0" fontId="0" fillId="2" borderId="1" xfId="0" applyFill="1" applyBorder="1"/>
    <xf numFmtId="0" fontId="5" fillId="4" borderId="0" xfId="1" applyFont="1" applyFill="1"/>
    <xf numFmtId="0" fontId="0" fillId="2" borderId="1" xfId="0" applyFill="1" applyBorder="1" applyAlignment="1">
      <alignment horizontal="center"/>
    </xf>
    <xf numFmtId="0" fontId="4" fillId="0" borderId="0" xfId="0" quotePrefix="1" applyFont="1" applyFill="1"/>
    <xf numFmtId="0" fontId="4" fillId="2" borderId="1" xfId="0" quotePrefix="1" applyFont="1" applyFill="1" applyBorder="1"/>
    <xf numFmtId="0" fontId="4" fillId="5" borderId="1" xfId="0" quotePrefix="1" applyFont="1" applyFill="1" applyBorder="1" applyAlignment="1">
      <alignment vertical="center" wrapText="1"/>
    </xf>
    <xf numFmtId="0" fontId="0" fillId="4" borderId="1" xfId="0" quotePrefix="1" applyFill="1" applyBorder="1" applyAlignment="1">
      <alignment vertical="center" wrapText="1"/>
    </xf>
    <xf numFmtId="0" fontId="10" fillId="11" borderId="1" xfId="0" applyFont="1" applyFill="1" applyBorder="1" applyAlignment="1">
      <alignment wrapText="1"/>
    </xf>
    <xf numFmtId="0" fontId="10" fillId="11" borderId="0" xfId="0" applyFont="1" applyFill="1" applyAlignment="1">
      <alignment wrapText="1"/>
    </xf>
    <xf numFmtId="0" fontId="12" fillId="11" borderId="1" xfId="0" applyFont="1" applyFill="1" applyBorder="1" applyAlignment="1">
      <alignment wrapText="1"/>
    </xf>
    <xf numFmtId="0" fontId="15" fillId="11" borderId="0" xfId="0" applyFont="1" applyFill="1" applyAlignment="1">
      <alignment wrapText="1"/>
    </xf>
    <xf numFmtId="0" fontId="16" fillId="11" borderId="1" xfId="0" applyFont="1" applyFill="1" applyBorder="1" applyAlignment="1">
      <alignment wrapText="1"/>
    </xf>
    <xf numFmtId="0" fontId="12" fillId="11" borderId="0" xfId="0" applyFont="1" applyFill="1" applyAlignment="1">
      <alignment wrapText="1"/>
    </xf>
    <xf numFmtId="0" fontId="9" fillId="12" borderId="3" xfId="3" applyFont="1" applyFill="1" applyBorder="1" applyAlignment="1">
      <alignment vertical="top"/>
    </xf>
    <xf numFmtId="0" fontId="19" fillId="4" borderId="3" xfId="3" applyFont="1" applyFill="1" applyBorder="1" applyAlignment="1">
      <alignment horizontal="center" vertical="top"/>
    </xf>
    <xf numFmtId="0" fontId="9" fillId="4" borderId="3" xfId="3" quotePrefix="1" applyFont="1" applyFill="1" applyBorder="1" applyAlignment="1">
      <alignment vertical="top"/>
    </xf>
    <xf numFmtId="0" fontId="9" fillId="12" borderId="1" xfId="3" applyFont="1" applyFill="1" applyBorder="1" applyAlignment="1">
      <alignment vertical="top"/>
    </xf>
    <xf numFmtId="0" fontId="2" fillId="0" borderId="1" xfId="3" applyBorder="1" applyAlignment="1"/>
    <xf numFmtId="0" fontId="2" fillId="0" borderId="1" xfId="3" applyFont="1" applyBorder="1" applyAlignment="1"/>
    <xf numFmtId="0" fontId="18" fillId="2" borderId="3" xfId="3" applyFont="1" applyFill="1" applyBorder="1" applyAlignment="1">
      <alignment horizontal="center" vertical="top"/>
    </xf>
    <xf numFmtId="0" fontId="18" fillId="2" borderId="1" xfId="3" applyFont="1" applyFill="1" applyBorder="1" applyAlignment="1">
      <alignment horizontal="center" vertical="top"/>
    </xf>
    <xf numFmtId="0" fontId="2" fillId="0" borderId="1" xfId="3" applyBorder="1" applyAlignment="1">
      <alignment horizontal="center"/>
    </xf>
    <xf numFmtId="0" fontId="2" fillId="0" borderId="1" xfId="3" applyFont="1" applyBorder="1" applyAlignment="1">
      <alignment horizontal="center"/>
    </xf>
    <xf numFmtId="0" fontId="0" fillId="0" borderId="0" xfId="0" quotePrefix="1" applyFill="1"/>
    <xf numFmtId="0" fontId="0" fillId="0" borderId="0" xfId="0" applyFill="1"/>
    <xf numFmtId="0" fontId="0" fillId="0" borderId="0" xfId="2" applyFont="1" applyFill="1" applyBorder="1"/>
    <xf numFmtId="0" fontId="0" fillId="0" borderId="0" xfId="0" applyFill="1" applyBorder="1" applyAlignment="1">
      <alignment horizontal="center"/>
    </xf>
    <xf numFmtId="14" fontId="0" fillId="0" borderId="0" xfId="0" applyNumberFormat="1" applyFill="1" applyBorder="1" applyAlignment="1">
      <alignment horizontal="center"/>
    </xf>
    <xf numFmtId="0" fontId="0" fillId="0" borderId="0" xfId="0" quotePrefix="1" applyFill="1" applyBorder="1"/>
    <xf numFmtId="0" fontId="0" fillId="0" borderId="1" xfId="0" applyNumberFormat="1" applyBorder="1" applyAlignment="1">
      <alignment horizontal="center"/>
    </xf>
    <xf numFmtId="164" fontId="0" fillId="0" borderId="1" xfId="0" applyNumberFormat="1" applyBorder="1" applyAlignment="1">
      <alignment horizontal="center"/>
    </xf>
    <xf numFmtId="165" fontId="0" fillId="0" borderId="1" xfId="0" applyNumberFormat="1" applyBorder="1" applyAlignment="1">
      <alignment horizontal="center"/>
    </xf>
    <xf numFmtId="0" fontId="0" fillId="11" borderId="1" xfId="0" quotePrefix="1" applyFill="1" applyBorder="1"/>
    <xf numFmtId="14" fontId="0" fillId="11" borderId="1" xfId="0" quotePrefix="1" applyNumberFormat="1" applyFill="1" applyBorder="1"/>
    <xf numFmtId="164" fontId="0" fillId="2" borderId="1" xfId="0" applyNumberFormat="1" applyFill="1" applyBorder="1" applyAlignment="1">
      <alignment horizontal="center"/>
    </xf>
    <xf numFmtId="0" fontId="7" fillId="0" borderId="0" xfId="2" applyFont="1" applyFill="1" applyBorder="1"/>
    <xf numFmtId="14" fontId="7" fillId="0" borderId="0" xfId="0" applyNumberFormat="1" applyFont="1" applyFill="1" applyBorder="1" applyAlignment="1">
      <alignment horizontal="center"/>
    </xf>
    <xf numFmtId="164" fontId="0" fillId="0" borderId="1" xfId="0" applyNumberFormat="1" applyFill="1" applyBorder="1" applyAlignment="1">
      <alignment horizontal="center"/>
    </xf>
    <xf numFmtId="164" fontId="0" fillId="0" borderId="0" xfId="0" applyNumberFormat="1" applyFill="1" applyBorder="1" applyAlignment="1">
      <alignment horizontal="center"/>
    </xf>
    <xf numFmtId="0" fontId="0" fillId="2" borderId="1" xfId="0" quotePrefix="1" applyFill="1" applyBorder="1"/>
    <xf numFmtId="14" fontId="7" fillId="0" borderId="0" xfId="0" quotePrefix="1" applyNumberFormat="1" applyFont="1" applyFill="1" applyBorder="1" applyAlignment="1">
      <alignment horizontal="center"/>
    </xf>
    <xf numFmtId="0" fontId="0" fillId="11" borderId="4" xfId="0" quotePrefix="1" applyFill="1" applyBorder="1"/>
    <xf numFmtId="0" fontId="0" fillId="11" borderId="5" xfId="0" applyFill="1" applyBorder="1"/>
    <xf numFmtId="0" fontId="0" fillId="11" borderId="6" xfId="0" applyFill="1" applyBorder="1"/>
    <xf numFmtId="0" fontId="10" fillId="11" borderId="2" xfId="0" applyFont="1" applyFill="1" applyBorder="1" applyAlignment="1">
      <alignment wrapText="1"/>
    </xf>
    <xf numFmtId="0" fontId="3" fillId="2" borderId="7" xfId="0" applyFont="1" applyFill="1" applyBorder="1"/>
    <xf numFmtId="0" fontId="11" fillId="11" borderId="2" xfId="0" applyFont="1" applyFill="1" applyBorder="1" applyAlignment="1">
      <alignment wrapText="1"/>
    </xf>
    <xf numFmtId="0" fontId="0" fillId="4" borderId="1" xfId="0" quotePrefix="1" applyFill="1" applyBorder="1" applyAlignment="1">
      <alignment horizontal="center"/>
    </xf>
    <xf numFmtId="0" fontId="7" fillId="0" borderId="1" xfId="2" applyFont="1" applyFill="1" applyBorder="1"/>
    <xf numFmtId="0" fontId="0" fillId="0" borderId="1" xfId="0" applyFill="1" applyBorder="1" applyAlignment="1">
      <alignment horizontal="center"/>
    </xf>
    <xf numFmtId="0" fontId="0" fillId="0" borderId="1" xfId="0" quotePrefix="1" applyFill="1" applyBorder="1"/>
    <xf numFmtId="0" fontId="3" fillId="0" borderId="1" xfId="2" applyFont="1" applyFill="1" applyBorder="1"/>
    <xf numFmtId="0" fontId="0" fillId="0" borderId="1" xfId="0" quotePrefix="1" applyFill="1" applyBorder="1" applyAlignment="1">
      <alignment horizontal="center"/>
    </xf>
    <xf numFmtId="0" fontId="0" fillId="4" borderId="1" xfId="2" applyFont="1" applyFill="1" applyBorder="1" applyAlignment="1">
      <alignment horizontal="center"/>
    </xf>
    <xf numFmtId="0" fontId="0" fillId="11" borderId="1" xfId="0" quotePrefix="1" applyFill="1" applyBorder="1" applyAlignment="1">
      <alignment horizontal="center"/>
    </xf>
    <xf numFmtId="0" fontId="3" fillId="0" borderId="1" xfId="2" applyFont="1" applyBorder="1" applyAlignment="1">
      <alignment horizontal="center"/>
    </xf>
    <xf numFmtId="0" fontId="20" fillId="0" borderId="1" xfId="2" applyFont="1" applyFill="1" applyBorder="1"/>
    <xf numFmtId="0" fontId="21" fillId="0" borderId="1" xfId="0" applyFont="1" applyBorder="1" applyAlignment="1">
      <alignment horizontal="center"/>
    </xf>
    <xf numFmtId="0" fontId="2" fillId="0" borderId="1" xfId="2" applyFont="1" applyBorder="1" applyAlignment="1">
      <alignment horizontal="center"/>
    </xf>
    <xf numFmtId="166" fontId="2" fillId="0" borderId="1" xfId="2" applyNumberFormat="1" applyFont="1" applyBorder="1" applyAlignment="1">
      <alignment horizontal="center"/>
    </xf>
    <xf numFmtId="164" fontId="2" fillId="0" borderId="1" xfId="2" applyNumberFormat="1" applyFont="1" applyBorder="1" applyAlignment="1">
      <alignment horizontal="center"/>
    </xf>
    <xf numFmtId="0" fontId="22" fillId="15" borderId="1" xfId="0" applyFont="1" applyFill="1" applyBorder="1" applyAlignment="1">
      <alignment vertical="center" wrapText="1"/>
    </xf>
    <xf numFmtId="0" fontId="23" fillId="0" borderId="1" xfId="0" applyFont="1" applyBorder="1" applyAlignment="1"/>
    <xf numFmtId="0" fontId="0" fillId="2" borderId="1" xfId="2" applyFont="1" applyFill="1" applyBorder="1" applyAlignment="1">
      <alignment horizontal="center"/>
    </xf>
    <xf numFmtId="0" fontId="3" fillId="2" borderId="1" xfId="0" applyFont="1" applyFill="1" applyBorder="1" applyAlignment="1">
      <alignment horizontal="center"/>
    </xf>
    <xf numFmtId="0" fontId="2" fillId="11" borderId="1" xfId="2" applyFill="1" applyBorder="1"/>
    <xf numFmtId="0" fontId="0" fillId="11" borderId="1" xfId="2" applyFont="1" applyFill="1" applyBorder="1"/>
    <xf numFmtId="0" fontId="7" fillId="0" borderId="1" xfId="0" applyFont="1" applyFill="1" applyBorder="1" applyAlignment="1">
      <alignment vertical="center" wrapText="1"/>
    </xf>
    <xf numFmtId="0" fontId="7" fillId="0" borderId="1" xfId="2" applyFont="1" applyBorder="1"/>
    <xf numFmtId="0" fontId="0" fillId="0" borderId="0" xfId="0" applyBorder="1"/>
    <xf numFmtId="0" fontId="3" fillId="0" borderId="0" xfId="0" applyFont="1" applyFill="1" applyBorder="1" applyAlignment="1">
      <alignment horizontal="center"/>
    </xf>
    <xf numFmtId="0" fontId="2" fillId="0" borderId="1" xfId="2" applyBorder="1" applyAlignment="1">
      <alignment horizontal="center"/>
    </xf>
    <xf numFmtId="0" fontId="3" fillId="2" borderId="1" xfId="2" applyFont="1" applyFill="1" applyBorder="1" applyAlignment="1">
      <alignment horizontal="center"/>
    </xf>
    <xf numFmtId="0" fontId="0" fillId="14" borderId="1" xfId="0" applyFill="1" applyBorder="1"/>
    <xf numFmtId="0" fontId="0" fillId="14" borderId="1" xfId="0" applyFill="1" applyBorder="1" applyAlignment="1">
      <alignment horizontal="center"/>
    </xf>
    <xf numFmtId="0" fontId="0" fillId="14" borderId="1" xfId="0" applyFill="1" applyBorder="1" applyAlignment="1">
      <alignment wrapText="1"/>
    </xf>
    <xf numFmtId="0" fontId="0" fillId="13" borderId="1" xfId="0" applyFill="1" applyBorder="1"/>
    <xf numFmtId="0" fontId="0" fillId="0" borderId="1" xfId="0" quotePrefix="1" applyFill="1" applyBorder="1" applyAlignment="1">
      <alignment vertical="center" wrapText="1"/>
    </xf>
    <xf numFmtId="0" fontId="0" fillId="0" borderId="1" xfId="0" quotePrefix="1" applyFill="1" applyBorder="1" applyAlignment="1">
      <alignment wrapText="1"/>
    </xf>
    <xf numFmtId="0" fontId="24" fillId="11" borderId="1" xfId="0" applyFont="1" applyFill="1" applyBorder="1" applyAlignment="1">
      <alignment wrapText="1"/>
    </xf>
    <xf numFmtId="0" fontId="2" fillId="2" borderId="1" xfId="2" applyFill="1" applyBorder="1"/>
    <xf numFmtId="0" fontId="3" fillId="0" borderId="1" xfId="2"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0" fillId="4" borderId="1" xfId="0" applyFill="1" applyBorder="1" applyAlignment="1">
      <alignment horizontal="center" vertical="center" wrapText="1"/>
    </xf>
    <xf numFmtId="2" fontId="0" fillId="4" borderId="1" xfId="0" applyNumberFormat="1" applyFill="1" applyBorder="1" applyAlignment="1">
      <alignment horizontal="center" vertical="center" wrapText="1"/>
    </xf>
    <xf numFmtId="0" fontId="0" fillId="11" borderId="1" xfId="0" quotePrefix="1" applyFill="1" applyBorder="1" applyAlignment="1">
      <alignment wrapText="1"/>
    </xf>
    <xf numFmtId="0" fontId="0" fillId="2" borderId="8" xfId="0" applyFill="1" applyBorder="1"/>
    <xf numFmtId="0" fontId="0" fillId="2" borderId="8" xfId="0" applyFill="1" applyBorder="1" applyAlignment="1">
      <alignment horizontal="center"/>
    </xf>
    <xf numFmtId="0" fontId="0" fillId="2" borderId="8" xfId="0" applyFill="1" applyBorder="1" applyAlignment="1">
      <alignment wrapText="1"/>
    </xf>
    <xf numFmtId="0" fontId="26" fillId="2" borderId="8" xfId="0" applyFont="1" applyFill="1" applyBorder="1" applyAlignment="1">
      <alignment horizontal="center"/>
    </xf>
    <xf numFmtId="0" fontId="0" fillId="0" borderId="9" xfId="0" applyBorder="1"/>
    <xf numFmtId="0" fontId="0" fillId="0" borderId="12" xfId="0" applyBorder="1"/>
    <xf numFmtId="0" fontId="0" fillId="0" borderId="14" xfId="0" applyBorder="1"/>
    <xf numFmtId="0" fontId="3" fillId="14" borderId="17" xfId="0" applyFont="1" applyFill="1" applyBorder="1"/>
    <xf numFmtId="0" fontId="3" fillId="14" borderId="1" xfId="0" applyFont="1" applyFill="1" applyBorder="1"/>
    <xf numFmtId="0" fontId="0" fillId="0" borderId="10" xfId="0" applyBorder="1" applyAlignment="1">
      <alignment horizontal="center"/>
    </xf>
    <xf numFmtId="0" fontId="26" fillId="0" borderId="10" xfId="0" applyFont="1" applyBorder="1" applyAlignment="1">
      <alignment horizontal="center"/>
    </xf>
    <xf numFmtId="2" fontId="26" fillId="0" borderId="11" xfId="0" applyNumberFormat="1" applyFont="1" applyBorder="1" applyAlignment="1">
      <alignment horizontal="center"/>
    </xf>
    <xf numFmtId="0" fontId="26" fillId="0" borderId="1" xfId="0" applyFont="1" applyBorder="1" applyAlignment="1">
      <alignment horizontal="center"/>
    </xf>
    <xf numFmtId="2" fontId="26" fillId="0" borderId="13" xfId="0" applyNumberFormat="1" applyFont="1" applyBorder="1" applyAlignment="1">
      <alignment horizontal="center"/>
    </xf>
    <xf numFmtId="0" fontId="0" fillId="0" borderId="15" xfId="0" applyBorder="1" applyAlignment="1">
      <alignment horizontal="center"/>
    </xf>
    <xf numFmtId="0" fontId="26" fillId="0" borderId="15" xfId="0" applyFont="1" applyBorder="1" applyAlignment="1">
      <alignment horizontal="center"/>
    </xf>
    <xf numFmtId="2" fontId="26" fillId="0" borderId="16" xfId="0" applyNumberFormat="1" applyFont="1" applyBorder="1" applyAlignment="1">
      <alignment horizontal="center"/>
    </xf>
    <xf numFmtId="0" fontId="3" fillId="14" borderId="17" xfId="0" applyFont="1" applyFill="1" applyBorder="1" applyAlignment="1">
      <alignment horizontal="center"/>
    </xf>
    <xf numFmtId="0" fontId="3" fillId="14" borderId="1" xfId="0" applyFont="1" applyFill="1" applyBorder="1" applyAlignment="1">
      <alignment horizontal="center"/>
    </xf>
    <xf numFmtId="2" fontId="3" fillId="14" borderId="1" xfId="0" applyNumberFormat="1" applyFont="1" applyFill="1" applyBorder="1" applyAlignment="1">
      <alignment horizontal="center"/>
    </xf>
    <xf numFmtId="0" fontId="27" fillId="0" borderId="0" xfId="0" applyFont="1"/>
    <xf numFmtId="0" fontId="27" fillId="0" borderId="1" xfId="0" applyFont="1" applyBorder="1"/>
    <xf numFmtId="9" fontId="27" fillId="0" borderId="0" xfId="4" applyFont="1"/>
    <xf numFmtId="9" fontId="27" fillId="0" borderId="1" xfId="0" applyNumberFormat="1" applyFont="1" applyBorder="1"/>
    <xf numFmtId="0" fontId="28" fillId="0" borderId="0" xfId="0" applyFont="1"/>
    <xf numFmtId="0" fontId="29" fillId="4"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9" fontId="27" fillId="2" borderId="1" xfId="4"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0" borderId="0" xfId="0" applyFont="1" applyAlignment="1">
      <alignment horizontal="center" vertical="center" wrapText="1"/>
    </xf>
    <xf numFmtId="0" fontId="29" fillId="4" borderId="1" xfId="0" applyFont="1" applyFill="1" applyBorder="1" applyAlignment="1"/>
    <xf numFmtId="2" fontId="29" fillId="4" borderId="1" xfId="0" applyNumberFormat="1" applyFont="1" applyFill="1" applyBorder="1"/>
    <xf numFmtId="0" fontId="29" fillId="2" borderId="1" xfId="0" applyFont="1" applyFill="1" applyBorder="1" applyAlignment="1"/>
    <xf numFmtId="15" fontId="27" fillId="2" borderId="1" xfId="4" applyNumberFormat="1" applyFont="1" applyFill="1" applyBorder="1"/>
    <xf numFmtId="0" fontId="27" fillId="2" borderId="1" xfId="0" applyFont="1" applyFill="1" applyBorder="1"/>
    <xf numFmtId="9" fontId="27" fillId="2" borderId="1" xfId="4" applyFont="1" applyFill="1" applyBorder="1"/>
    <xf numFmtId="0" fontId="27" fillId="0" borderId="1" xfId="0" applyFont="1" applyBorder="1" applyAlignment="1"/>
    <xf numFmtId="2" fontId="27" fillId="0" borderId="1" xfId="0" applyNumberFormat="1" applyFont="1" applyBorder="1"/>
    <xf numFmtId="9" fontId="27" fillId="0" borderId="1" xfId="4" applyFont="1" applyBorder="1"/>
    <xf numFmtId="15" fontId="27" fillId="0" borderId="3" xfId="0" applyNumberFormat="1" applyFont="1" applyBorder="1" applyAlignment="1"/>
    <xf numFmtId="49" fontId="27" fillId="0" borderId="1" xfId="4" applyNumberFormat="1" applyFont="1" applyBorder="1" applyAlignment="1"/>
    <xf numFmtId="49" fontId="27" fillId="0" borderId="1" xfId="0" applyNumberFormat="1" applyFont="1" applyBorder="1" applyAlignment="1"/>
    <xf numFmtId="0" fontId="27" fillId="0" borderId="1" xfId="4" applyNumberFormat="1" applyFont="1" applyBorder="1"/>
    <xf numFmtId="0" fontId="7" fillId="0" borderId="0" xfId="0" applyFont="1"/>
    <xf numFmtId="49" fontId="0" fillId="0" borderId="1" xfId="0" applyNumberFormat="1" applyBorder="1"/>
    <xf numFmtId="0" fontId="2" fillId="0" borderId="1" xfId="5" applyFont="1" applyBorder="1"/>
    <xf numFmtId="49" fontId="0" fillId="0" borderId="0" xfId="0" applyNumberFormat="1"/>
    <xf numFmtId="0" fontId="0" fillId="0" borderId="0" xfId="0" applyNumberFormat="1"/>
    <xf numFmtId="0" fontId="0" fillId="0" borderId="1" xfId="0" applyNumberFormat="1" applyFill="1" applyBorder="1"/>
    <xf numFmtId="0" fontId="0" fillId="5" borderId="1" xfId="0" applyFill="1" applyBorder="1"/>
    <xf numFmtId="49" fontId="0" fillId="5" borderId="1" xfId="0" applyNumberFormat="1" applyFill="1" applyBorder="1"/>
    <xf numFmtId="0" fontId="0" fillId="0" borderId="0" xfId="0" quotePrefix="1" applyBorder="1"/>
    <xf numFmtId="0" fontId="30" fillId="11" borderId="1" xfId="0" applyFont="1" applyFill="1" applyBorder="1" applyAlignment="1">
      <alignment wrapText="1"/>
    </xf>
    <xf numFmtId="0" fontId="32" fillId="11" borderId="1" xfId="0" applyFont="1" applyFill="1" applyBorder="1" applyAlignment="1">
      <alignment wrapText="1"/>
    </xf>
    <xf numFmtId="0" fontId="0" fillId="11" borderId="1" xfId="0" applyFont="1" applyFill="1" applyBorder="1" applyAlignment="1">
      <alignment wrapText="1"/>
    </xf>
    <xf numFmtId="167" fontId="0" fillId="2" borderId="0" xfId="0" applyNumberFormat="1" applyFill="1"/>
    <xf numFmtId="168" fontId="2" fillId="2" borderId="1" xfId="2" applyNumberFormat="1" applyFill="1" applyBorder="1"/>
    <xf numFmtId="2" fontId="2" fillId="17" borderId="1" xfId="2" applyNumberFormat="1" applyFill="1" applyBorder="1"/>
    <xf numFmtId="169" fontId="2" fillId="17" borderId="1" xfId="2" applyNumberFormat="1" applyFill="1" applyBorder="1"/>
    <xf numFmtId="1" fontId="2" fillId="17" borderId="1" xfId="2" applyNumberFormat="1" applyFill="1" applyBorder="1"/>
    <xf numFmtId="168" fontId="2" fillId="0" borderId="0" xfId="2" applyNumberFormat="1" applyFill="1" applyBorder="1"/>
    <xf numFmtId="167" fontId="0" fillId="0" borderId="0" xfId="0" applyNumberFormat="1"/>
    <xf numFmtId="0" fontId="2" fillId="17" borderId="1" xfId="2" applyFill="1" applyBorder="1"/>
    <xf numFmtId="167" fontId="2" fillId="17" borderId="1" xfId="2" applyNumberFormat="1" applyFill="1" applyBorder="1"/>
    <xf numFmtId="0" fontId="2" fillId="0" borderId="0" xfId="2" applyFont="1" applyBorder="1"/>
    <xf numFmtId="0" fontId="2" fillId="17" borderId="0" xfId="2" applyFill="1" applyBorder="1"/>
    <xf numFmtId="0" fontId="0" fillId="0" borderId="0" xfId="0" applyFill="1" applyBorder="1" applyAlignment="1">
      <alignment vertical="center" wrapText="1"/>
    </xf>
    <xf numFmtId="0" fontId="4" fillId="0" borderId="1" xfId="0" applyFont="1" applyBorder="1"/>
    <xf numFmtId="2" fontId="0" fillId="0" borderId="1" xfId="0" applyNumberFormat="1" applyBorder="1"/>
    <xf numFmtId="0" fontId="3" fillId="0" borderId="1" xfId="0" applyFont="1" applyBorder="1"/>
    <xf numFmtId="0" fontId="0" fillId="13" borderId="1" xfId="0" applyFill="1" applyBorder="1" applyAlignment="1">
      <alignment vertical="center" wrapText="1"/>
    </xf>
    <xf numFmtId="2" fontId="0" fillId="0" borderId="1" xfId="0" applyNumberFormat="1" applyBorder="1" applyAlignment="1">
      <alignment horizontal="center"/>
    </xf>
    <xf numFmtId="0" fontId="21" fillId="16" borderId="1" xfId="0" applyFont="1" applyFill="1" applyBorder="1" applyAlignment="1">
      <alignment horizontal="center"/>
    </xf>
    <xf numFmtId="0" fontId="0" fillId="0" borderId="1" xfId="0" quotePrefix="1" applyFill="1" applyBorder="1" applyAlignment="1">
      <alignment horizontal="center" wrapText="1"/>
    </xf>
    <xf numFmtId="0" fontId="0" fillId="0" borderId="0" xfId="2" quotePrefix="1" applyFont="1" applyFill="1" applyBorder="1" applyAlignment="1">
      <alignment horizontal="center"/>
    </xf>
    <xf numFmtId="0" fontId="0" fillId="16" borderId="0" xfId="0" applyFill="1" applyAlignment="1">
      <alignment horizontal="center"/>
    </xf>
    <xf numFmtId="0" fontId="4" fillId="10" borderId="0" xfId="0" applyFont="1" applyFill="1"/>
    <xf numFmtId="0" fontId="3" fillId="2" borderId="0" xfId="0" applyFont="1" applyFill="1"/>
    <xf numFmtId="0" fontId="7" fillId="0" borderId="0" xfId="2" applyFont="1"/>
    <xf numFmtId="0" fontId="21" fillId="18" borderId="0" xfId="2" applyFont="1" applyFill="1"/>
    <xf numFmtId="2" fontId="2" fillId="0" borderId="1" xfId="2" applyNumberFormat="1" applyBorder="1"/>
    <xf numFmtId="0" fontId="0" fillId="4" borderId="1" xfId="2" quotePrefix="1" applyFont="1" applyFill="1" applyBorder="1"/>
    <xf numFmtId="0" fontId="0" fillId="4" borderId="1" xfId="2" applyFont="1" applyFill="1" applyBorder="1"/>
    <xf numFmtId="0" fontId="35" fillId="19" borderId="3" xfId="0" applyFont="1" applyFill="1" applyBorder="1" applyAlignment="1">
      <alignment horizontal="left" vertical="top"/>
    </xf>
    <xf numFmtId="0" fontId="35" fillId="19" borderId="3" xfId="0" applyFont="1" applyFill="1" applyBorder="1" applyAlignment="1">
      <alignment horizontal="right" vertical="top"/>
    </xf>
    <xf numFmtId="167" fontId="35" fillId="19" borderId="3" xfId="0" applyNumberFormat="1" applyFont="1" applyFill="1" applyBorder="1" applyAlignment="1">
      <alignment horizontal="right" vertical="top"/>
    </xf>
    <xf numFmtId="0" fontId="2" fillId="0" borderId="0" xfId="0" applyFont="1"/>
    <xf numFmtId="0" fontId="36" fillId="12" borderId="3" xfId="0" applyFont="1" applyFill="1" applyBorder="1" applyAlignment="1">
      <alignment horizontal="left" vertical="top"/>
    </xf>
    <xf numFmtId="0" fontId="36" fillId="12" borderId="3" xfId="0" applyFont="1" applyFill="1" applyBorder="1" applyAlignment="1">
      <alignment horizontal="right" vertical="top"/>
    </xf>
    <xf numFmtId="167" fontId="36" fillId="12" borderId="3" xfId="0" applyNumberFormat="1" applyFont="1" applyFill="1" applyBorder="1" applyAlignment="1">
      <alignment horizontal="right" vertical="top"/>
    </xf>
    <xf numFmtId="0" fontId="2" fillId="12" borderId="3" xfId="0" applyFont="1" applyFill="1" applyBorder="1" applyAlignment="1">
      <alignment horizontal="left" vertical="top"/>
    </xf>
    <xf numFmtId="0" fontId="2" fillId="12" borderId="3" xfId="0" applyFont="1" applyFill="1" applyBorder="1" applyAlignment="1">
      <alignment horizontal="right" vertical="top"/>
    </xf>
    <xf numFmtId="0" fontId="2" fillId="0" borderId="0" xfId="0" applyFont="1" applyAlignment="1">
      <alignment horizontal="left"/>
    </xf>
    <xf numFmtId="0" fontId="2" fillId="0" borderId="0" xfId="0" applyFont="1" applyAlignment="1">
      <alignment horizontal="right"/>
    </xf>
    <xf numFmtId="167" fontId="2" fillId="0" borderId="0" xfId="0" applyNumberFormat="1" applyFont="1" applyAlignment="1">
      <alignment horizontal="right"/>
    </xf>
    <xf numFmtId="0" fontId="35" fillId="19" borderId="1" xfId="0" applyFont="1" applyFill="1" applyBorder="1" applyAlignment="1">
      <alignment horizontal="left" vertical="top"/>
    </xf>
    <xf numFmtId="0" fontId="35" fillId="2" borderId="1" xfId="0" applyFont="1" applyFill="1" applyBorder="1" applyAlignment="1">
      <alignment horizontal="left" vertical="top"/>
    </xf>
    <xf numFmtId="0" fontId="36" fillId="12" borderId="1" xfId="0" applyFont="1" applyFill="1" applyBorder="1" applyAlignment="1">
      <alignment horizontal="left" vertical="top"/>
    </xf>
    <xf numFmtId="0" fontId="35" fillId="4" borderId="1" xfId="0" applyFont="1" applyFill="1" applyBorder="1" applyAlignment="1">
      <alignment horizontal="left" vertical="top"/>
    </xf>
    <xf numFmtId="0" fontId="0" fillId="4" borderId="1" xfId="0" applyFill="1" applyBorder="1"/>
    <xf numFmtId="43" fontId="2" fillId="0" borderId="1" xfId="6" applyBorder="1"/>
    <xf numFmtId="0" fontId="37" fillId="0" borderId="0" xfId="0" applyFont="1"/>
    <xf numFmtId="0" fontId="2" fillId="2" borderId="0" xfId="0" applyFont="1" applyFill="1"/>
    <xf numFmtId="0" fontId="7" fillId="2" borderId="0" xfId="0" applyFont="1" applyFill="1"/>
    <xf numFmtId="167" fontId="35" fillId="2" borderId="1" xfId="0" applyNumberFormat="1" applyFont="1" applyFill="1" applyBorder="1" applyAlignment="1">
      <alignment horizontal="right" vertical="top"/>
    </xf>
    <xf numFmtId="0" fontId="36" fillId="4" borderId="1" xfId="0" quotePrefix="1" applyFont="1" applyFill="1" applyBorder="1" applyAlignment="1">
      <alignment horizontal="left" vertical="top"/>
    </xf>
    <xf numFmtId="167" fontId="36" fillId="12" borderId="1" xfId="0" applyNumberFormat="1" applyFont="1" applyFill="1" applyBorder="1" applyAlignment="1">
      <alignment horizontal="right" vertical="top"/>
    </xf>
    <xf numFmtId="0" fontId="0" fillId="4" borderId="1" xfId="0" quotePrefix="1" applyFont="1" applyFill="1" applyBorder="1"/>
    <xf numFmtId="0" fontId="38" fillId="2" borderId="0" xfId="0" applyFont="1" applyFill="1" applyBorder="1" applyAlignment="1">
      <alignment horizontal="left" vertical="top"/>
    </xf>
    <xf numFmtId="0" fontId="8" fillId="0" borderId="0" xfId="1" applyFont="1"/>
    <xf numFmtId="0" fontId="7" fillId="0" borderId="0" xfId="0" applyFont="1" applyAlignment="1">
      <alignment wrapText="1"/>
    </xf>
    <xf numFmtId="0" fontId="7" fillId="0" borderId="1" xfId="0" applyFont="1" applyBorder="1" applyAlignment="1">
      <alignment horizontal="center" wrapText="1"/>
    </xf>
    <xf numFmtId="0" fontId="7" fillId="0" borderId="1" xfId="0" applyFont="1" applyBorder="1" applyAlignment="1">
      <alignment wrapText="1"/>
    </xf>
    <xf numFmtId="0" fontId="36" fillId="2" borderId="1" xfId="0" applyFont="1" applyFill="1" applyBorder="1" applyAlignment="1">
      <alignment horizontal="left" vertical="top"/>
    </xf>
    <xf numFmtId="0" fontId="2" fillId="0" borderId="0" xfId="2" applyFont="1"/>
    <xf numFmtId="0" fontId="0" fillId="17" borderId="1" xfId="2" applyFont="1" applyFill="1" applyBorder="1"/>
    <xf numFmtId="0" fontId="19" fillId="19" borderId="1" xfId="7" applyFont="1" applyFill="1" applyBorder="1" applyAlignment="1">
      <alignment vertical="top" wrapText="1"/>
    </xf>
    <xf numFmtId="0" fontId="39" fillId="19" borderId="1" xfId="7" applyFont="1" applyFill="1" applyBorder="1" applyAlignment="1">
      <alignment vertical="top" wrapText="1"/>
    </xf>
    <xf numFmtId="0" fontId="39" fillId="19" borderId="1" xfId="7" applyFont="1" applyFill="1" applyBorder="1" applyAlignment="1">
      <alignment horizontal="right" vertical="top" wrapText="1"/>
    </xf>
    <xf numFmtId="0" fontId="2" fillId="0" borderId="1" xfId="0" applyFont="1" applyBorder="1"/>
    <xf numFmtId="0" fontId="2" fillId="2" borderId="1" xfId="0" applyFont="1" applyFill="1" applyBorder="1"/>
    <xf numFmtId="0" fontId="0" fillId="2" borderId="0" xfId="0" applyFill="1"/>
    <xf numFmtId="0" fontId="0" fillId="0" borderId="0" xfId="2" quotePrefix="1" applyFont="1" applyFill="1" applyBorder="1"/>
    <xf numFmtId="0" fontId="40" fillId="0" borderId="0" xfId="0" applyFont="1"/>
    <xf numFmtId="0" fontId="40" fillId="0" borderId="0" xfId="0" quotePrefix="1" applyFont="1"/>
    <xf numFmtId="0" fontId="0" fillId="2" borderId="1" xfId="0" applyFont="1" applyFill="1" applyBorder="1"/>
    <xf numFmtId="0" fontId="2" fillId="0" borderId="0" xfId="0" applyFont="1" applyFill="1" applyBorder="1"/>
    <xf numFmtId="0" fontId="2" fillId="0" borderId="1" xfId="0" applyFont="1" applyBorder="1" applyAlignment="1">
      <alignment horizontal="center"/>
    </xf>
    <xf numFmtId="0" fontId="40" fillId="0" borderId="0" xfId="0" quotePrefix="1" applyFont="1" applyFill="1" applyBorder="1"/>
    <xf numFmtId="0" fontId="0" fillId="2" borderId="1" xfId="2" quotePrefix="1" applyFont="1" applyFill="1" applyBorder="1"/>
    <xf numFmtId="0" fontId="3" fillId="2" borderId="8" xfId="0" applyFont="1" applyFill="1" applyBorder="1"/>
    <xf numFmtId="0" fontId="0" fillId="18" borderId="1" xfId="0" applyFill="1" applyBorder="1" applyAlignment="1">
      <alignment horizontal="center"/>
    </xf>
    <xf numFmtId="0" fontId="0" fillId="0" borderId="1" xfId="2" quotePrefix="1" applyFont="1" applyFill="1" applyBorder="1" applyAlignment="1">
      <alignment horizontal="center"/>
    </xf>
    <xf numFmtId="0" fontId="0" fillId="4" borderId="1" xfId="0" applyFill="1" applyBorder="1" applyAlignment="1">
      <alignment horizontal="center"/>
    </xf>
    <xf numFmtId="0" fontId="3" fillId="4" borderId="1" xfId="0" applyFont="1" applyFill="1" applyBorder="1"/>
    <xf numFmtId="2" fontId="3" fillId="4" borderId="1" xfId="0" applyNumberFormat="1" applyFont="1" applyFill="1" applyBorder="1"/>
    <xf numFmtId="0" fontId="19" fillId="19" borderId="3" xfId="8" applyFont="1" applyFill="1" applyBorder="1" applyAlignment="1">
      <alignment horizontal="left" vertical="top" wrapText="1"/>
    </xf>
    <xf numFmtId="1" fontId="19" fillId="2" borderId="3" xfId="8" applyNumberFormat="1" applyFont="1" applyFill="1" applyBorder="1" applyAlignment="1">
      <alignment horizontal="left" vertical="top" wrapText="1"/>
    </xf>
    <xf numFmtId="1" fontId="19" fillId="19" borderId="3" xfId="8" applyNumberFormat="1" applyFont="1" applyFill="1" applyBorder="1" applyAlignment="1">
      <alignment horizontal="left" vertical="top" wrapText="1"/>
    </xf>
    <xf numFmtId="0" fontId="2" fillId="0" borderId="0" xfId="8" applyAlignment="1">
      <alignment horizontal="left"/>
    </xf>
    <xf numFmtId="0" fontId="9" fillId="12" borderId="3" xfId="8" applyFont="1" applyFill="1" applyBorder="1" applyAlignment="1">
      <alignment horizontal="left" vertical="top" wrapText="1"/>
    </xf>
    <xf numFmtId="1" fontId="9" fillId="12" borderId="3" xfId="8" applyNumberFormat="1" applyFont="1" applyFill="1" applyBorder="1" applyAlignment="1">
      <alignment horizontal="left" vertical="top" wrapText="1"/>
    </xf>
    <xf numFmtId="15" fontId="9" fillId="12" borderId="3" xfId="8" applyNumberFormat="1" applyFont="1" applyFill="1" applyBorder="1" applyAlignment="1">
      <alignment horizontal="left" vertical="top" wrapText="1"/>
    </xf>
    <xf numFmtId="1" fontId="2" fillId="0" borderId="0" xfId="8" applyNumberFormat="1" applyAlignment="1">
      <alignment horizontal="left"/>
    </xf>
    <xf numFmtId="2" fontId="9" fillId="12" borderId="3" xfId="8" applyNumberFormat="1" applyFont="1" applyFill="1" applyBorder="1" applyAlignment="1">
      <alignment horizontal="right" vertical="top" wrapText="1"/>
    </xf>
    <xf numFmtId="1" fontId="19" fillId="19" borderId="1" xfId="8" applyNumberFormat="1" applyFont="1" applyFill="1" applyBorder="1" applyAlignment="1">
      <alignment horizontal="center" vertical="top" wrapText="1"/>
    </xf>
    <xf numFmtId="1" fontId="19" fillId="2" borderId="1" xfId="8" applyNumberFormat="1" applyFont="1" applyFill="1" applyBorder="1" applyAlignment="1">
      <alignment horizontal="center" vertical="top" wrapText="1"/>
    </xf>
    <xf numFmtId="0" fontId="3" fillId="2" borderId="1" xfId="8" applyFont="1" applyFill="1" applyBorder="1"/>
    <xf numFmtId="0" fontId="2" fillId="2" borderId="1" xfId="8" applyFont="1" applyFill="1" applyBorder="1"/>
    <xf numFmtId="1" fontId="9" fillId="12" borderId="1" xfId="8" applyNumberFormat="1" applyFont="1" applyFill="1" applyBorder="1" applyAlignment="1">
      <alignment horizontal="center" vertical="top" wrapText="1"/>
    </xf>
    <xf numFmtId="0" fontId="2" fillId="0" borderId="1" xfId="8" applyBorder="1" applyAlignment="1">
      <alignment horizontal="center"/>
    </xf>
    <xf numFmtId="1" fontId="2" fillId="0" borderId="1" xfId="8" applyNumberFormat="1" applyBorder="1"/>
    <xf numFmtId="2" fontId="2" fillId="0" borderId="1" xfId="8" applyNumberFormat="1" applyBorder="1"/>
    <xf numFmtId="0" fontId="0" fillId="11" borderId="1" xfId="0" applyFill="1" applyBorder="1"/>
    <xf numFmtId="0" fontId="19" fillId="2" borderId="3" xfId="8" applyFont="1" applyFill="1" applyBorder="1" applyAlignment="1">
      <alignment horizontal="left" vertical="top" wrapText="1"/>
    </xf>
    <xf numFmtId="0" fontId="0" fillId="11" borderId="1" xfId="0" applyFill="1" applyBorder="1" applyAlignment="1">
      <alignment wrapText="1"/>
    </xf>
    <xf numFmtId="0" fontId="2" fillId="0" borderId="0" xfId="9"/>
    <xf numFmtId="0" fontId="2" fillId="0" borderId="1" xfId="9" applyBorder="1"/>
    <xf numFmtId="14" fontId="2" fillId="0" borderId="1" xfId="9" applyNumberFormat="1" applyBorder="1"/>
    <xf numFmtId="0" fontId="2" fillId="0" borderId="0" xfId="9" applyBorder="1"/>
    <xf numFmtId="14" fontId="2" fillId="0" borderId="0" xfId="9" applyNumberFormat="1" applyBorder="1"/>
    <xf numFmtId="0" fontId="2" fillId="0" borderId="0" xfId="9" applyFont="1"/>
    <xf numFmtId="0" fontId="2" fillId="17" borderId="1" xfId="9" applyFill="1" applyBorder="1"/>
    <xf numFmtId="0" fontId="2" fillId="2" borderId="1" xfId="9" applyFill="1" applyBorder="1"/>
    <xf numFmtId="15" fontId="39" fillId="12" borderId="1" xfId="7" applyNumberFormat="1" applyFont="1" applyFill="1" applyBorder="1" applyAlignment="1">
      <alignment horizontal="left" vertical="top" wrapText="1" indent="1"/>
    </xf>
    <xf numFmtId="0" fontId="0" fillId="0" borderId="1" xfId="9" applyFont="1" applyBorder="1"/>
    <xf numFmtId="15" fontId="39" fillId="12" borderId="0" xfId="7" applyNumberFormat="1" applyFont="1" applyFill="1" applyBorder="1" applyAlignment="1">
      <alignment horizontal="left" vertical="top" wrapText="1" indent="1"/>
    </xf>
    <xf numFmtId="0" fontId="0" fillId="0" borderId="0" xfId="9" applyFont="1" applyBorder="1"/>
    <xf numFmtId="2" fontId="0" fillId="0" borderId="0" xfId="0" applyNumberFormat="1" applyBorder="1"/>
    <xf numFmtId="0" fontId="3" fillId="20" borderId="1" xfId="9" applyFont="1" applyFill="1" applyBorder="1"/>
    <xf numFmtId="0" fontId="0" fillId="20" borderId="1" xfId="9" applyFont="1" applyFill="1" applyBorder="1"/>
    <xf numFmtId="2" fontId="0" fillId="20" borderId="1" xfId="0" applyNumberFormat="1" applyFill="1" applyBorder="1"/>
    <xf numFmtId="0" fontId="3" fillId="20" borderId="0" xfId="9" applyFont="1" applyFill="1" applyBorder="1"/>
    <xf numFmtId="0" fontId="0" fillId="20" borderId="0" xfId="9" applyFont="1" applyFill="1" applyBorder="1"/>
    <xf numFmtId="2" fontId="0" fillId="20" borderId="0" xfId="0" applyNumberFormat="1" applyFill="1" applyBorder="1"/>
    <xf numFmtId="0" fontId="3" fillId="17" borderId="0" xfId="9" applyFont="1" applyFill="1" applyBorder="1"/>
    <xf numFmtId="0" fontId="0" fillId="17" borderId="0" xfId="9" applyFont="1" applyFill="1" applyBorder="1"/>
    <xf numFmtId="2" fontId="0" fillId="17" borderId="0" xfId="0" applyNumberFormat="1" applyFill="1" applyBorder="1"/>
    <xf numFmtId="0" fontId="2" fillId="2" borderId="7" xfId="9" applyFill="1" applyBorder="1"/>
    <xf numFmtId="0" fontId="2" fillId="2" borderId="1" xfId="9" applyFill="1" applyBorder="1" applyAlignment="1">
      <alignment horizontal="center"/>
    </xf>
    <xf numFmtId="0" fontId="4" fillId="0" borderId="0" xfId="0" applyFont="1" applyFill="1"/>
    <xf numFmtId="0" fontId="9" fillId="12" borderId="3" xfId="0" applyFont="1" applyFill="1" applyBorder="1" applyAlignment="1">
      <alignment vertical="top" wrapText="1"/>
    </xf>
    <xf numFmtId="15" fontId="9" fillId="12" borderId="3" xfId="0" applyNumberFormat="1" applyFont="1" applyFill="1" applyBorder="1" applyAlignment="1">
      <alignment vertical="top" wrapText="1"/>
    </xf>
    <xf numFmtId="0" fontId="19" fillId="2" borderId="3" xfId="0" applyFont="1" applyFill="1" applyBorder="1" applyAlignment="1">
      <alignment vertical="top" wrapText="1"/>
    </xf>
    <xf numFmtId="0" fontId="0" fillId="10" borderId="0" xfId="0" applyFill="1"/>
    <xf numFmtId="0" fontId="2" fillId="2" borderId="1" xfId="9" applyFont="1" applyFill="1" applyBorder="1"/>
    <xf numFmtId="0" fontId="2" fillId="0" borderId="1" xfId="9" applyFont="1" applyBorder="1"/>
    <xf numFmtId="0" fontId="19" fillId="19" borderId="21" xfId="9" applyFont="1" applyFill="1" applyBorder="1" applyAlignment="1">
      <alignment vertical="top" wrapText="1"/>
    </xf>
    <xf numFmtId="0" fontId="19" fillId="19" borderId="22" xfId="9" applyFont="1" applyFill="1" applyBorder="1" applyAlignment="1">
      <alignment vertical="top" wrapText="1"/>
    </xf>
    <xf numFmtId="0" fontId="9" fillId="12" borderId="23" xfId="9" applyFont="1" applyFill="1" applyBorder="1" applyAlignment="1">
      <alignment vertical="top" wrapText="1"/>
    </xf>
    <xf numFmtId="0" fontId="9" fillId="12" borderId="3" xfId="9" applyFont="1" applyFill="1" applyBorder="1" applyAlignment="1">
      <alignment vertical="top" wrapText="1"/>
    </xf>
    <xf numFmtId="0" fontId="19" fillId="19" borderId="22" xfId="0" applyFont="1" applyFill="1" applyBorder="1" applyAlignment="1">
      <alignment vertical="top" wrapText="1"/>
    </xf>
    <xf numFmtId="0" fontId="9" fillId="12" borderId="22" xfId="9" applyFont="1" applyFill="1" applyBorder="1" applyAlignment="1">
      <alignment vertical="top" wrapText="1"/>
    </xf>
    <xf numFmtId="0" fontId="9" fillId="12" borderId="24" xfId="9" applyFont="1" applyFill="1" applyBorder="1" applyAlignment="1">
      <alignment vertical="top" wrapText="1"/>
    </xf>
    <xf numFmtId="164" fontId="9" fillId="12" borderId="22" xfId="0" applyNumberFormat="1" applyFont="1" applyFill="1" applyBorder="1" applyAlignment="1">
      <alignment vertical="top" wrapText="1"/>
    </xf>
    <xf numFmtId="0" fontId="7" fillId="0" borderId="1" xfId="0" applyFont="1" applyBorder="1"/>
    <xf numFmtId="0" fontId="7" fillId="2" borderId="0" xfId="2" applyFont="1" applyFill="1"/>
    <xf numFmtId="0" fontId="3" fillId="0" borderId="1" xfId="0" applyFont="1" applyFill="1" applyBorder="1"/>
    <xf numFmtId="0" fontId="0" fillId="0" borderId="1" xfId="0" applyFont="1" applyFill="1" applyBorder="1"/>
    <xf numFmtId="2" fontId="0" fillId="0" borderId="1" xfId="0" applyNumberFormat="1" applyFont="1" applyFill="1" applyBorder="1"/>
    <xf numFmtId="0" fontId="19" fillId="19" borderId="26" xfId="9" applyFont="1" applyFill="1" applyBorder="1" applyAlignment="1">
      <alignment vertical="top" wrapText="1"/>
    </xf>
    <xf numFmtId="0" fontId="9" fillId="12" borderId="26" xfId="9" applyFont="1" applyFill="1" applyBorder="1" applyAlignment="1">
      <alignment horizontal="center" vertical="top" wrapText="1"/>
    </xf>
    <xf numFmtId="0" fontId="9" fillId="12" borderId="27" xfId="9" applyFont="1" applyFill="1" applyBorder="1" applyAlignment="1">
      <alignment horizontal="center" vertical="top" wrapText="1"/>
    </xf>
    <xf numFmtId="0" fontId="9" fillId="12" borderId="25" xfId="9" applyFont="1" applyFill="1" applyBorder="1" applyAlignment="1">
      <alignment horizontal="center" vertical="top" wrapText="1"/>
    </xf>
    <xf numFmtId="0" fontId="19" fillId="19" borderId="0" xfId="9" applyFont="1" applyFill="1" applyBorder="1" applyAlignment="1">
      <alignment vertical="top" wrapText="1"/>
    </xf>
    <xf numFmtId="0" fontId="9" fillId="12" borderId="0" xfId="9" applyFont="1" applyFill="1" applyBorder="1" applyAlignment="1">
      <alignment vertical="top" wrapText="1"/>
    </xf>
    <xf numFmtId="0" fontId="41" fillId="12" borderId="0" xfId="9" applyFont="1" applyFill="1" applyBorder="1" applyAlignment="1">
      <alignment vertical="top" wrapText="1"/>
    </xf>
    <xf numFmtId="0" fontId="41" fillId="12" borderId="0" xfId="9" quotePrefix="1" applyFont="1" applyFill="1" applyBorder="1" applyAlignment="1">
      <alignment vertical="top" wrapText="1"/>
    </xf>
    <xf numFmtId="0" fontId="41" fillId="12" borderId="1" xfId="9" applyFont="1" applyFill="1" applyBorder="1" applyAlignment="1">
      <alignment vertical="top" wrapText="1"/>
    </xf>
    <xf numFmtId="0" fontId="42" fillId="2" borderId="1" xfId="0" applyFont="1" applyFill="1" applyBorder="1" applyAlignment="1">
      <alignment vertical="top" wrapText="1"/>
    </xf>
    <xf numFmtId="0" fontId="43" fillId="21" borderId="1" xfId="0" applyFont="1" applyFill="1" applyBorder="1"/>
    <xf numFmtId="0" fontId="2" fillId="0" borderId="0" xfId="0" applyFont="1" applyBorder="1"/>
    <xf numFmtId="0" fontId="0" fillId="0" borderId="1" xfId="0" applyFont="1" applyBorder="1"/>
    <xf numFmtId="0" fontId="0" fillId="4" borderId="0" xfId="0" applyFill="1"/>
    <xf numFmtId="0" fontId="0" fillId="10" borderId="0" xfId="0" quotePrefix="1" applyFill="1"/>
    <xf numFmtId="0" fontId="0" fillId="4" borderId="0" xfId="0" quotePrefix="1" applyFill="1"/>
    <xf numFmtId="170" fontId="0" fillId="0" borderId="1" xfId="0" applyNumberFormat="1" applyBorder="1"/>
    <xf numFmtId="0" fontId="2" fillId="0" borderId="0" xfId="9" applyFont="1" applyFill="1" applyBorder="1"/>
    <xf numFmtId="0" fontId="0" fillId="17" borderId="0" xfId="0" applyFill="1"/>
    <xf numFmtId="0" fontId="0" fillId="17" borderId="1" xfId="9" applyFont="1" applyFill="1" applyBorder="1"/>
    <xf numFmtId="0" fontId="1" fillId="0" borderId="1" xfId="1" applyBorder="1"/>
    <xf numFmtId="0" fontId="0" fillId="17" borderId="1" xfId="0" applyFill="1" applyBorder="1"/>
    <xf numFmtId="0" fontId="0" fillId="0" borderId="7" xfId="0" applyBorder="1"/>
    <xf numFmtId="0" fontId="3" fillId="2" borderId="0" xfId="0" applyFont="1" applyFill="1" applyBorder="1"/>
    <xf numFmtId="0" fontId="46" fillId="0" borderId="0" xfId="0" applyFont="1" applyAlignment="1">
      <alignment horizontal="left" vertical="center"/>
    </xf>
    <xf numFmtId="0" fontId="23" fillId="0" borderId="0" xfId="0" applyFont="1" applyAlignment="1"/>
    <xf numFmtId="0" fontId="23" fillId="0" borderId="0" xfId="0" applyFont="1" applyAlignment="1">
      <alignment horizontal="left" vertical="center"/>
    </xf>
    <xf numFmtId="0" fontId="36" fillId="0" borderId="0" xfId="0" applyFont="1"/>
    <xf numFmtId="0" fontId="1" fillId="2" borderId="0" xfId="1" applyFill="1" applyAlignment="1">
      <alignment horizontal="left" vertical="center"/>
    </xf>
    <xf numFmtId="0" fontId="49" fillId="2" borderId="0" xfId="1" applyFont="1" applyFill="1" applyAlignment="1">
      <alignment horizontal="left" vertical="center"/>
    </xf>
    <xf numFmtId="0" fontId="7" fillId="0" borderId="0" xfId="2" applyFont="1" applyAlignment="1"/>
    <xf numFmtId="0" fontId="36" fillId="0" borderId="0" xfId="0" applyFont="1" applyAlignment="1">
      <alignment horizontal="left" vertical="center"/>
    </xf>
    <xf numFmtId="0" fontId="8" fillId="2" borderId="0" xfId="1" applyFont="1" applyFill="1" applyAlignment="1">
      <alignment horizontal="left" vertical="center"/>
    </xf>
    <xf numFmtId="0" fontId="40" fillId="0" borderId="0" xfId="0" applyFont="1" applyAlignment="1">
      <alignment horizontal="left" vertical="center"/>
    </xf>
    <xf numFmtId="0" fontId="2" fillId="0" borderId="1" xfId="9" applyFont="1" applyBorder="1" applyProtection="1">
      <protection locked="0"/>
    </xf>
    <xf numFmtId="0" fontId="2" fillId="0" borderId="1" xfId="9" applyBorder="1" applyProtection="1">
      <protection locked="0"/>
    </xf>
    <xf numFmtId="0" fontId="2" fillId="13" borderId="19" xfId="10" applyFill="1" applyBorder="1" applyProtection="1">
      <protection locked="0"/>
    </xf>
    <xf numFmtId="0" fontId="2" fillId="9" borderId="28" xfId="9" applyFill="1" applyBorder="1" applyProtection="1"/>
    <xf numFmtId="0" fontId="2" fillId="9" borderId="17" xfId="9" applyFill="1" applyBorder="1" applyProtection="1"/>
    <xf numFmtId="0" fontId="2" fillId="9" borderId="29" xfId="9" applyFill="1" applyBorder="1" applyProtection="1"/>
    <xf numFmtId="0" fontId="2" fillId="0" borderId="7" xfId="9" applyBorder="1" applyProtection="1">
      <protection locked="0"/>
    </xf>
    <xf numFmtId="0" fontId="2" fillId="0" borderId="7" xfId="9" applyFont="1" applyBorder="1" applyProtection="1">
      <protection locked="0"/>
    </xf>
    <xf numFmtId="0" fontId="2" fillId="13" borderId="30" xfId="10" applyFill="1" applyBorder="1" applyProtection="1">
      <protection locked="0"/>
    </xf>
    <xf numFmtId="0" fontId="2" fillId="0" borderId="8" xfId="9" applyBorder="1" applyProtection="1">
      <protection locked="0"/>
    </xf>
    <xf numFmtId="0" fontId="2" fillId="0" borderId="31" xfId="9" applyBorder="1" applyProtection="1">
      <protection locked="0"/>
    </xf>
    <xf numFmtId="0" fontId="2" fillId="13" borderId="30" xfId="0" applyNumberFormat="1" applyFont="1" applyFill="1" applyBorder="1" applyAlignment="1" applyProtection="1">
      <protection locked="0"/>
    </xf>
    <xf numFmtId="0" fontId="2" fillId="0" borderId="31" xfId="0" applyNumberFormat="1" applyFont="1" applyFill="1" applyBorder="1" applyAlignment="1" applyProtection="1">
      <protection locked="0"/>
    </xf>
    <xf numFmtId="0" fontId="50" fillId="0" borderId="8" xfId="0" applyNumberFormat="1" applyFont="1" applyFill="1" applyBorder="1" applyAlignment="1" applyProtection="1">
      <protection locked="0"/>
    </xf>
    <xf numFmtId="0" fontId="51" fillId="20" borderId="1" xfId="0" applyFont="1" applyFill="1" applyBorder="1" applyAlignment="1">
      <alignment horizontal="center"/>
    </xf>
    <xf numFmtId="0" fontId="37" fillId="20" borderId="1" xfId="0" applyFont="1" applyFill="1" applyBorder="1" applyAlignment="1">
      <alignment horizontal="center"/>
    </xf>
    <xf numFmtId="0" fontId="9" fillId="12" borderId="23" xfId="0" applyFont="1" applyFill="1" applyBorder="1" applyAlignment="1">
      <alignment vertical="top" wrapText="1"/>
    </xf>
    <xf numFmtId="0" fontId="9" fillId="12" borderId="27" xfId="0" applyFont="1" applyFill="1" applyBorder="1" applyAlignment="1">
      <alignment vertical="top" wrapText="1"/>
    </xf>
    <xf numFmtId="0" fontId="19" fillId="2" borderId="21" xfId="0" applyFont="1" applyFill="1" applyBorder="1" applyAlignment="1">
      <alignment vertical="top" wrapText="1"/>
    </xf>
    <xf numFmtId="0" fontId="19" fillId="2" borderId="22" xfId="0" applyFont="1" applyFill="1" applyBorder="1" applyAlignment="1">
      <alignment vertical="top" wrapText="1"/>
    </xf>
    <xf numFmtId="0" fontId="19" fillId="2" borderId="26" xfId="0" applyFont="1" applyFill="1" applyBorder="1" applyAlignment="1">
      <alignment vertical="top" wrapText="1"/>
    </xf>
    <xf numFmtId="0" fontId="1" fillId="0" borderId="0" xfId="1"/>
    <xf numFmtId="0" fontId="19" fillId="0" borderId="0" xfId="0" applyFont="1"/>
    <xf numFmtId="1" fontId="39" fillId="19" borderId="3" xfId="3" applyNumberFormat="1" applyFont="1" applyFill="1" applyBorder="1" applyAlignment="1">
      <alignment vertical="top" wrapText="1"/>
    </xf>
    <xf numFmtId="0" fontId="39" fillId="19" borderId="3" xfId="3" applyFont="1" applyFill="1" applyBorder="1" applyAlignment="1">
      <alignment vertical="top" wrapText="1"/>
    </xf>
    <xf numFmtId="0" fontId="39" fillId="0" borderId="3" xfId="3" applyFont="1" applyFill="1" applyBorder="1" applyAlignment="1">
      <alignment vertical="top" wrapText="1"/>
    </xf>
    <xf numFmtId="1" fontId="52" fillId="12" borderId="3" xfId="3" applyNumberFormat="1" applyFont="1" applyFill="1" applyBorder="1" applyAlignment="1">
      <alignment vertical="top" wrapText="1"/>
    </xf>
    <xf numFmtId="0" fontId="52" fillId="0" borderId="3" xfId="3" applyFont="1" applyFill="1" applyBorder="1" applyAlignment="1">
      <alignment vertical="top" wrapText="1"/>
    </xf>
    <xf numFmtId="0" fontId="52" fillId="12" borderId="3" xfId="3" applyFont="1" applyFill="1" applyBorder="1" applyAlignment="1">
      <alignment vertical="top" wrapText="1"/>
    </xf>
    <xf numFmtId="22" fontId="52" fillId="0" borderId="3" xfId="3" applyNumberFormat="1" applyFont="1" applyFill="1" applyBorder="1" applyAlignment="1">
      <alignment vertical="top" wrapText="1"/>
    </xf>
    <xf numFmtId="0" fontId="0" fillId="0" borderId="0" xfId="0" pivotButton="1"/>
    <xf numFmtId="0" fontId="0" fillId="0" borderId="1" xfId="0" pivotButton="1" applyBorder="1"/>
    <xf numFmtId="0" fontId="0" fillId="0" borderId="1" xfId="0" applyNumberFormat="1" applyBorder="1"/>
    <xf numFmtId="0" fontId="9" fillId="0" borderId="0" xfId="0" applyFont="1"/>
    <xf numFmtId="0" fontId="0" fillId="0" borderId="1" xfId="0" pivotButton="1" applyBorder="1" applyAlignment="1">
      <alignment wrapText="1"/>
    </xf>
    <xf numFmtId="0" fontId="0" fillId="0" borderId="1" xfId="0" applyBorder="1" applyAlignment="1">
      <alignment wrapText="1"/>
    </xf>
    <xf numFmtId="0" fontId="0" fillId="2" borderId="17" xfId="0" applyFill="1" applyBorder="1"/>
    <xf numFmtId="14" fontId="0" fillId="2" borderId="17" xfId="0" applyNumberFormat="1" applyFill="1" applyBorder="1"/>
    <xf numFmtId="0" fontId="0" fillId="2" borderId="29" xfId="0" applyFill="1" applyBorder="1"/>
    <xf numFmtId="0" fontId="0" fillId="0" borderId="8" xfId="0" applyBorder="1"/>
    <xf numFmtId="14" fontId="0" fillId="0" borderId="8" xfId="0" applyNumberFormat="1" applyBorder="1"/>
    <xf numFmtId="0" fontId="0" fillId="0" borderId="31" xfId="0" applyBorder="1"/>
    <xf numFmtId="0" fontId="0" fillId="2" borderId="1" xfId="0" applyNumberFormat="1" applyFill="1" applyBorder="1"/>
    <xf numFmtId="14" fontId="0" fillId="0" borderId="1" xfId="0" applyNumberFormat="1" applyBorder="1" applyAlignment="1">
      <alignment horizontal="left" indent="1"/>
    </xf>
    <xf numFmtId="0" fontId="0" fillId="2" borderId="1" xfId="0" applyFill="1" applyBorder="1" applyAlignment="1">
      <alignment horizontal="left"/>
    </xf>
    <xf numFmtId="0" fontId="0" fillId="22" borderId="1" xfId="0" applyFill="1" applyBorder="1" applyAlignment="1">
      <alignment horizontal="left"/>
    </xf>
    <xf numFmtId="0" fontId="0" fillId="22" borderId="1" xfId="0" applyNumberFormat="1" applyFill="1" applyBorder="1"/>
    <xf numFmtId="0" fontId="19" fillId="19" borderId="22" xfId="9" applyFont="1" applyFill="1" applyBorder="1" applyAlignment="1">
      <alignment horizontal="left" vertical="top" wrapText="1"/>
    </xf>
    <xf numFmtId="0" fontId="19" fillId="19" borderId="22" xfId="9" applyFont="1" applyFill="1" applyBorder="1" applyAlignment="1">
      <alignment horizontal="center" vertical="top" wrapText="1"/>
    </xf>
    <xf numFmtId="0" fontId="19" fillId="19" borderId="3" xfId="9" applyFont="1" applyFill="1" applyBorder="1" applyAlignment="1">
      <alignment horizontal="left" vertical="top" wrapText="1"/>
    </xf>
    <xf numFmtId="0" fontId="19" fillId="19" borderId="3" xfId="9" applyFont="1" applyFill="1" applyBorder="1" applyAlignment="1">
      <alignment vertical="top" wrapText="1"/>
    </xf>
    <xf numFmtId="0" fontId="9" fillId="12" borderId="3" xfId="9" applyFont="1" applyFill="1" applyBorder="1" applyAlignment="1">
      <alignment horizontal="center" vertical="top" wrapText="1"/>
    </xf>
    <xf numFmtId="0" fontId="9" fillId="12" borderId="27" xfId="9" applyFont="1" applyFill="1" applyBorder="1" applyAlignment="1">
      <alignment vertical="top" wrapText="1"/>
    </xf>
    <xf numFmtId="0" fontId="9" fillId="2" borderId="3" xfId="9" applyFont="1" applyFill="1" applyBorder="1" applyAlignment="1">
      <alignment vertical="top" wrapText="1"/>
    </xf>
    <xf numFmtId="0" fontId="2" fillId="0" borderId="0" xfId="9" applyAlignment="1">
      <alignment horizontal="left"/>
    </xf>
    <xf numFmtId="0" fontId="2" fillId="0" borderId="0" xfId="9" applyAlignment="1">
      <alignment horizontal="center"/>
    </xf>
    <xf numFmtId="0" fontId="0" fillId="2" borderId="30" xfId="0" applyFill="1" applyBorder="1"/>
    <xf numFmtId="0" fontId="0" fillId="0" borderId="32" xfId="0" applyBorder="1"/>
    <xf numFmtId="0" fontId="0" fillId="0" borderId="10" xfId="0" applyBorder="1"/>
    <xf numFmtId="0" fontId="0" fillId="0" borderId="19" xfId="0" applyBorder="1"/>
    <xf numFmtId="0" fontId="0" fillId="0" borderId="33" xfId="0" applyBorder="1"/>
    <xf numFmtId="0" fontId="0" fillId="0" borderId="15" xfId="0" applyBorder="1"/>
    <xf numFmtId="0" fontId="2" fillId="2" borderId="1" xfId="0" applyFont="1" applyFill="1" applyBorder="1" applyAlignment="1">
      <alignment horizontal="center"/>
    </xf>
    <xf numFmtId="0" fontId="0" fillId="2" borderId="1" xfId="0" applyFill="1" applyBorder="1" applyAlignment="1">
      <alignment horizontal="center"/>
    </xf>
    <xf numFmtId="0" fontId="2" fillId="0" borderId="0" xfId="9" applyFill="1"/>
    <xf numFmtId="0" fontId="2" fillId="0" borderId="0" xfId="9" applyFill="1" applyBorder="1"/>
    <xf numFmtId="0" fontId="9" fillId="0" borderId="0" xfId="9" applyFont="1" applyFill="1" applyBorder="1" applyAlignment="1">
      <alignment vertical="top" wrapText="1"/>
    </xf>
    <xf numFmtId="0" fontId="3" fillId="0" borderId="0" xfId="0" applyFont="1"/>
    <xf numFmtId="0" fontId="7" fillId="0" borderId="0" xfId="9" applyFont="1" applyFill="1" applyBorder="1"/>
    <xf numFmtId="0" fontId="21" fillId="0" borderId="0" xfId="9" applyFont="1"/>
    <xf numFmtId="0" fontId="53" fillId="0" borderId="0" xfId="0" applyFont="1" applyAlignment="1">
      <alignment vertical="top"/>
    </xf>
    <xf numFmtId="0" fontId="54" fillId="0" borderId="0" xfId="0" applyFont="1" applyAlignment="1">
      <alignment horizontal="left" vertical="top"/>
    </xf>
    <xf numFmtId="0" fontId="1" fillId="0" borderId="0" xfId="1" applyAlignment="1"/>
    <xf numFmtId="0" fontId="0" fillId="0" borderId="0" xfId="0" applyAlignment="1"/>
    <xf numFmtId="0" fontId="2" fillId="2" borderId="1" xfId="0" applyFont="1" applyFill="1" applyBorder="1" applyAlignment="1"/>
    <xf numFmtId="0" fontId="0" fillId="2" borderId="1" xfId="0" applyFill="1" applyBorder="1" applyAlignment="1"/>
    <xf numFmtId="0" fontId="2" fillId="0" borderId="1" xfId="0" applyFont="1" applyBorder="1" applyAlignment="1"/>
    <xf numFmtId="0" fontId="0" fillId="0" borderId="1" xfId="0" applyBorder="1" applyAlignment="1"/>
    <xf numFmtId="0" fontId="2" fillId="0" borderId="0" xfId="0" applyFont="1" applyAlignment="1"/>
    <xf numFmtId="10" fontId="0" fillId="0" borderId="1" xfId="4" applyNumberFormat="1" applyFont="1" applyBorder="1" applyAlignment="1"/>
    <xf numFmtId="2" fontId="0" fillId="0" borderId="1" xfId="0" applyNumberFormat="1" applyBorder="1" applyAlignment="1"/>
    <xf numFmtId="171" fontId="2" fillId="17" borderId="1" xfId="0" applyNumberFormat="1" applyFont="1" applyFill="1" applyBorder="1" applyAlignment="1"/>
    <xf numFmtId="1" fontId="0" fillId="0" borderId="1" xfId="0" applyNumberFormat="1" applyBorder="1" applyAlignment="1"/>
    <xf numFmtId="0" fontId="0" fillId="17" borderId="1" xfId="0" applyFill="1" applyBorder="1" applyAlignment="1"/>
    <xf numFmtId="2" fontId="0" fillId="17" borderId="1" xfId="0" applyNumberFormat="1" applyFill="1" applyBorder="1" applyAlignment="1"/>
    <xf numFmtId="171" fontId="0" fillId="23" borderId="1" xfId="0" applyNumberFormat="1" applyFill="1" applyBorder="1" applyAlignment="1"/>
    <xf numFmtId="0" fontId="0" fillId="0" borderId="1" xfId="0" applyFont="1" applyBorder="1" applyAlignment="1"/>
    <xf numFmtId="0" fontId="21" fillId="0" borderId="0" xfId="0" applyFont="1" applyAlignment="1"/>
    <xf numFmtId="0" fontId="3" fillId="0" borderId="1" xfId="0" applyFont="1" applyBorder="1" applyAlignment="1"/>
    <xf numFmtId="0" fontId="3" fillId="4" borderId="0" xfId="0" applyFont="1" applyFill="1" applyAlignment="1"/>
    <xf numFmtId="0" fontId="3" fillId="4" borderId="0" xfId="0" quotePrefix="1" applyFont="1" applyFill="1" applyAlignment="1"/>
    <xf numFmtId="0" fontId="3" fillId="4" borderId="0" xfId="0" applyFont="1" applyFill="1"/>
    <xf numFmtId="0" fontId="7" fillId="0" borderId="0" xfId="0" applyFont="1" applyAlignment="1"/>
    <xf numFmtId="10" fontId="0" fillId="2" borderId="1" xfId="4" applyNumberFormat="1" applyFont="1" applyFill="1" applyBorder="1" applyAlignment="1"/>
    <xf numFmtId="1" fontId="0" fillId="2" borderId="1" xfId="0" applyNumberFormat="1" applyFill="1" applyBorder="1" applyAlignment="1"/>
    <xf numFmtId="43" fontId="2" fillId="17" borderId="1" xfId="6" applyFont="1" applyFill="1" applyBorder="1" applyAlignment="1"/>
    <xf numFmtId="0" fontId="5" fillId="4" borderId="2" xfId="1" applyFont="1" applyFill="1" applyBorder="1"/>
    <xf numFmtId="0" fontId="21" fillId="0" borderId="0" xfId="0" applyFont="1"/>
    <xf numFmtId="0" fontId="0" fillId="2" borderId="0" xfId="0" applyFill="1" applyBorder="1"/>
    <xf numFmtId="0" fontId="3" fillId="0" borderId="0" xfId="0" applyFont="1" applyFill="1" applyBorder="1"/>
    <xf numFmtId="0" fontId="7" fillId="9" borderId="0" xfId="0" applyFont="1" applyFill="1"/>
    <xf numFmtId="0" fontId="0" fillId="0" borderId="1" xfId="0" applyBorder="1" applyAlignment="1">
      <alignment horizontal="left"/>
    </xf>
    <xf numFmtId="0" fontId="10" fillId="0" borderId="0" xfId="0" applyFont="1"/>
    <xf numFmtId="0" fontId="49" fillId="4" borderId="2" xfId="1" applyFont="1" applyFill="1" applyBorder="1" applyAlignment="1">
      <alignment wrapText="1"/>
    </xf>
    <xf numFmtId="0" fontId="0" fillId="0" borderId="0" xfId="0" applyFill="1" applyBorder="1" applyAlignment="1"/>
    <xf numFmtId="0" fontId="0" fillId="0" borderId="35" xfId="0" applyFill="1" applyBorder="1" applyAlignment="1"/>
    <xf numFmtId="0" fontId="55" fillId="24" borderId="36" xfId="0" applyFont="1" applyFill="1" applyBorder="1" applyAlignment="1">
      <alignment horizontal="left"/>
    </xf>
    <xf numFmtId="0" fontId="55" fillId="24" borderId="34" xfId="0" applyFont="1" applyFill="1" applyBorder="1" applyAlignment="1">
      <alignment horizontal="left"/>
    </xf>
    <xf numFmtId="0" fontId="0" fillId="0" borderId="18" xfId="0" applyFill="1" applyBorder="1" applyAlignment="1"/>
    <xf numFmtId="0" fontId="56" fillId="25" borderId="0" xfId="0" applyFont="1" applyFill="1" applyBorder="1" applyAlignment="1">
      <alignment horizontal="left"/>
    </xf>
    <xf numFmtId="0" fontId="57" fillId="25" borderId="18" xfId="0" applyFont="1" applyFill="1" applyBorder="1" applyAlignment="1">
      <alignment horizontal="left"/>
    </xf>
    <xf numFmtId="0" fontId="56" fillId="25" borderId="35" xfId="0" applyFont="1" applyFill="1" applyBorder="1" applyAlignment="1">
      <alignment horizontal="left"/>
    </xf>
    <xf numFmtId="0" fontId="58" fillId="24" borderId="34" xfId="0" applyFont="1" applyFill="1" applyBorder="1" applyAlignment="1">
      <alignment horizontal="right"/>
    </xf>
    <xf numFmtId="0" fontId="58" fillId="24" borderId="36" xfId="0" applyFont="1" applyFill="1" applyBorder="1" applyAlignment="1">
      <alignment horizontal="right"/>
    </xf>
    <xf numFmtId="0" fontId="0" fillId="26" borderId="0" xfId="0" applyFill="1" applyBorder="1" applyAlignment="1"/>
    <xf numFmtId="0" fontId="59" fillId="0" borderId="0" xfId="0" applyFont="1" applyFill="1" applyBorder="1" applyAlignment="1">
      <alignment vertical="top" wrapText="1"/>
    </xf>
    <xf numFmtId="0" fontId="21" fillId="10" borderId="0" xfId="0" applyFont="1" applyFill="1"/>
    <xf numFmtId="0" fontId="2" fillId="0" borderId="0" xfId="11" applyFont="1"/>
    <xf numFmtId="0" fontId="2" fillId="0" borderId="0" xfId="11"/>
    <xf numFmtId="0" fontId="2" fillId="0" borderId="1" xfId="11" applyBorder="1"/>
    <xf numFmtId="1" fontId="2" fillId="0" borderId="1" xfId="11" applyNumberFormat="1" applyFont="1" applyBorder="1"/>
    <xf numFmtId="1" fontId="2" fillId="0" borderId="1" xfId="11" applyNumberFormat="1" applyBorder="1"/>
    <xf numFmtId="0" fontId="2" fillId="17" borderId="1" xfId="11" applyFont="1" applyFill="1" applyBorder="1"/>
    <xf numFmtId="1" fontId="2" fillId="17" borderId="1" xfId="11" applyNumberFormat="1" applyFill="1" applyBorder="1"/>
    <xf numFmtId="0" fontId="2" fillId="2" borderId="1" xfId="11" applyFill="1" applyBorder="1"/>
    <xf numFmtId="0" fontId="2" fillId="17" borderId="1" xfId="11" applyFill="1" applyBorder="1"/>
    <xf numFmtId="2" fontId="2" fillId="2" borderId="1" xfId="11" applyNumberFormat="1" applyFill="1" applyBorder="1"/>
    <xf numFmtId="0" fontId="2" fillId="0" borderId="1" xfId="11" applyFont="1" applyBorder="1"/>
    <xf numFmtId="9" fontId="0" fillId="0" borderId="1" xfId="12" applyFont="1" applyBorder="1"/>
    <xf numFmtId="169" fontId="2" fillId="0" borderId="1" xfId="11" applyNumberFormat="1" applyBorder="1"/>
    <xf numFmtId="0" fontId="2" fillId="2" borderId="1" xfId="11" applyFont="1" applyFill="1" applyBorder="1"/>
    <xf numFmtId="2" fontId="2" fillId="0" borderId="0" xfId="11" applyNumberFormat="1"/>
    <xf numFmtId="0" fontId="0" fillId="27" borderId="1" xfId="0" applyFill="1" applyBorder="1"/>
    <xf numFmtId="0" fontId="60" fillId="0" borderId="0" xfId="0" applyFont="1"/>
    <xf numFmtId="0" fontId="61" fillId="0" borderId="0" xfId="1" applyFont="1"/>
    <xf numFmtId="0" fontId="2" fillId="13" borderId="1" xfId="10" applyFill="1" applyBorder="1" applyProtection="1">
      <protection locked="0"/>
    </xf>
    <xf numFmtId="0" fontId="0" fillId="0" borderId="0" xfId="0" applyProtection="1">
      <protection locked="0"/>
    </xf>
    <xf numFmtId="0" fontId="2" fillId="9" borderId="1" xfId="9" applyFill="1" applyBorder="1" applyProtection="1">
      <protection locked="0"/>
    </xf>
    <xf numFmtId="0" fontId="62" fillId="6" borderId="1" xfId="9" applyFont="1" applyFill="1" applyBorder="1" applyProtection="1">
      <protection locked="0"/>
    </xf>
    <xf numFmtId="0" fontId="62" fillId="22" borderId="1" xfId="9" applyFont="1" applyFill="1" applyBorder="1" applyProtection="1"/>
    <xf numFmtId="0" fontId="4" fillId="5" borderId="0" xfId="0" quotePrefix="1" applyFont="1" applyFill="1" applyProtection="1">
      <protection locked="0"/>
    </xf>
    <xf numFmtId="0" fontId="0" fillId="0" borderId="0" xfId="0" quotePrefix="1" applyProtection="1">
      <protection locked="0"/>
    </xf>
    <xf numFmtId="0" fontId="4" fillId="3" borderId="0" xfId="0" applyFont="1" applyFill="1" applyProtection="1">
      <protection locked="0"/>
    </xf>
    <xf numFmtId="0" fontId="4" fillId="0" borderId="0" xfId="0" applyFont="1" applyFill="1" applyProtection="1">
      <protection locked="0"/>
    </xf>
    <xf numFmtId="0" fontId="2" fillId="0" borderId="0" xfId="9" applyProtection="1">
      <protection locked="0"/>
    </xf>
    <xf numFmtId="0" fontId="4" fillId="0" borderId="0" xfId="0" applyFont="1" applyProtection="1">
      <protection locked="0"/>
    </xf>
    <xf numFmtId="0" fontId="0" fillId="0" borderId="0" xfId="0" applyProtection="1"/>
    <xf numFmtId="0" fontId="4" fillId="5" borderId="0" xfId="0" quotePrefix="1" applyFont="1" applyFill="1" applyProtection="1"/>
    <xf numFmtId="0" fontId="0" fillId="0" borderId="0" xfId="0" quotePrefix="1" applyProtection="1"/>
    <xf numFmtId="0" fontId="4" fillId="3" borderId="0" xfId="0" applyFont="1" applyFill="1" applyProtection="1"/>
    <xf numFmtId="0" fontId="4" fillId="0" borderId="0" xfId="0" applyFont="1" applyFill="1" applyProtection="1"/>
    <xf numFmtId="0" fontId="2" fillId="0" borderId="0" xfId="9" applyProtection="1"/>
    <xf numFmtId="0" fontId="4" fillId="10" borderId="0" xfId="0" applyFont="1" applyFill="1" applyProtection="1">
      <protection locked="0"/>
    </xf>
    <xf numFmtId="0" fontId="8" fillId="0" borderId="2" xfId="1" applyFont="1" applyBorder="1" applyAlignment="1">
      <alignment wrapText="1"/>
    </xf>
    <xf numFmtId="0" fontId="3" fillId="0" borderId="1" xfId="0" applyFont="1" applyBorder="1" applyAlignment="1">
      <alignment horizontal="center"/>
    </xf>
    <xf numFmtId="0" fontId="3" fillId="0" borderId="1" xfId="0" applyFont="1" applyBorder="1" applyAlignment="1">
      <alignment wrapText="1"/>
    </xf>
    <xf numFmtId="0" fontId="8" fillId="0" borderId="2" xfId="1" applyFont="1" applyFill="1" applyBorder="1" applyAlignment="1">
      <alignment vertical="center"/>
    </xf>
    <xf numFmtId="0" fontId="3" fillId="0" borderId="1" xfId="0" applyFont="1" applyFill="1" applyBorder="1" applyAlignment="1">
      <alignment horizontal="left"/>
    </xf>
    <xf numFmtId="0" fontId="63" fillId="0" borderId="1" xfId="0" applyFont="1" applyBorder="1" applyAlignment="1">
      <alignment vertical="center" wrapText="1"/>
    </xf>
    <xf numFmtId="0" fontId="29" fillId="4" borderId="8"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17" xfId="0" applyFont="1" applyFill="1" applyBorder="1" applyAlignment="1">
      <alignment horizontal="center" vertical="center"/>
    </xf>
    <xf numFmtId="0" fontId="3" fillId="14" borderId="7" xfId="0" applyFont="1" applyFill="1" applyBorder="1" applyAlignment="1">
      <alignment horizontal="center"/>
    </xf>
    <xf numFmtId="0" fontId="3" fillId="14" borderId="18" xfId="0" applyFont="1" applyFill="1" applyBorder="1" applyAlignment="1">
      <alignment horizontal="center"/>
    </xf>
    <xf numFmtId="0" fontId="3" fillId="14" borderId="19" xfId="0" applyFont="1" applyFill="1" applyBorder="1" applyAlignment="1">
      <alignment horizontal="center"/>
    </xf>
    <xf numFmtId="0" fontId="0" fillId="2" borderId="7" xfId="0" applyFill="1" applyBorder="1" applyAlignment="1">
      <alignment horizontal="center"/>
    </xf>
    <xf numFmtId="0" fontId="0" fillId="2" borderId="18" xfId="0" applyFill="1" applyBorder="1" applyAlignment="1">
      <alignment horizontal="center"/>
    </xf>
    <xf numFmtId="0" fontId="0" fillId="2" borderId="19" xfId="0" applyFill="1" applyBorder="1" applyAlignment="1">
      <alignment horizontal="center"/>
    </xf>
  </cellXfs>
  <cellStyles count="13">
    <cellStyle name="Comma" xfId="6" builtinId="3"/>
    <cellStyle name="Hyperlink" xfId="1" builtinId="8"/>
    <cellStyle name="Normal" xfId="0" builtinId="0"/>
    <cellStyle name="Normal 11" xfId="2"/>
    <cellStyle name="Normal 12" xfId="3"/>
    <cellStyle name="Normal 13" xfId="9"/>
    <cellStyle name="Normal 14" xfId="7"/>
    <cellStyle name="Normal 16" xfId="5"/>
    <cellStyle name="Normal 19" xfId="8"/>
    <cellStyle name="Normal 2 4" xfId="10"/>
    <cellStyle name="Normal 3 3" xfId="11"/>
    <cellStyle name="Percent" xfId="4" builtinId="5"/>
    <cellStyle name="Percent 2" xfId="12"/>
  </cellStyles>
  <dxfs count="135">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center"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rgb="FF000000"/>
        <name val="Calibri"/>
        <scheme val="minor"/>
      </font>
      <fill>
        <patternFill patternType="solid">
          <fgColor indexed="64"/>
          <bgColor rgb="FFE7F3FD"/>
        </patternFill>
      </fill>
      <alignment horizontal="general" vertical="top" textRotation="0" wrapText="1" indent="0" relativeIndent="255" justifyLastLine="0" shrinkToFit="0" readingOrder="0"/>
      <border diagonalUp="0" diagonalDown="0" outline="0">
        <left style="thin">
          <color rgb="FF000000"/>
        </left>
        <right style="thin">
          <color rgb="FF000000"/>
        </right>
        <top/>
        <bottom/>
      </border>
    </dxf>
    <dxf>
      <font>
        <b/>
        <i val="0"/>
        <color rgb="FFFF0000"/>
      </font>
    </dxf>
    <dxf>
      <font>
        <color rgb="FFFFC000"/>
      </font>
    </dxf>
    <dxf>
      <border>
        <left style="thin">
          <color rgb="FF9C0006"/>
        </left>
        <right style="thin">
          <color rgb="FF9C0006"/>
        </right>
        <top style="thin">
          <color rgb="FF9C0006"/>
        </top>
        <bottom style="thin">
          <color rgb="FF9C0006"/>
        </bottom>
        <vertical/>
        <horizontal/>
      </border>
    </dxf>
    <dxf>
      <font>
        <color rgb="FFFF0000"/>
      </font>
    </dxf>
    <dxf>
      <font>
        <color rgb="FFFFC000"/>
      </font>
    </dxf>
    <dxf>
      <border>
        <left style="thin">
          <color rgb="FF9C0006"/>
        </left>
        <right style="thin">
          <color rgb="FF9C0006"/>
        </right>
        <top style="thin">
          <color rgb="FF9C0006"/>
        </top>
        <bottom style="thin">
          <color rgb="FF9C0006"/>
        </bottom>
        <vertical/>
        <horizontal/>
      </border>
    </dxf>
    <dxf>
      <font>
        <color rgb="FFFF000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92D05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solid">
          <fgColor indexed="64"/>
          <bgColor rgb="FFFFFF00"/>
        </patternFill>
      </fill>
      <border diagonalUp="0" diagonalDown="0">
        <left style="thin">
          <color indexed="64"/>
        </left>
        <right style="thin">
          <color indexed="64"/>
        </right>
        <top/>
        <bottom/>
        <vertical style="thin">
          <color indexed="64"/>
        </vertical>
        <horizontal style="thin">
          <color indexed="64"/>
        </horizontal>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numFmt numFmtId="172" formatCode="dd\-mmm\-yy"/>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dxf>
    <dxf>
      <border outline="0">
        <bottom style="thin">
          <color rgb="FF000000"/>
        </bottom>
      </border>
    </dxf>
    <dxf>
      <font>
        <b/>
        <i val="0"/>
        <strike val="0"/>
        <condense val="0"/>
        <extend val="0"/>
        <outline val="0"/>
        <shadow val="0"/>
        <u val="none"/>
        <vertAlign val="baseline"/>
        <sz val="11"/>
        <color rgb="FF000000"/>
        <name val="Calibri"/>
        <scheme val="minor"/>
      </font>
      <fill>
        <patternFill patternType="solid">
          <fgColor indexed="64"/>
          <bgColor rgb="FFFFFF00"/>
        </patternFill>
      </fill>
      <alignment horizontal="general" vertical="top" textRotation="0" wrapText="1" indent="0" relativeIndent="255" justifyLastLine="0" shrinkToFit="0" readingOrder="0"/>
      <border diagonalUp="0" diagonalDown="0" outline="0">
        <left style="thin">
          <color rgb="FF000000"/>
        </left>
        <right style="thin">
          <color rgb="FF000000"/>
        </right>
        <top/>
        <bottom/>
      </border>
    </dxf>
    <dxf>
      <border diagonalUp="0" diagonalDown="0" outline="0">
        <left style="thin">
          <color indexed="64"/>
        </left>
        <right/>
        <top/>
        <bottom/>
      </border>
      <protection locked="0" hidden="0"/>
    </dxf>
    <dxf>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255" justifyLastLine="0" shrinkToFit="0" readingOrder="0"/>
      <border diagonalUp="0" diagonalDown="0" outline="0">
        <left style="thin">
          <color indexed="64"/>
        </left>
        <right style="thin">
          <color indexed="64"/>
        </right>
        <top style="thin">
          <color indexed="64"/>
        </top>
        <bottom/>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255" justifyLastLine="0" shrinkToFit="0" readingOrder="0"/>
      <border diagonalUp="0" diagonalDown="0" outline="0">
        <left style="thin">
          <color indexed="64"/>
        </left>
        <right style="thin">
          <color indexed="64"/>
        </right>
        <top style="thin">
          <color indexed="64"/>
        </top>
        <bottom/>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255" justifyLastLine="0" shrinkToFit="0" readingOrder="0"/>
      <border diagonalUp="0" diagonalDown="0" outline="0">
        <left style="thin">
          <color indexed="64"/>
        </left>
        <right style="thin">
          <color indexed="64"/>
        </right>
        <top style="thin">
          <color indexed="64"/>
        </top>
        <bottom/>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4" tint="0.39997558519241921"/>
        </patternFill>
      </fill>
      <border diagonalUp="0" diagonalDown="0" outline="0">
        <left/>
        <right style="thin">
          <color indexed="64"/>
        </right>
        <top/>
        <bottom/>
      </border>
      <protection locked="0" hidden="0"/>
    </dxf>
    <dxf>
      <fill>
        <patternFill patternType="solid">
          <fgColor indexed="64"/>
          <bgColor theme="4" tint="0.39997558519241921"/>
        </patternFill>
      </fill>
      <border diagonalUp="0" diagonalDown="0">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ill>
        <patternFill patternType="solid">
          <fgColor indexed="64"/>
          <bgColor rgb="FF00B0F0"/>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center"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rgb="FFFFFFFF"/>
        </patternFill>
      </fill>
      <alignment horizontal="general" vertical="top" textRotation="0" wrapText="1" indent="0" relativeIndent="255"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rgb="FF000000"/>
        <name val="Calibri"/>
        <scheme val="minor"/>
      </font>
      <fill>
        <patternFill patternType="solid">
          <fgColor indexed="64"/>
          <bgColor rgb="FFE7F3FD"/>
        </patternFill>
      </fill>
      <alignment horizontal="general" vertical="top" textRotation="0" wrapText="1" indent="0" relativeIndent="255" justifyLastLine="0" shrinkToFit="0" readingOrder="0"/>
      <border diagonalUp="0" diagonalDown="0" outline="0">
        <left style="thin">
          <color rgb="FF000000"/>
        </left>
        <right style="thin">
          <color rgb="FF000000"/>
        </right>
        <top/>
        <bottom/>
      </border>
    </dxf>
    <dxf>
      <fill>
        <patternFill>
          <bgColor rgb="FF92D050"/>
        </patternFill>
      </fill>
    </dxf>
    <dxf>
      <fill>
        <patternFill>
          <bgColor rgb="FF0070C0"/>
        </patternFill>
      </fill>
    </dxf>
    <dxf>
      <fill>
        <patternFill>
          <bgColor rgb="FF7030A0"/>
        </patternFill>
      </fill>
    </dxf>
    <dxf>
      <fill>
        <patternFill>
          <bgColor rgb="FF00B0F0"/>
        </patternFill>
      </fill>
    </dxf>
    <dxf>
      <fill>
        <patternFill>
          <bgColor rgb="FF00B0F0"/>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pivotCacheDefinition" Target="pivotCache/pivotCacheDefinition4.xml"/><Relationship Id="rId97" Type="http://schemas.microsoft.com/office/2007/relationships/slicerCache" Target="slicerCaches/slicerCache7.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pivotCacheDefinition" Target="pivotCache/pivotCacheDefinition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microsoft.com/office/2007/relationships/slicerCache" Target="slicerCaches/slicerCache1.xml"/><Relationship Id="rId95" Type="http://schemas.microsoft.com/office/2007/relationships/slicerCache" Target="slicerCaches/slicerCache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microsoft.com/office/2007/relationships/slicerCache" Target="slicerCaches/slicerCache4.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pivotCacheDefinition" Target="pivotCache/pivotCacheDefinition3.xml"/><Relationship Id="rId91" Type="http://schemas.microsoft.com/office/2007/relationships/slicerCache" Target="slicerCaches/slicerCache2.xml"/><Relationship Id="rId96" Type="http://schemas.microsoft.com/office/2007/relationships/slicerCache" Target="slicerCaches/slicerCache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pivotCacheDefinition" Target="pivotCache/pivotCacheDefinition1.xml"/><Relationship Id="rId94" Type="http://schemas.microsoft.com/office/2011/relationships/timelineCache" Target="timelineCaches/timelineCache1.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image" Target="../media/image83.jpeg"/></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Sales for 2019-2020</a:t>
            </a:r>
          </a:p>
        </c:rich>
      </c:tx>
      <c:spPr>
        <a:noFill/>
        <a:ln>
          <a:noFill/>
        </a:ln>
        <a:effectLst/>
      </c:spPr>
    </c:title>
    <c:view3D>
      <c:depthPercent val="100"/>
      <c:rAngAx val="1"/>
    </c:view3D>
    <c:floor>
      <c:spPr>
        <a:noFill/>
        <a:ln>
          <a:noFill/>
        </a:ln>
        <a:effectLst/>
        <a:sp3d/>
      </c:spPr>
    </c:floor>
    <c:sideWall>
      <c:spPr>
        <a:noFill/>
        <a:ln>
          <a:noFill/>
        </a:ln>
        <a:effectLst/>
        <a:sp3d/>
      </c:spPr>
    </c:sideWall>
    <c:backWall>
      <c:spPr>
        <a:noFill/>
        <a:ln>
          <a:noFill/>
        </a:ln>
        <a:effectLst/>
        <a:sp3d/>
      </c:spPr>
    </c:backWall>
    <c:plotArea>
      <c:layout/>
      <c:bar3DChart>
        <c:barDir val="col"/>
        <c:grouping val="clustered"/>
        <c:ser>
          <c:idx val="0"/>
          <c:order val="0"/>
          <c:tx>
            <c:strRef>
              <c:f>'Column Chart'!$C$61</c:f>
              <c:strCache>
                <c:ptCount val="1"/>
                <c:pt idx="0">
                  <c:v>Qtr1</c:v>
                </c:pt>
              </c:strCache>
            </c:strRef>
          </c:tx>
          <c:spPr>
            <a:solidFill>
              <a:schemeClr val="accent1"/>
            </a:solidFill>
            <a:ln>
              <a:noFill/>
            </a:ln>
            <a:effectLst/>
            <a:sp3d/>
          </c:spPr>
          <c:cat>
            <c:strRef>
              <c:f>('Column Chart'!$B$62:$B$64,'Column Chart'!$B$66:$B$70)</c:f>
              <c:strCache>
                <c:ptCount val="8"/>
                <c:pt idx="0">
                  <c:v>ALTO</c:v>
                </c:pt>
                <c:pt idx="1">
                  <c:v>WAGOANR</c:v>
                </c:pt>
                <c:pt idx="2">
                  <c:v>ERTIGA</c:v>
                </c:pt>
                <c:pt idx="3">
                  <c:v>SPRESSO</c:v>
                </c:pt>
                <c:pt idx="4">
                  <c:v>SWIFT</c:v>
                </c:pt>
                <c:pt idx="5">
                  <c:v>DZIRE</c:v>
                </c:pt>
                <c:pt idx="6">
                  <c:v>BREZZA</c:v>
                </c:pt>
                <c:pt idx="7">
                  <c:v>CELERIO</c:v>
                </c:pt>
              </c:strCache>
              <c:extLst>
                <c:ext xmlns:c15="http://schemas.microsoft.com/office/drawing/2012/chart" uri="{02D57815-91ED-43cb-92C2-25804820EDAC}">
                  <c15:fullRef>
                    <c15:sqref>'Column Chart'!$B$62:$B$70</c15:sqref>
                  </c15:fullRef>
                </c:ext>
              </c:extLst>
            </c:strRef>
          </c:cat>
          <c:val>
            <c:numRef>
              <c:f>('Column Chart'!$C$62:$C$64,'Column Chart'!$C$66:$C$70)</c:f>
              <c:numCache>
                <c:formatCode>General</c:formatCode>
                <c:ptCount val="8"/>
                <c:pt idx="0">
                  <c:v>300</c:v>
                </c:pt>
                <c:pt idx="1">
                  <c:v>336</c:v>
                </c:pt>
                <c:pt idx="2">
                  <c:v>45</c:v>
                </c:pt>
                <c:pt idx="3">
                  <c:v>75</c:v>
                </c:pt>
                <c:pt idx="4">
                  <c:v>270</c:v>
                </c:pt>
                <c:pt idx="5">
                  <c:v>330</c:v>
                </c:pt>
                <c:pt idx="6">
                  <c:v>60</c:v>
                </c:pt>
                <c:pt idx="7">
                  <c:v>90</c:v>
                </c:pt>
              </c:numCache>
              <c:extLst>
                <c:ext xmlns:c15="http://schemas.microsoft.com/office/drawing/2012/chart" uri="{02D57815-91ED-43cb-92C2-25804820EDAC}">
                  <c15:fullRef>
                    <c15:sqref>'Column Chart'!$C$62:$C$70</c15:sqref>
                  </c15:fullRef>
                </c:ext>
              </c:extLst>
            </c:numRef>
          </c:val>
        </c:ser>
        <c:ser>
          <c:idx val="1"/>
          <c:order val="1"/>
          <c:tx>
            <c:strRef>
              <c:f>'Column Chart'!$D$61</c:f>
              <c:strCache>
                <c:ptCount val="1"/>
                <c:pt idx="0">
                  <c:v>Qtr2</c:v>
                </c:pt>
              </c:strCache>
            </c:strRef>
          </c:tx>
          <c:spPr>
            <a:solidFill>
              <a:schemeClr val="accent2"/>
            </a:solidFill>
            <a:ln>
              <a:noFill/>
            </a:ln>
            <a:effectLst/>
            <a:sp3d/>
          </c:spPr>
          <c:cat>
            <c:strRef>
              <c:f>('Column Chart'!$B$62:$B$64,'Column Chart'!$B$66:$B$70)</c:f>
              <c:strCache>
                <c:ptCount val="8"/>
                <c:pt idx="0">
                  <c:v>ALTO</c:v>
                </c:pt>
                <c:pt idx="1">
                  <c:v>WAGOANR</c:v>
                </c:pt>
                <c:pt idx="2">
                  <c:v>ERTIGA</c:v>
                </c:pt>
                <c:pt idx="3">
                  <c:v>SPRESSO</c:v>
                </c:pt>
                <c:pt idx="4">
                  <c:v>SWIFT</c:v>
                </c:pt>
                <c:pt idx="5">
                  <c:v>DZIRE</c:v>
                </c:pt>
                <c:pt idx="6">
                  <c:v>BREZZA</c:v>
                </c:pt>
                <c:pt idx="7">
                  <c:v>CELERIO</c:v>
                </c:pt>
              </c:strCache>
              <c:extLst>
                <c:ext xmlns:c15="http://schemas.microsoft.com/office/drawing/2012/chart" uri="{02D57815-91ED-43cb-92C2-25804820EDAC}">
                  <c15:fullRef>
                    <c15:sqref>'Column Chart'!$B$62:$B$70</c15:sqref>
                  </c15:fullRef>
                </c:ext>
              </c:extLst>
            </c:strRef>
          </c:cat>
          <c:val>
            <c:numRef>
              <c:f>('Column Chart'!$D$62:$D$64,'Column Chart'!$D$66:$D$70)</c:f>
              <c:numCache>
                <c:formatCode>General</c:formatCode>
                <c:ptCount val="8"/>
                <c:pt idx="0">
                  <c:v>165</c:v>
                </c:pt>
                <c:pt idx="1">
                  <c:v>270</c:v>
                </c:pt>
                <c:pt idx="2">
                  <c:v>66</c:v>
                </c:pt>
                <c:pt idx="3">
                  <c:v>99</c:v>
                </c:pt>
                <c:pt idx="4">
                  <c:v>231</c:v>
                </c:pt>
                <c:pt idx="5">
                  <c:v>99</c:v>
                </c:pt>
                <c:pt idx="6">
                  <c:v>117</c:v>
                </c:pt>
                <c:pt idx="7">
                  <c:v>135</c:v>
                </c:pt>
              </c:numCache>
              <c:extLst>
                <c:ext xmlns:c15="http://schemas.microsoft.com/office/drawing/2012/chart" uri="{02D57815-91ED-43cb-92C2-25804820EDAC}">
                  <c15:fullRef>
                    <c15:sqref>'Column Chart'!$D$62:$D$70</c15:sqref>
                  </c15:fullRef>
                </c:ext>
              </c:extLst>
            </c:numRef>
          </c:val>
        </c:ser>
        <c:ser>
          <c:idx val="2"/>
          <c:order val="2"/>
          <c:tx>
            <c:strRef>
              <c:f>'Column Chart'!$E$61</c:f>
              <c:strCache>
                <c:ptCount val="1"/>
                <c:pt idx="0">
                  <c:v>Qtr3</c:v>
                </c:pt>
              </c:strCache>
            </c:strRef>
          </c:tx>
          <c:spPr>
            <a:solidFill>
              <a:schemeClr val="accent3"/>
            </a:solidFill>
            <a:ln>
              <a:noFill/>
            </a:ln>
            <a:effectLst/>
            <a:sp3d/>
          </c:spPr>
          <c:cat>
            <c:strRef>
              <c:f>('Column Chart'!$B$62:$B$64,'Column Chart'!$B$66:$B$70)</c:f>
              <c:strCache>
                <c:ptCount val="8"/>
                <c:pt idx="0">
                  <c:v>ALTO</c:v>
                </c:pt>
                <c:pt idx="1">
                  <c:v>WAGOANR</c:v>
                </c:pt>
                <c:pt idx="2">
                  <c:v>ERTIGA</c:v>
                </c:pt>
                <c:pt idx="3">
                  <c:v>SPRESSO</c:v>
                </c:pt>
                <c:pt idx="4">
                  <c:v>SWIFT</c:v>
                </c:pt>
                <c:pt idx="5">
                  <c:v>DZIRE</c:v>
                </c:pt>
                <c:pt idx="6">
                  <c:v>BREZZA</c:v>
                </c:pt>
                <c:pt idx="7">
                  <c:v>CELERIO</c:v>
                </c:pt>
              </c:strCache>
              <c:extLst>
                <c:ext xmlns:c15="http://schemas.microsoft.com/office/drawing/2012/chart" uri="{02D57815-91ED-43cb-92C2-25804820EDAC}">
                  <c15:fullRef>
                    <c15:sqref>'Column Chart'!$B$62:$B$70</c15:sqref>
                  </c15:fullRef>
                </c:ext>
              </c:extLst>
            </c:strRef>
          </c:cat>
          <c:val>
            <c:numRef>
              <c:f>('Column Chart'!$E$62:$E$64,'Column Chart'!$E$66:$E$70)</c:f>
              <c:numCache>
                <c:formatCode>General</c:formatCode>
                <c:ptCount val="8"/>
                <c:pt idx="0">
                  <c:v>285</c:v>
                </c:pt>
                <c:pt idx="1">
                  <c:v>375</c:v>
                </c:pt>
                <c:pt idx="2">
                  <c:v>99</c:v>
                </c:pt>
                <c:pt idx="3">
                  <c:v>90</c:v>
                </c:pt>
                <c:pt idx="4">
                  <c:v>159</c:v>
                </c:pt>
                <c:pt idx="5">
                  <c:v>102</c:v>
                </c:pt>
                <c:pt idx="6">
                  <c:v>105</c:v>
                </c:pt>
                <c:pt idx="7">
                  <c:v>147</c:v>
                </c:pt>
              </c:numCache>
              <c:extLst>
                <c:ext xmlns:c15="http://schemas.microsoft.com/office/drawing/2012/chart" uri="{02D57815-91ED-43cb-92C2-25804820EDAC}">
                  <c15:fullRef>
                    <c15:sqref>'Column Chart'!$E$62:$E$70</c15:sqref>
                  </c15:fullRef>
                </c:ext>
              </c:extLst>
            </c:numRef>
          </c:val>
        </c:ser>
        <c:ser>
          <c:idx val="3"/>
          <c:order val="3"/>
          <c:tx>
            <c:strRef>
              <c:f>'Column Chart'!$F$61</c:f>
              <c:strCache>
                <c:ptCount val="1"/>
                <c:pt idx="0">
                  <c:v>Qtr4</c:v>
                </c:pt>
              </c:strCache>
            </c:strRef>
          </c:tx>
          <c:spPr>
            <a:solidFill>
              <a:schemeClr val="accent4"/>
            </a:solidFill>
            <a:ln>
              <a:noFill/>
            </a:ln>
            <a:effectLst/>
            <a:sp3d/>
          </c:spPr>
          <c:cat>
            <c:strRef>
              <c:f>('Column Chart'!$B$62:$B$64,'Column Chart'!$B$66:$B$70)</c:f>
              <c:strCache>
                <c:ptCount val="8"/>
                <c:pt idx="0">
                  <c:v>ALTO</c:v>
                </c:pt>
                <c:pt idx="1">
                  <c:v>WAGOANR</c:v>
                </c:pt>
                <c:pt idx="2">
                  <c:v>ERTIGA</c:v>
                </c:pt>
                <c:pt idx="3">
                  <c:v>SPRESSO</c:v>
                </c:pt>
                <c:pt idx="4">
                  <c:v>SWIFT</c:v>
                </c:pt>
                <c:pt idx="5">
                  <c:v>DZIRE</c:v>
                </c:pt>
                <c:pt idx="6">
                  <c:v>BREZZA</c:v>
                </c:pt>
                <c:pt idx="7">
                  <c:v>CELERIO</c:v>
                </c:pt>
              </c:strCache>
              <c:extLst>
                <c:ext xmlns:c15="http://schemas.microsoft.com/office/drawing/2012/chart" uri="{02D57815-91ED-43cb-92C2-25804820EDAC}">
                  <c15:fullRef>
                    <c15:sqref>'Column Chart'!$B$62:$B$70</c15:sqref>
                  </c15:fullRef>
                </c:ext>
              </c:extLst>
            </c:strRef>
          </c:cat>
          <c:val>
            <c:numRef>
              <c:f>('Column Chart'!$F$62:$F$64,'Column Chart'!$F$66:$F$70)</c:f>
              <c:numCache>
                <c:formatCode>General</c:formatCode>
                <c:ptCount val="8"/>
                <c:pt idx="0">
                  <c:v>225</c:v>
                </c:pt>
                <c:pt idx="1">
                  <c:v>200</c:v>
                </c:pt>
                <c:pt idx="2">
                  <c:v>77</c:v>
                </c:pt>
                <c:pt idx="3">
                  <c:v>130</c:v>
                </c:pt>
                <c:pt idx="4">
                  <c:v>170</c:v>
                </c:pt>
                <c:pt idx="5">
                  <c:v>150</c:v>
                </c:pt>
                <c:pt idx="6">
                  <c:v>101</c:v>
                </c:pt>
                <c:pt idx="7">
                  <c:v>215</c:v>
                </c:pt>
              </c:numCache>
              <c:extLst>
                <c:ext xmlns:c15="http://schemas.microsoft.com/office/drawing/2012/chart" uri="{02D57815-91ED-43cb-92C2-25804820EDAC}">
                  <c15:fullRef>
                    <c15:sqref>'Column Chart'!$F$62:$F$70</c15:sqref>
                  </c15:fullRef>
                </c:ext>
              </c:extLst>
            </c:numRef>
          </c:val>
        </c:ser>
        <c:shape val="box"/>
        <c:axId val="115427200"/>
        <c:axId val="115453952"/>
        <c:axId val="0"/>
      </c:bar3DChart>
      <c:catAx>
        <c:axId val="115427200"/>
        <c:scaling>
          <c:orientation val="minMax"/>
        </c:scaling>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Types</a:t>
                </a:r>
              </a:p>
            </c:rich>
          </c:tx>
          <c:spPr>
            <a:noFill/>
            <a:ln>
              <a:noFill/>
            </a:ln>
            <a:effectLst/>
          </c:spPr>
        </c:title>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453952"/>
        <c:crosses val="autoZero"/>
        <c:auto val="1"/>
        <c:lblAlgn val="ctr"/>
        <c:lblOffset val="100"/>
      </c:catAx>
      <c:valAx>
        <c:axId val="115453952"/>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Quantity Sold </a:t>
                </a:r>
              </a:p>
            </c:rich>
          </c:tx>
          <c:spPr>
            <a:noFill/>
            <a:ln>
              <a:noFill/>
            </a:ln>
            <a:effectLst/>
          </c:spPr>
        </c:title>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427200"/>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plotArea>
      <c:layout/>
      <c:barChart>
        <c:barDir val="col"/>
        <c:grouping val="clustered"/>
        <c:ser>
          <c:idx val="0"/>
          <c:order val="0"/>
          <c:tx>
            <c:strRef>
              <c:f>'Column Chart'!$C$83</c:f>
              <c:strCache>
                <c:ptCount val="1"/>
                <c:pt idx="0">
                  <c:v>Qty Sold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gradFill>
                <a:gsLst>
                  <a:gs pos="6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7150" dist="19050" dir="5400000" algn="ctr" rotWithShape="0">
                <a:srgbClr val="000000">
                  <a:alpha val="63000"/>
                </a:srgbClr>
              </a:outerShdw>
            </a:effectLst>
          </c:spP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Val val="1"/>
            <c:showCatName val="1"/>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'Column Chart'!$B$84:$B$92</c:f>
              <c:strCache>
                <c:ptCount val="9"/>
                <c:pt idx="0">
                  <c:v>ALTO</c:v>
                </c:pt>
                <c:pt idx="1">
                  <c:v>WAGOANR</c:v>
                </c:pt>
                <c:pt idx="2">
                  <c:v>ERTIGA</c:v>
                </c:pt>
                <c:pt idx="3">
                  <c:v>EECO</c:v>
                </c:pt>
                <c:pt idx="4">
                  <c:v>SPRESSO</c:v>
                </c:pt>
                <c:pt idx="5">
                  <c:v>SWIFT</c:v>
                </c:pt>
                <c:pt idx="6">
                  <c:v>DZIRE</c:v>
                </c:pt>
                <c:pt idx="7">
                  <c:v>BREZZA</c:v>
                </c:pt>
                <c:pt idx="8">
                  <c:v>CELERIO</c:v>
                </c:pt>
              </c:strCache>
            </c:strRef>
          </c:cat>
          <c:val>
            <c:numRef>
              <c:f>'Column Chart'!$C$84:$C$92</c:f>
              <c:numCache>
                <c:formatCode>General</c:formatCode>
                <c:ptCount val="9"/>
                <c:pt idx="0">
                  <c:v>300</c:v>
                </c:pt>
                <c:pt idx="1">
                  <c:v>336</c:v>
                </c:pt>
                <c:pt idx="2">
                  <c:v>45</c:v>
                </c:pt>
                <c:pt idx="3">
                  <c:v>53.000000000000099</c:v>
                </c:pt>
                <c:pt idx="4">
                  <c:v>75</c:v>
                </c:pt>
                <c:pt idx="5">
                  <c:v>270</c:v>
                </c:pt>
                <c:pt idx="6">
                  <c:v>330</c:v>
                </c:pt>
                <c:pt idx="7">
                  <c:v>60</c:v>
                </c:pt>
                <c:pt idx="8">
                  <c:v>90</c:v>
                </c:pt>
              </c:numCache>
            </c:numRef>
          </c:val>
        </c:ser>
        <c:dLbls>
          <c:showVal val="1"/>
        </c:dLbls>
        <c:gapWidth val="100"/>
        <c:overlap val="-24"/>
        <c:axId val="115507584"/>
        <c:axId val="115509504"/>
      </c:barChart>
      <c:catAx>
        <c:axId val="115507584"/>
        <c:scaling>
          <c:orientation val="minMax"/>
        </c:scaling>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Vehicle Types</a:t>
                </a:r>
              </a:p>
            </c:rich>
          </c:tx>
          <c:spPr>
            <a:noFill/>
            <a:ln>
              <a:noFill/>
            </a:ln>
            <a:effectLst/>
          </c:spPr>
        </c:title>
        <c:numFmt formatCode="General" sourceLinked="1"/>
        <c:maj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509504"/>
        <c:crosses val="autoZero"/>
        <c:lblAlgn val="ctr"/>
        <c:lblOffset val="100"/>
      </c:catAx>
      <c:valAx>
        <c:axId val="115509504"/>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Quantity Sold</a:t>
                </a:r>
              </a:p>
            </c:rich>
          </c:tx>
          <c:spPr>
            <a:noFill/>
            <a:ln>
              <a:noFill/>
            </a:ln>
            <a:effectLst/>
          </c:spPr>
        </c:title>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507584"/>
        <c:crosses val="autoZero"/>
        <c:crossBetween val="between"/>
        <c:majorUnit val="100"/>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accent2">
          <a:lumMod val="40000"/>
          <a:lumOff val="60000"/>
        </a:schemeClr>
      </a:solidFill>
      <a:round/>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Sales for 2019</a:t>
            </a:r>
          </a:p>
        </c:rich>
      </c:tx>
      <c:spPr>
        <a:noFill/>
        <a:ln>
          <a:noFill/>
        </a:ln>
        <a:effectLst/>
      </c:spPr>
    </c:title>
    <c:plotArea>
      <c:layout/>
      <c:barChart>
        <c:barDir val="col"/>
        <c:grouping val="clustered"/>
        <c:ser>
          <c:idx val="0"/>
          <c:order val="0"/>
          <c:tx>
            <c:strRef>
              <c:f>'Design Column Chart'!$C$137</c:f>
              <c:strCache>
                <c:ptCount val="1"/>
                <c:pt idx="0">
                  <c:v>Qtr1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Val val="1"/>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'Design Column Chart'!$B$138:$B$144</c:f>
              <c:strCache>
                <c:ptCount val="7"/>
                <c:pt idx="0">
                  <c:v>ALTO</c:v>
                </c:pt>
                <c:pt idx="1">
                  <c:v>WAGOANR</c:v>
                </c:pt>
                <c:pt idx="2">
                  <c:v>ERTIGA</c:v>
                </c:pt>
                <c:pt idx="3">
                  <c:v>SWIFT</c:v>
                </c:pt>
                <c:pt idx="4">
                  <c:v>DZIRE</c:v>
                </c:pt>
                <c:pt idx="5">
                  <c:v>BREZZA</c:v>
                </c:pt>
                <c:pt idx="6">
                  <c:v>CELERIO</c:v>
                </c:pt>
              </c:strCache>
            </c:strRef>
          </c:cat>
          <c:val>
            <c:numRef>
              <c:f>'Design Column Chart'!$C$138:$C$144</c:f>
              <c:numCache>
                <c:formatCode>General</c:formatCode>
                <c:ptCount val="7"/>
                <c:pt idx="0">
                  <c:v>245</c:v>
                </c:pt>
                <c:pt idx="1">
                  <c:v>211</c:v>
                </c:pt>
                <c:pt idx="2">
                  <c:v>45</c:v>
                </c:pt>
                <c:pt idx="3">
                  <c:v>270</c:v>
                </c:pt>
                <c:pt idx="4">
                  <c:v>217</c:v>
                </c:pt>
                <c:pt idx="5">
                  <c:v>60</c:v>
                </c:pt>
                <c:pt idx="6">
                  <c:v>90</c:v>
                </c:pt>
              </c:numCache>
            </c:numRef>
          </c:val>
        </c:ser>
        <c:ser>
          <c:idx val="2"/>
          <c:order val="1"/>
          <c:tx>
            <c:strRef>
              <c:f>'Design Column Chart'!$E$137</c:f>
              <c:strCache>
                <c:ptCount val="1"/>
                <c:pt idx="0">
                  <c:v>Qtr3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Val val="1"/>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'Design Column Chart'!$B$138:$B$144</c:f>
              <c:strCache>
                <c:ptCount val="7"/>
                <c:pt idx="0">
                  <c:v>ALTO</c:v>
                </c:pt>
                <c:pt idx="1">
                  <c:v>WAGOANR</c:v>
                </c:pt>
                <c:pt idx="2">
                  <c:v>ERTIGA</c:v>
                </c:pt>
                <c:pt idx="3">
                  <c:v>SWIFT</c:v>
                </c:pt>
                <c:pt idx="4">
                  <c:v>DZIRE</c:v>
                </c:pt>
                <c:pt idx="5">
                  <c:v>BREZZA</c:v>
                </c:pt>
                <c:pt idx="6">
                  <c:v>CELERIO</c:v>
                </c:pt>
              </c:strCache>
            </c:strRef>
          </c:cat>
          <c:val>
            <c:numRef>
              <c:f>'Design Column Chart'!$E$138:$E$144</c:f>
              <c:numCache>
                <c:formatCode>General</c:formatCode>
                <c:ptCount val="7"/>
                <c:pt idx="0">
                  <c:v>234</c:v>
                </c:pt>
                <c:pt idx="1">
                  <c:v>279</c:v>
                </c:pt>
                <c:pt idx="2">
                  <c:v>99</c:v>
                </c:pt>
                <c:pt idx="3">
                  <c:v>159</c:v>
                </c:pt>
                <c:pt idx="4">
                  <c:v>102</c:v>
                </c:pt>
                <c:pt idx="5">
                  <c:v>105</c:v>
                </c:pt>
                <c:pt idx="6">
                  <c:v>147</c:v>
                </c:pt>
              </c:numCache>
            </c:numRef>
          </c:val>
        </c:ser>
        <c:dLbls>
          <c:showVal val="1"/>
        </c:dLbls>
        <c:gapWidth val="100"/>
        <c:overlap val="-24"/>
        <c:axId val="119159808"/>
        <c:axId val="119182464"/>
        <c:extLst>
          <c:ext xmlns:c15="http://schemas.microsoft.com/office/drawing/2012/chart" uri="{02D57815-91ED-43cb-92C2-25804820EDAC}">
            <c15:filteredBarSeries>
              <c15:ser>
                <c:idx val="1"/>
                <c:order val="1"/>
                <c:tx>
                  <c:strRef>
                    <c:extLst>
                      <c:ext uri="{02D57815-91ED-43cb-92C2-25804820EDAC}">
                        <c15:formulaRef>
                          <c15:sqref>'Design Column Chart'!$D$137</c15:sqref>
                        </c15:formulaRef>
                      </c:ext>
                    </c:extLst>
                    <c:strCache>
                      <c:ptCount val="1"/>
                      <c:pt idx="0">
                        <c:v>Qtr2</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lt1">
                                <a:lumMod val="95000"/>
                                <a:alpha val="54000"/>
                              </a:schemeClr>
                            </a:solidFill>
                          </a:ln>
                          <a:effectLst/>
                        </c:spPr>
                      </c15:leaderLines>
                    </c:ext>
                  </c:extLst>
                </c:dLbls>
                <c:cat>
                  <c:strRef>
                    <c:extLst>
                      <c:ext uri="{02D57815-91ED-43cb-92C2-25804820EDAC}">
                        <c15:formulaRef>
                          <c15:sqref>'Design Column Chart'!$B$138:$B$144</c15:sqref>
                        </c15:formulaRef>
                      </c:ext>
                    </c:extLst>
                    <c:strCache>
                      <c:ptCount val="7"/>
                      <c:pt idx="0">
                        <c:v>ALTO</c:v>
                      </c:pt>
                      <c:pt idx="1">
                        <c:v>WAGOANR</c:v>
                      </c:pt>
                      <c:pt idx="2">
                        <c:v>ERTIGA</c:v>
                      </c:pt>
                      <c:pt idx="3">
                        <c:v>SWIFT</c:v>
                      </c:pt>
                      <c:pt idx="4">
                        <c:v>DZIRE</c:v>
                      </c:pt>
                      <c:pt idx="5">
                        <c:v>BREZZA</c:v>
                      </c:pt>
                      <c:pt idx="6">
                        <c:v>CELERIO</c:v>
                      </c:pt>
                    </c:strCache>
                  </c:strRef>
                </c:cat>
                <c:val>
                  <c:numRef>
                    <c:extLst>
                      <c:ext uri="{02D57815-91ED-43cb-92C2-25804820EDAC}">
                        <c15:formulaRef>
                          <c15:sqref>'Design Column Chart'!$D$138:$D$144</c15:sqref>
                        </c15:formulaRef>
                      </c:ext>
                    </c:extLst>
                    <c:numCache>
                      <c:formatCode>General</c:formatCode>
                      <c:ptCount val="7"/>
                      <c:pt idx="0">
                        <c:v>165</c:v>
                      </c:pt>
                      <c:pt idx="1">
                        <c:v>267</c:v>
                      </c:pt>
                      <c:pt idx="2">
                        <c:v>66</c:v>
                      </c:pt>
                      <c:pt idx="3">
                        <c:v>231</c:v>
                      </c:pt>
                      <c:pt idx="4">
                        <c:v>99</c:v>
                      </c:pt>
                      <c:pt idx="5">
                        <c:v>117</c:v>
                      </c:pt>
                      <c:pt idx="6">
                        <c:v>135</c:v>
                      </c:pt>
                    </c:numCache>
                  </c:numRef>
                </c:val>
              </c15:ser>
            </c15:filteredBarSeries>
          </c:ext>
        </c:extLst>
      </c:barChart>
      <c:catAx>
        <c:axId val="119159808"/>
        <c:scaling>
          <c:orientation val="minMax"/>
        </c:scaling>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Models</a:t>
                </a:r>
              </a:p>
            </c:rich>
          </c:tx>
          <c:spPr>
            <a:noFill/>
            <a:ln>
              <a:noFill/>
            </a:ln>
            <a:effectLst/>
          </c:spPr>
        </c:title>
        <c:numFmt formatCode="General" sourceLinked="1"/>
        <c:maj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19182464"/>
        <c:crosses val="autoZero"/>
        <c:auto val="1"/>
        <c:lblAlgn val="ctr"/>
        <c:lblOffset val="100"/>
      </c:catAx>
      <c:valAx>
        <c:axId val="119182464"/>
        <c:scaling>
          <c:orientation val="minMax"/>
        </c:scaling>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Quantity </a:t>
                </a:r>
              </a:p>
            </c:rich>
          </c:tx>
          <c:spPr>
            <a:noFill/>
            <a:ln>
              <a:noFill/>
            </a:ln>
            <a:effectLst/>
          </c:spPr>
        </c:title>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19159808"/>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FF0000"/>
                </a:solidFill>
              </a:rPr>
              <a:t>Sales</a:t>
            </a:r>
            <a:r>
              <a:rPr lang="en-US" baseline="0">
                <a:solidFill>
                  <a:srgbClr val="FF0000"/>
                </a:solidFill>
              </a:rPr>
              <a:t> for 2019</a:t>
            </a:r>
            <a:endParaRPr lang="en-US">
              <a:solidFill>
                <a:srgbClr val="FF0000"/>
              </a:solidFill>
            </a:endParaRPr>
          </a:p>
        </c:rich>
      </c:tx>
      <c:spPr>
        <a:noFill/>
        <a:ln>
          <a:noFill/>
        </a:ln>
        <a:effectLst/>
      </c:spPr>
    </c:title>
    <c:plotArea>
      <c:layout/>
      <c:barChart>
        <c:barDir val="col"/>
        <c:grouping val="clustered"/>
        <c:ser>
          <c:idx val="0"/>
          <c:order val="0"/>
          <c:tx>
            <c:strRef>
              <c:f>'Design Column Chart'!$C$158</c:f>
              <c:strCache>
                <c:ptCount val="1"/>
                <c:pt idx="0">
                  <c:v>Qtr1</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'Design Column Chart'!$B$159:$B$165</c:f>
              <c:strCache>
                <c:ptCount val="7"/>
                <c:pt idx="0">
                  <c:v>ALTO</c:v>
                </c:pt>
                <c:pt idx="1">
                  <c:v>WAGOANR</c:v>
                </c:pt>
                <c:pt idx="2">
                  <c:v>ERTIGA</c:v>
                </c:pt>
                <c:pt idx="3">
                  <c:v>SWIFT</c:v>
                </c:pt>
                <c:pt idx="4">
                  <c:v>DZIRE</c:v>
                </c:pt>
                <c:pt idx="5">
                  <c:v>BREZZA</c:v>
                </c:pt>
                <c:pt idx="6">
                  <c:v>CELERIO</c:v>
                </c:pt>
              </c:strCache>
            </c:strRef>
          </c:cat>
          <c:val>
            <c:numRef>
              <c:f>'Design Column Chart'!$C$159:$C$165</c:f>
              <c:numCache>
                <c:formatCode>General</c:formatCode>
                <c:ptCount val="7"/>
                <c:pt idx="0">
                  <c:v>245</c:v>
                </c:pt>
                <c:pt idx="1">
                  <c:v>211</c:v>
                </c:pt>
                <c:pt idx="2">
                  <c:v>45</c:v>
                </c:pt>
                <c:pt idx="3">
                  <c:v>270</c:v>
                </c:pt>
                <c:pt idx="4">
                  <c:v>217</c:v>
                </c:pt>
                <c:pt idx="5">
                  <c:v>60</c:v>
                </c:pt>
                <c:pt idx="6">
                  <c:v>90</c:v>
                </c:pt>
              </c:numCache>
            </c:numRef>
          </c:val>
        </c:ser>
        <c:ser>
          <c:idx val="1"/>
          <c:order val="1"/>
          <c:tx>
            <c:strRef>
              <c:f>'Design Column Chart'!$D$158</c:f>
              <c:strCache>
                <c:ptCount val="1"/>
                <c:pt idx="0">
                  <c:v>Qtr2</c:v>
                </c:pt>
              </c:strCache>
            </c:strRef>
          </c:tx>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'Design Column Chart'!$B$159:$B$165</c:f>
              <c:strCache>
                <c:ptCount val="7"/>
                <c:pt idx="0">
                  <c:v>ALTO</c:v>
                </c:pt>
                <c:pt idx="1">
                  <c:v>WAGOANR</c:v>
                </c:pt>
                <c:pt idx="2">
                  <c:v>ERTIGA</c:v>
                </c:pt>
                <c:pt idx="3">
                  <c:v>SWIFT</c:v>
                </c:pt>
                <c:pt idx="4">
                  <c:v>DZIRE</c:v>
                </c:pt>
                <c:pt idx="5">
                  <c:v>BREZZA</c:v>
                </c:pt>
                <c:pt idx="6">
                  <c:v>CELERIO</c:v>
                </c:pt>
              </c:strCache>
            </c:strRef>
          </c:cat>
          <c:val>
            <c:numRef>
              <c:f>'Design Column Chart'!$D$159:$D$165</c:f>
              <c:numCache>
                <c:formatCode>General</c:formatCode>
                <c:ptCount val="7"/>
                <c:pt idx="0">
                  <c:v>165</c:v>
                </c:pt>
                <c:pt idx="1">
                  <c:v>267</c:v>
                </c:pt>
                <c:pt idx="2">
                  <c:v>66</c:v>
                </c:pt>
                <c:pt idx="3">
                  <c:v>231</c:v>
                </c:pt>
                <c:pt idx="4">
                  <c:v>99</c:v>
                </c:pt>
                <c:pt idx="5">
                  <c:v>117</c:v>
                </c:pt>
                <c:pt idx="6">
                  <c:v>135</c:v>
                </c:pt>
              </c:numCache>
            </c:numRef>
          </c:val>
        </c:ser>
        <c:ser>
          <c:idx val="2"/>
          <c:order val="2"/>
          <c:tx>
            <c:strRef>
              <c:f>'Design Column Chart'!$E$158</c:f>
              <c:strCache>
                <c:ptCount val="1"/>
                <c:pt idx="0">
                  <c:v>Qtr3</c:v>
                </c:pt>
              </c:strCache>
            </c:strRef>
          </c:tx>
          <c:spPr>
            <a:solidFill>
              <a:schemeClr val="accent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'Design Column Chart'!$B$159:$B$165</c:f>
              <c:strCache>
                <c:ptCount val="7"/>
                <c:pt idx="0">
                  <c:v>ALTO</c:v>
                </c:pt>
                <c:pt idx="1">
                  <c:v>WAGOANR</c:v>
                </c:pt>
                <c:pt idx="2">
                  <c:v>ERTIGA</c:v>
                </c:pt>
                <c:pt idx="3">
                  <c:v>SWIFT</c:v>
                </c:pt>
                <c:pt idx="4">
                  <c:v>DZIRE</c:v>
                </c:pt>
                <c:pt idx="5">
                  <c:v>BREZZA</c:v>
                </c:pt>
                <c:pt idx="6">
                  <c:v>CELERIO</c:v>
                </c:pt>
              </c:strCache>
            </c:strRef>
          </c:cat>
          <c:val>
            <c:numRef>
              <c:f>'Design Column Chart'!$E$159:$E$165</c:f>
              <c:numCache>
                <c:formatCode>General</c:formatCode>
                <c:ptCount val="7"/>
                <c:pt idx="0">
                  <c:v>234</c:v>
                </c:pt>
                <c:pt idx="1">
                  <c:v>279</c:v>
                </c:pt>
                <c:pt idx="2">
                  <c:v>99</c:v>
                </c:pt>
                <c:pt idx="3">
                  <c:v>159</c:v>
                </c:pt>
                <c:pt idx="4">
                  <c:v>102</c:v>
                </c:pt>
                <c:pt idx="5">
                  <c:v>105</c:v>
                </c:pt>
                <c:pt idx="6">
                  <c:v>147</c:v>
                </c:pt>
              </c:numCache>
            </c:numRef>
          </c:val>
        </c:ser>
        <c:dLbls>
          <c:showVal val="1"/>
        </c:dLbls>
        <c:gapWidth val="219"/>
        <c:overlap val="-27"/>
        <c:axId val="119316480"/>
        <c:axId val="119318400"/>
      </c:barChart>
      <c:catAx>
        <c:axId val="119316480"/>
        <c:scaling>
          <c:orientation val="minMax"/>
        </c:scaling>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Models</a:t>
                </a:r>
              </a:p>
            </c:rich>
          </c:tx>
          <c:spPr>
            <a:noFill/>
            <a:ln>
              <a:noFill/>
            </a:ln>
            <a:effectLst/>
          </c:spPr>
        </c:title>
        <c:numFmt formatCode="General" sourceLinked="1"/>
        <c:majorTickMark val="none"/>
        <c:tickLblPos val="nextTo"/>
        <c:spPr>
          <a:noFill/>
          <a:ln w="9525" cap="flat" cmpd="sng" algn="ctr">
            <a:solidFill>
              <a:schemeClr val="tx1">
                <a:lumMod val="15000"/>
                <a:lumOff val="85000"/>
              </a:schemeClr>
            </a:solidFill>
            <a:round/>
          </a:ln>
          <a:effectLst/>
        </c:spPr>
        <c:txPr>
          <a:bodyPr rot="13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318400"/>
        <c:crosses val="autoZero"/>
        <c:auto val="1"/>
        <c:lblAlgn val="ctr"/>
        <c:lblOffset val="100"/>
      </c:catAx>
      <c:valAx>
        <c:axId val="119318400"/>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Unit</a:t>
                </a:r>
                <a:r>
                  <a:rPr lang="en-US" baseline="0"/>
                  <a:t> Sold</a:t>
                </a:r>
              </a:p>
            </c:rich>
          </c:tx>
          <c:spPr>
            <a:noFill/>
            <a:ln>
              <a:noFill/>
            </a:ln>
            <a:effectLst/>
          </c:spPr>
        </c:title>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316480"/>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blipFill>
      <a:blip xmlns:r="http://schemas.openxmlformats.org/officeDocument/2006/relationships" r:embed="rId1">
        <a:alphaModFix amt="18000"/>
      </a:blip>
      <a:stretch>
        <a:fillRect/>
      </a:stretch>
    </a:blipFill>
    <a:ln w="22225" cap="flat" cmpd="sng" algn="ctr">
      <a:solidFill>
        <a:srgbClr val="0070C0"/>
      </a:solidFill>
      <a:round/>
    </a:ln>
    <a:effectLst/>
  </c:spPr>
  <c:txPr>
    <a:bodyPr rot="0"/>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pie3DChart>
        <c:varyColors val="1"/>
        <c:ser>
          <c:idx val="0"/>
          <c:order val="0"/>
          <c:tx>
            <c:strRef>
              <c:f>'Pie, Bar and Line Chart'!$C$70</c:f>
              <c:strCache>
                <c:ptCount val="1"/>
                <c:pt idx="0">
                  <c:v>Qty Sold</c:v>
                </c:pt>
              </c:strCache>
            </c:strRef>
          </c:tx>
          <c:dPt>
            <c:idx val="0"/>
            <c:spPr>
              <a:solidFill>
                <a:schemeClr val="accent1"/>
              </a:solidFill>
              <a:ln w="25400">
                <a:solidFill>
                  <a:schemeClr val="lt1"/>
                </a:solidFill>
              </a:ln>
              <a:effectLst/>
              <a:sp3d contourW="25400">
                <a:contourClr>
                  <a:schemeClr val="lt1"/>
                </a:contourClr>
              </a:sp3d>
            </c:spPr>
          </c:dPt>
          <c:dPt>
            <c:idx val="1"/>
            <c:spPr>
              <a:solidFill>
                <a:schemeClr val="accent2"/>
              </a:solidFill>
              <a:ln w="25400">
                <a:solidFill>
                  <a:schemeClr val="lt1"/>
                </a:solidFill>
              </a:ln>
              <a:effectLst/>
              <a:sp3d contourW="25400">
                <a:contourClr>
                  <a:schemeClr val="lt1"/>
                </a:contourClr>
              </a:sp3d>
            </c:spPr>
          </c:dPt>
          <c:dPt>
            <c:idx val="2"/>
            <c:spPr>
              <a:solidFill>
                <a:schemeClr val="accent3"/>
              </a:solidFill>
              <a:ln w="25400">
                <a:solidFill>
                  <a:schemeClr val="lt1"/>
                </a:solidFill>
              </a:ln>
              <a:effectLst/>
              <a:sp3d contourW="25400">
                <a:contourClr>
                  <a:schemeClr val="lt1"/>
                </a:contourClr>
              </a:sp3d>
            </c:spPr>
          </c:dPt>
          <c:dPt>
            <c:idx val="3"/>
            <c:explosion val="34"/>
            <c:spPr>
              <a:solidFill>
                <a:schemeClr val="accent4"/>
              </a:solidFill>
              <a:ln w="25400">
                <a:solidFill>
                  <a:schemeClr val="lt1"/>
                </a:solidFill>
              </a:ln>
              <a:effectLst/>
              <a:sp3d contourW="25400">
                <a:contourClr>
                  <a:schemeClr val="lt1"/>
                </a:contourClr>
              </a:sp3d>
            </c:spPr>
          </c:dPt>
          <c:dPt>
            <c:idx val="4"/>
            <c:spPr>
              <a:solidFill>
                <a:schemeClr val="accent5"/>
              </a:solidFill>
              <a:ln w="25400">
                <a:solidFill>
                  <a:schemeClr val="lt1"/>
                </a:solidFill>
              </a:ln>
              <a:effectLst/>
              <a:sp3d contourW="25400">
                <a:contourClr>
                  <a:schemeClr val="lt1"/>
                </a:contourClr>
              </a:sp3d>
            </c:spPr>
          </c:dPt>
          <c:dPt>
            <c:idx val="5"/>
            <c:spPr>
              <a:solidFill>
                <a:schemeClr val="accent6"/>
              </a:solidFill>
              <a:ln w="25400">
                <a:solidFill>
                  <a:schemeClr val="lt1"/>
                </a:solidFill>
              </a:ln>
              <a:effectLst/>
              <a:sp3d contourW="25400">
                <a:contourClr>
                  <a:schemeClr val="lt1"/>
                </a:contourClr>
              </a:sp3d>
            </c:spPr>
          </c:dPt>
          <c:dPt>
            <c:idx val="6"/>
            <c:spPr>
              <a:solidFill>
                <a:schemeClr val="accent1">
                  <a:lumMod val="60000"/>
                </a:schemeClr>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Val val="1"/>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'Pie, Bar and Line Chart'!$B$71:$B$77</c:f>
              <c:strCache>
                <c:ptCount val="7"/>
                <c:pt idx="0">
                  <c:v>ALTO</c:v>
                </c:pt>
                <c:pt idx="1">
                  <c:v>WAGOANR</c:v>
                </c:pt>
                <c:pt idx="2">
                  <c:v>ERTIGA</c:v>
                </c:pt>
                <c:pt idx="3">
                  <c:v>SWIFT</c:v>
                </c:pt>
                <c:pt idx="4">
                  <c:v>DZIRE</c:v>
                </c:pt>
                <c:pt idx="5">
                  <c:v>BREZZA</c:v>
                </c:pt>
                <c:pt idx="6">
                  <c:v>CELERIO</c:v>
                </c:pt>
              </c:strCache>
            </c:strRef>
          </c:cat>
          <c:val>
            <c:numRef>
              <c:f>'Pie, Bar and Line Chart'!$C$71:$C$77</c:f>
              <c:numCache>
                <c:formatCode>General</c:formatCode>
                <c:ptCount val="7"/>
                <c:pt idx="0">
                  <c:v>245</c:v>
                </c:pt>
                <c:pt idx="1">
                  <c:v>211</c:v>
                </c:pt>
                <c:pt idx="2">
                  <c:v>45</c:v>
                </c:pt>
                <c:pt idx="3">
                  <c:v>270</c:v>
                </c:pt>
                <c:pt idx="4">
                  <c:v>217</c:v>
                </c:pt>
                <c:pt idx="5">
                  <c:v>60</c:v>
                </c:pt>
                <c:pt idx="6">
                  <c:v>90</c:v>
                </c:pt>
              </c:numCache>
            </c:numRef>
          </c:val>
        </c:ser>
        <c:dLbls>
          <c:showVal val="1"/>
        </c:dLbls>
      </c:pie3DChart>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view3D>
      <c:depthPercent val="100"/>
      <c:rAngAx val="1"/>
    </c:view3D>
    <c:floor>
      <c:spPr>
        <a:noFill/>
        <a:ln>
          <a:noFill/>
        </a:ln>
        <a:effectLst/>
        <a:sp3d/>
      </c:spPr>
    </c:floor>
    <c:sideWall>
      <c:spPr>
        <a:noFill/>
        <a:ln>
          <a:noFill/>
        </a:ln>
        <a:effectLst/>
        <a:sp3d/>
      </c:spPr>
    </c:sideWall>
    <c:backWall>
      <c:spPr>
        <a:noFill/>
        <a:ln>
          <a:noFill/>
        </a:ln>
        <a:effectLst/>
        <a:sp3d/>
      </c:spPr>
    </c:backWall>
    <c:plotArea>
      <c:layout/>
      <c:bar3DChart>
        <c:barDir val="bar"/>
        <c:grouping val="clustered"/>
        <c:ser>
          <c:idx val="0"/>
          <c:order val="0"/>
          <c:tx>
            <c:strRef>
              <c:f>'Pie, Bar and Line Chart'!$C$91</c:f>
              <c:strCache>
                <c:ptCount val="1"/>
                <c:pt idx="0">
                  <c:v>Qtr1</c:v>
                </c:pt>
              </c:strCache>
            </c:strRef>
          </c:tx>
          <c:spPr>
            <a:solidFill>
              <a:schemeClr val="accent1"/>
            </a:solidFill>
            <a:ln>
              <a:noFill/>
            </a:ln>
            <a:effectLst/>
            <a:sp3d/>
          </c:spPr>
          <c:cat>
            <c:strRef>
              <c:f>'Pie, Bar and Line Chart'!$B$92:$B$98</c:f>
              <c:strCache>
                <c:ptCount val="7"/>
                <c:pt idx="0">
                  <c:v>ALTO</c:v>
                </c:pt>
                <c:pt idx="1">
                  <c:v>WAGOANR</c:v>
                </c:pt>
                <c:pt idx="2">
                  <c:v>ERTIGA</c:v>
                </c:pt>
                <c:pt idx="3">
                  <c:v>SWIFT</c:v>
                </c:pt>
                <c:pt idx="4">
                  <c:v>DZIRE</c:v>
                </c:pt>
                <c:pt idx="5">
                  <c:v>BREZZA</c:v>
                </c:pt>
                <c:pt idx="6">
                  <c:v>CELERIO</c:v>
                </c:pt>
              </c:strCache>
            </c:strRef>
          </c:cat>
          <c:val>
            <c:numRef>
              <c:f>'Pie, Bar and Line Chart'!$C$92:$C$98</c:f>
              <c:numCache>
                <c:formatCode>General</c:formatCode>
                <c:ptCount val="7"/>
                <c:pt idx="0">
                  <c:v>245</c:v>
                </c:pt>
                <c:pt idx="1">
                  <c:v>211</c:v>
                </c:pt>
                <c:pt idx="2">
                  <c:v>45</c:v>
                </c:pt>
                <c:pt idx="3">
                  <c:v>270</c:v>
                </c:pt>
                <c:pt idx="4">
                  <c:v>217</c:v>
                </c:pt>
                <c:pt idx="5">
                  <c:v>60</c:v>
                </c:pt>
                <c:pt idx="6">
                  <c:v>90</c:v>
                </c:pt>
              </c:numCache>
            </c:numRef>
          </c:val>
        </c:ser>
        <c:ser>
          <c:idx val="1"/>
          <c:order val="1"/>
          <c:tx>
            <c:strRef>
              <c:f>'Pie, Bar and Line Chart'!$D$91</c:f>
              <c:strCache>
                <c:ptCount val="1"/>
                <c:pt idx="0">
                  <c:v>Qtr2</c:v>
                </c:pt>
              </c:strCache>
            </c:strRef>
          </c:tx>
          <c:spPr>
            <a:solidFill>
              <a:schemeClr val="accent2"/>
            </a:solidFill>
            <a:ln>
              <a:noFill/>
            </a:ln>
            <a:effectLst/>
            <a:sp3d/>
          </c:spPr>
          <c:cat>
            <c:strRef>
              <c:f>'Pie, Bar and Line Chart'!$B$92:$B$98</c:f>
              <c:strCache>
                <c:ptCount val="7"/>
                <c:pt idx="0">
                  <c:v>ALTO</c:v>
                </c:pt>
                <c:pt idx="1">
                  <c:v>WAGOANR</c:v>
                </c:pt>
                <c:pt idx="2">
                  <c:v>ERTIGA</c:v>
                </c:pt>
                <c:pt idx="3">
                  <c:v>SWIFT</c:v>
                </c:pt>
                <c:pt idx="4">
                  <c:v>DZIRE</c:v>
                </c:pt>
                <c:pt idx="5">
                  <c:v>BREZZA</c:v>
                </c:pt>
                <c:pt idx="6">
                  <c:v>CELERIO</c:v>
                </c:pt>
              </c:strCache>
            </c:strRef>
          </c:cat>
          <c:val>
            <c:numRef>
              <c:f>'Pie, Bar and Line Chart'!$D$92:$D$98</c:f>
              <c:numCache>
                <c:formatCode>General</c:formatCode>
                <c:ptCount val="7"/>
                <c:pt idx="0">
                  <c:v>165</c:v>
                </c:pt>
                <c:pt idx="1">
                  <c:v>267</c:v>
                </c:pt>
                <c:pt idx="2">
                  <c:v>66</c:v>
                </c:pt>
                <c:pt idx="3">
                  <c:v>231</c:v>
                </c:pt>
                <c:pt idx="4">
                  <c:v>99</c:v>
                </c:pt>
                <c:pt idx="5">
                  <c:v>117</c:v>
                </c:pt>
                <c:pt idx="6">
                  <c:v>135</c:v>
                </c:pt>
              </c:numCache>
            </c:numRef>
          </c:val>
        </c:ser>
        <c:shape val="box"/>
        <c:axId val="118883456"/>
        <c:axId val="118884992"/>
        <c:axId val="0"/>
      </c:bar3DChart>
      <c:catAx>
        <c:axId val="118883456"/>
        <c:scaling>
          <c:orientation val="minMax"/>
        </c:scaling>
        <c:axPos val="l"/>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884992"/>
        <c:crosses val="autoZero"/>
        <c:auto val="1"/>
        <c:lblAlgn val="ctr"/>
        <c:lblOffset val="100"/>
      </c:catAx>
      <c:valAx>
        <c:axId val="118884992"/>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883456"/>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plotArea>
      <c:layout/>
      <c:lineChart>
        <c:grouping val="stacked"/>
        <c:ser>
          <c:idx val="0"/>
          <c:order val="0"/>
          <c:tx>
            <c:strRef>
              <c:f>'Pie, Bar and Line Chart'!$C$111</c:f>
              <c:strCache>
                <c:ptCount val="1"/>
                <c:pt idx="0">
                  <c:v>Qtr1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'Pie, Bar and Line Chart'!$B$112:$B$118</c:f>
              <c:strCache>
                <c:ptCount val="7"/>
                <c:pt idx="0">
                  <c:v>ALTO</c:v>
                </c:pt>
                <c:pt idx="1">
                  <c:v>WAGOANR</c:v>
                </c:pt>
                <c:pt idx="2">
                  <c:v>ERTIGA</c:v>
                </c:pt>
                <c:pt idx="3">
                  <c:v>SWIFT</c:v>
                </c:pt>
                <c:pt idx="4">
                  <c:v>DZIRE</c:v>
                </c:pt>
                <c:pt idx="5">
                  <c:v>BREZZA</c:v>
                </c:pt>
                <c:pt idx="6">
                  <c:v>CELERIO</c:v>
                </c:pt>
              </c:strCache>
            </c:strRef>
          </c:cat>
          <c:val>
            <c:numRef>
              <c:f>'Pie, Bar and Line Chart'!$C$112:$C$118</c:f>
              <c:numCache>
                <c:formatCode>General</c:formatCode>
                <c:ptCount val="7"/>
                <c:pt idx="0">
                  <c:v>245</c:v>
                </c:pt>
                <c:pt idx="1">
                  <c:v>211</c:v>
                </c:pt>
                <c:pt idx="2">
                  <c:v>45</c:v>
                </c:pt>
                <c:pt idx="3">
                  <c:v>270</c:v>
                </c:pt>
                <c:pt idx="4">
                  <c:v>217</c:v>
                </c:pt>
                <c:pt idx="5">
                  <c:v>60</c:v>
                </c:pt>
                <c:pt idx="6">
                  <c:v>90</c:v>
                </c:pt>
              </c:numCache>
            </c:numRef>
          </c:val>
        </c:ser>
        <c:ser>
          <c:idx val="1"/>
          <c:order val="1"/>
          <c:tx>
            <c:strRef>
              <c:f>'Pie, Bar and Line Chart'!$D$111</c:f>
              <c:strCache>
                <c:ptCount val="1"/>
                <c:pt idx="0">
                  <c:v>Qtr2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'Pie, Bar and Line Chart'!$B$112:$B$118</c:f>
              <c:strCache>
                <c:ptCount val="7"/>
                <c:pt idx="0">
                  <c:v>ALTO</c:v>
                </c:pt>
                <c:pt idx="1">
                  <c:v>WAGOANR</c:v>
                </c:pt>
                <c:pt idx="2">
                  <c:v>ERTIGA</c:v>
                </c:pt>
                <c:pt idx="3">
                  <c:v>SWIFT</c:v>
                </c:pt>
                <c:pt idx="4">
                  <c:v>DZIRE</c:v>
                </c:pt>
                <c:pt idx="5">
                  <c:v>BREZZA</c:v>
                </c:pt>
                <c:pt idx="6">
                  <c:v>CELERIO</c:v>
                </c:pt>
              </c:strCache>
            </c:strRef>
          </c:cat>
          <c:val>
            <c:numRef>
              <c:f>'Pie, Bar and Line Chart'!$D$112:$D$118</c:f>
              <c:numCache>
                <c:formatCode>General</c:formatCode>
                <c:ptCount val="7"/>
                <c:pt idx="0">
                  <c:v>165</c:v>
                </c:pt>
                <c:pt idx="1">
                  <c:v>267</c:v>
                </c:pt>
                <c:pt idx="2">
                  <c:v>66</c:v>
                </c:pt>
                <c:pt idx="3">
                  <c:v>231</c:v>
                </c:pt>
                <c:pt idx="4">
                  <c:v>99</c:v>
                </c:pt>
                <c:pt idx="5">
                  <c:v>117</c:v>
                </c:pt>
                <c:pt idx="6">
                  <c:v>135</c:v>
                </c:pt>
              </c:numCache>
            </c:numRef>
          </c:val>
        </c:ser>
        <c:ser>
          <c:idx val="2"/>
          <c:order val="2"/>
          <c:tx>
            <c:strRef>
              <c:f>'Pie, Bar and Line Chart'!$E$111</c:f>
              <c:strCache>
                <c:ptCount val="1"/>
                <c:pt idx="0">
                  <c:v>Qtr3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'Pie, Bar and Line Chart'!$B$112:$B$118</c:f>
              <c:strCache>
                <c:ptCount val="7"/>
                <c:pt idx="0">
                  <c:v>ALTO</c:v>
                </c:pt>
                <c:pt idx="1">
                  <c:v>WAGOANR</c:v>
                </c:pt>
                <c:pt idx="2">
                  <c:v>ERTIGA</c:v>
                </c:pt>
                <c:pt idx="3">
                  <c:v>SWIFT</c:v>
                </c:pt>
                <c:pt idx="4">
                  <c:v>DZIRE</c:v>
                </c:pt>
                <c:pt idx="5">
                  <c:v>BREZZA</c:v>
                </c:pt>
                <c:pt idx="6">
                  <c:v>CELERIO</c:v>
                </c:pt>
              </c:strCache>
            </c:strRef>
          </c:cat>
          <c:val>
            <c:numRef>
              <c:f>'Pie, Bar and Line Chart'!$E$112:$E$118</c:f>
              <c:numCache>
                <c:formatCode>General</c:formatCode>
                <c:ptCount val="7"/>
                <c:pt idx="0">
                  <c:v>234</c:v>
                </c:pt>
                <c:pt idx="1">
                  <c:v>279</c:v>
                </c:pt>
                <c:pt idx="2">
                  <c:v>99</c:v>
                </c:pt>
                <c:pt idx="3">
                  <c:v>159</c:v>
                </c:pt>
                <c:pt idx="4">
                  <c:v>102</c:v>
                </c:pt>
                <c:pt idx="5">
                  <c:v>105</c:v>
                </c:pt>
                <c:pt idx="6">
                  <c:v>147</c:v>
                </c:pt>
              </c:numCache>
            </c:numRef>
          </c:val>
        </c:ser>
        <c:marker val="1"/>
        <c:axId val="119747712"/>
        <c:axId val="119749248"/>
      </c:lineChart>
      <c:catAx>
        <c:axId val="11974771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49248"/>
        <c:crosses val="autoZero"/>
        <c:auto val="1"/>
        <c:lblAlgn val="ctr"/>
        <c:lblOffset val="100"/>
      </c:catAx>
      <c:valAx>
        <c:axId val="119749248"/>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47712"/>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pivotSource>
    <c:name>[Excel Training - Links.xlsx]Pivot Chart!PivotTable1</c:name>
    <c:fmtId val="0"/>
  </c:pivotSource>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pivotFmts>
      <c:pivotFmt>
        <c:idx val="0"/>
        <c:spPr>
          <a:solidFill>
            <a:schemeClr val="accent1"/>
          </a:solidFill>
          <a:ln>
            <a:noFill/>
          </a:ln>
          <a:effectLst/>
          <a:sp3d/>
        </c:spPr>
        <c:marker>
          <c:symbol val="none"/>
        </c:marker>
      </c:pivotFmt>
    </c:pivotFmts>
    <c:view3D>
      <c:depthPercent val="100"/>
      <c:rAngAx val="1"/>
    </c:view3D>
    <c:floor>
      <c:spPr>
        <a:noFill/>
        <a:ln>
          <a:noFill/>
        </a:ln>
        <a:effectLst/>
        <a:sp3d/>
      </c:spPr>
    </c:floor>
    <c:sideWall>
      <c:spPr>
        <a:noFill/>
        <a:ln>
          <a:noFill/>
        </a:ln>
        <a:effectLst/>
        <a:sp3d/>
      </c:spPr>
    </c:sideWall>
    <c:backWall>
      <c:spPr>
        <a:noFill/>
        <a:ln>
          <a:noFill/>
        </a:ln>
        <a:effectLst/>
        <a:sp3d/>
      </c:spPr>
    </c:backWall>
    <c:plotArea>
      <c:layout/>
      <c:bar3DChart>
        <c:barDir val="col"/>
        <c:grouping val="clustered"/>
        <c:ser>
          <c:idx val="0"/>
          <c:order val="0"/>
          <c:tx>
            <c:strRef>
              <c:f>'Pivot Chart'!$J$50</c:f>
              <c:strCache>
                <c:ptCount val="1"/>
                <c:pt idx="0">
                  <c:v>Total</c:v>
                </c:pt>
              </c:strCache>
            </c:strRef>
          </c:tx>
          <c:spPr>
            <a:solidFill>
              <a:schemeClr val="accent1"/>
            </a:solidFill>
            <a:ln>
              <a:noFill/>
            </a:ln>
            <a:effectLst/>
            <a:sp3d/>
          </c:spPr>
          <c:cat>
            <c:strRef>
              <c:f>'Pivot Chart'!$I$51:$I$62</c:f>
              <c:strCache>
                <c:ptCount val="11"/>
                <c:pt idx="0">
                  <c:v>ALTO</c:v>
                </c:pt>
                <c:pt idx="1">
                  <c:v>BREZZA</c:v>
                </c:pt>
                <c:pt idx="2">
                  <c:v>CELERIO</c:v>
                </c:pt>
                <c:pt idx="3">
                  <c:v>DZIRE</c:v>
                </c:pt>
                <c:pt idx="4">
                  <c:v>EECO</c:v>
                </c:pt>
                <c:pt idx="5">
                  <c:v>ERTIGA</c:v>
                </c:pt>
                <c:pt idx="6">
                  <c:v>S-PRESSO</c:v>
                </c:pt>
                <c:pt idx="7">
                  <c:v>SUPER CARRY</c:v>
                </c:pt>
                <c:pt idx="8">
                  <c:v>SWIFT</c:v>
                </c:pt>
                <c:pt idx="9">
                  <c:v>TOUR</c:v>
                </c:pt>
                <c:pt idx="10">
                  <c:v>WAGONR</c:v>
                </c:pt>
              </c:strCache>
            </c:strRef>
          </c:cat>
          <c:val>
            <c:numRef>
              <c:f>'Pivot Chart'!$J$51:$J$62</c:f>
              <c:numCache>
                <c:formatCode>General</c:formatCode>
                <c:ptCount val="11"/>
                <c:pt idx="0">
                  <c:v>11</c:v>
                </c:pt>
                <c:pt idx="1">
                  <c:v>9</c:v>
                </c:pt>
                <c:pt idx="2">
                  <c:v>10</c:v>
                </c:pt>
                <c:pt idx="3">
                  <c:v>12</c:v>
                </c:pt>
                <c:pt idx="4">
                  <c:v>9</c:v>
                </c:pt>
                <c:pt idx="5">
                  <c:v>9</c:v>
                </c:pt>
                <c:pt idx="6">
                  <c:v>7</c:v>
                </c:pt>
                <c:pt idx="7">
                  <c:v>11</c:v>
                </c:pt>
                <c:pt idx="8">
                  <c:v>9</c:v>
                </c:pt>
                <c:pt idx="9">
                  <c:v>7</c:v>
                </c:pt>
                <c:pt idx="10">
                  <c:v>5</c:v>
                </c:pt>
              </c:numCache>
            </c:numRef>
          </c:val>
        </c:ser>
        <c:shape val="box"/>
        <c:axId val="120482048"/>
        <c:axId val="120483840"/>
        <c:axId val="0"/>
      </c:bar3DChart>
      <c:catAx>
        <c:axId val="120482048"/>
        <c:scaling>
          <c:orientation val="minMax"/>
        </c:scaling>
        <c:axPos val="b"/>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83840"/>
        <c:crosses val="autoZero"/>
        <c:auto val="1"/>
        <c:lblAlgn val="ctr"/>
        <c:lblOffset val="100"/>
      </c:catAx>
      <c:valAx>
        <c:axId val="120483840"/>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82048"/>
        <c:crosses val="autoZero"/>
        <c:crossBetween val="between"/>
      </c:valAx>
      <c:spPr>
        <a:noFill/>
        <a:ln>
          <a:noFill/>
        </a:ln>
        <a:effectLst/>
      </c:spPr>
    </c:plotArea>
    <c:legend>
      <c:legendPos val="r"/>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Topics - Index'!D3"/></Relationships>
</file>

<file path=xl/drawings/_rels/drawing10.xml.rels><?xml version="1.0" encoding="UTF-8" standalone="yes"?>
<Relationships xmlns="http://schemas.openxmlformats.org/package/2006/relationships"><Relationship Id="rId1" Type="http://schemas.openxmlformats.org/officeDocument/2006/relationships/hyperlink" Target="#'Topics - Index'!D22"/></Relationships>
</file>

<file path=xl/drawings/_rels/drawing11.xml.rels><?xml version="1.0" encoding="UTF-8" standalone="yes"?>
<Relationships xmlns="http://schemas.openxmlformats.org/package/2006/relationships"><Relationship Id="rId1" Type="http://schemas.openxmlformats.org/officeDocument/2006/relationships/hyperlink" Target="#'Topics - Index'!D23"/></Relationships>
</file>

<file path=xl/drawings/_rels/drawing12.xml.rels><?xml version="1.0" encoding="UTF-8" standalone="yes"?>
<Relationships xmlns="http://schemas.openxmlformats.org/package/2006/relationships"><Relationship Id="rId1" Type="http://schemas.openxmlformats.org/officeDocument/2006/relationships/hyperlink" Target="#'Topics - Index'!D24"/></Relationships>
</file>

<file path=xl/drawings/_rels/drawing13.xml.rels><?xml version="1.0" encoding="UTF-8" standalone="yes"?>
<Relationships xmlns="http://schemas.openxmlformats.org/package/2006/relationships"><Relationship Id="rId1" Type="http://schemas.openxmlformats.org/officeDocument/2006/relationships/hyperlink" Target="#'Topics - Index'!D27"/></Relationships>
</file>

<file path=xl/drawings/_rels/drawing14.xml.rels><?xml version="1.0" encoding="UTF-8" standalone="yes"?>
<Relationships xmlns="http://schemas.openxmlformats.org/package/2006/relationships"><Relationship Id="rId1" Type="http://schemas.openxmlformats.org/officeDocument/2006/relationships/hyperlink" Target="#'Topics - Index'!D28"/></Relationships>
</file>

<file path=xl/drawings/_rels/drawing15.xml.rels><?xml version="1.0" encoding="UTF-8" standalone="yes"?>
<Relationships xmlns="http://schemas.openxmlformats.org/package/2006/relationships"><Relationship Id="rId1" Type="http://schemas.openxmlformats.org/officeDocument/2006/relationships/hyperlink" Target="#'Topics - Index'!D29"/></Relationships>
</file>

<file path=xl/drawings/_rels/drawing16.xml.rels><?xml version="1.0" encoding="UTF-8" standalone="yes"?>
<Relationships xmlns="http://schemas.openxmlformats.org/package/2006/relationships"><Relationship Id="rId1" Type="http://schemas.openxmlformats.org/officeDocument/2006/relationships/hyperlink" Target="#'Topics - Index'!D30"/></Relationships>
</file>

<file path=xl/drawings/_rels/drawing17.xml.rels><?xml version="1.0" encoding="UTF-8" standalone="yes"?>
<Relationships xmlns="http://schemas.openxmlformats.org/package/2006/relationships"><Relationship Id="rId1" Type="http://schemas.openxmlformats.org/officeDocument/2006/relationships/hyperlink" Target="#'Topics - Index'!D31"/></Relationships>
</file>

<file path=xl/drawings/_rels/drawing18.xml.rels><?xml version="1.0" encoding="UTF-8" standalone="yes"?>
<Relationships xmlns="http://schemas.openxmlformats.org/package/2006/relationships"><Relationship Id="rId1" Type="http://schemas.openxmlformats.org/officeDocument/2006/relationships/hyperlink" Target="#'Topics - Index'!D32"/></Relationships>
</file>

<file path=xl/drawings/_rels/drawing19.xml.rels><?xml version="1.0" encoding="UTF-8" standalone="yes"?>
<Relationships xmlns="http://schemas.openxmlformats.org/package/2006/relationships"><Relationship Id="rId1" Type="http://schemas.openxmlformats.org/officeDocument/2006/relationships/hyperlink" Target="#'Topics - Index'!D33"/></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opics - Index'!D7"/><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hyperlink" Target="#'Topics - Index'!D34"/></Relationships>
</file>

<file path=xl/drawings/_rels/drawing21.xml.rels><?xml version="1.0" encoding="UTF-8" standalone="yes"?>
<Relationships xmlns="http://schemas.openxmlformats.org/package/2006/relationships"><Relationship Id="rId1" Type="http://schemas.openxmlformats.org/officeDocument/2006/relationships/hyperlink" Target="#'Topics - Index'!D35"/></Relationships>
</file>

<file path=xl/drawings/_rels/drawing22.xml.rels><?xml version="1.0" encoding="UTF-8" standalone="yes"?>
<Relationships xmlns="http://schemas.openxmlformats.org/package/2006/relationships"><Relationship Id="rId1" Type="http://schemas.openxmlformats.org/officeDocument/2006/relationships/hyperlink" Target="#'Topics - Index'!D36"/></Relationships>
</file>

<file path=xl/drawings/_rels/drawing23.xml.rels><?xml version="1.0" encoding="UTF-8" standalone="yes"?>
<Relationships xmlns="http://schemas.openxmlformats.org/package/2006/relationships"><Relationship Id="rId1" Type="http://schemas.openxmlformats.org/officeDocument/2006/relationships/hyperlink" Target="#'Topics - Index'!D37"/></Relationships>
</file>

<file path=xl/drawings/_rels/drawing24.xml.rels><?xml version="1.0" encoding="UTF-8" standalone="yes"?>
<Relationships xmlns="http://schemas.openxmlformats.org/package/2006/relationships"><Relationship Id="rId1" Type="http://schemas.openxmlformats.org/officeDocument/2006/relationships/hyperlink" Target="#'Topics - Index'!D38"/></Relationships>
</file>

<file path=xl/drawings/_rels/drawing25.xml.rels><?xml version="1.0" encoding="UTF-8" standalone="yes"?>
<Relationships xmlns="http://schemas.openxmlformats.org/package/2006/relationships"><Relationship Id="rId1" Type="http://schemas.openxmlformats.org/officeDocument/2006/relationships/hyperlink" Target="#'Topics - Index'!D39"/></Relationships>
</file>

<file path=xl/drawings/_rels/drawing26.xml.rels><?xml version="1.0" encoding="UTF-8" standalone="yes"?>
<Relationships xmlns="http://schemas.openxmlformats.org/package/2006/relationships"><Relationship Id="rId1" Type="http://schemas.openxmlformats.org/officeDocument/2006/relationships/hyperlink" Target="#'Topics - Index'!D40"/></Relationships>
</file>

<file path=xl/drawings/_rels/drawing27.xml.rels><?xml version="1.0" encoding="UTF-8" standalone="yes"?>
<Relationships xmlns="http://schemas.openxmlformats.org/package/2006/relationships"><Relationship Id="rId1" Type="http://schemas.openxmlformats.org/officeDocument/2006/relationships/hyperlink" Target="#'Topics - Index'!D41"/></Relationships>
</file>

<file path=xl/drawings/_rels/drawing28.xml.rels><?xml version="1.0" encoding="UTF-8" standalone="yes"?>
<Relationships xmlns="http://schemas.openxmlformats.org/package/2006/relationships"><Relationship Id="rId1" Type="http://schemas.openxmlformats.org/officeDocument/2006/relationships/hyperlink" Target="#'Topics - Index'!D42"/></Relationships>
</file>

<file path=xl/drawings/_rels/drawing29.xml.rels><?xml version="1.0" encoding="UTF-8" standalone="yes"?>
<Relationships xmlns="http://schemas.openxmlformats.org/package/2006/relationships"><Relationship Id="rId1" Type="http://schemas.openxmlformats.org/officeDocument/2006/relationships/hyperlink" Target="#'Topics - Index'!D43"/></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Topics - Index'!D14"/><Relationship Id="rId5" Type="http://schemas.openxmlformats.org/officeDocument/2006/relationships/image" Target="../media/image9.png"/><Relationship Id="rId4" Type="http://schemas.openxmlformats.org/officeDocument/2006/relationships/image" Target="../media/image8.png"/></Relationships>
</file>

<file path=xl/drawings/_rels/drawing30.xml.rels><?xml version="1.0" encoding="UTF-8" standalone="yes"?>
<Relationships xmlns="http://schemas.openxmlformats.org/package/2006/relationships"><Relationship Id="rId1" Type="http://schemas.openxmlformats.org/officeDocument/2006/relationships/hyperlink" Target="#'Topics - Index'!D44"/></Relationships>
</file>

<file path=xl/drawings/_rels/drawing31.xml.rels><?xml version="1.0" encoding="UTF-8" standalone="yes"?>
<Relationships xmlns="http://schemas.openxmlformats.org/package/2006/relationships"><Relationship Id="rId1" Type="http://schemas.openxmlformats.org/officeDocument/2006/relationships/hyperlink" Target="#'Topics - Index'!D45"/></Relationships>
</file>

<file path=xl/drawings/_rels/drawing32.xml.rels><?xml version="1.0" encoding="UTF-8" standalone="yes"?>
<Relationships xmlns="http://schemas.openxmlformats.org/package/2006/relationships"><Relationship Id="rId1" Type="http://schemas.openxmlformats.org/officeDocument/2006/relationships/hyperlink" Target="#'Topics - Index'!D46"/></Relationships>
</file>

<file path=xl/drawings/_rels/drawing33.xml.rels><?xml version="1.0" encoding="UTF-8" standalone="yes"?>
<Relationships xmlns="http://schemas.openxmlformats.org/package/2006/relationships"><Relationship Id="rId1" Type="http://schemas.openxmlformats.org/officeDocument/2006/relationships/hyperlink" Target="#'Topics - Index'!D47"/></Relationships>
</file>

<file path=xl/drawings/_rels/drawing34.xml.rels><?xml version="1.0" encoding="UTF-8" standalone="yes"?>
<Relationships xmlns="http://schemas.openxmlformats.org/package/2006/relationships"><Relationship Id="rId1" Type="http://schemas.openxmlformats.org/officeDocument/2006/relationships/hyperlink" Target="#'Topics - Index'!D50"/></Relationships>
</file>

<file path=xl/drawings/_rels/drawing35.xml.rels><?xml version="1.0" encoding="UTF-8" standalone="yes"?>
<Relationships xmlns="http://schemas.openxmlformats.org/package/2006/relationships"><Relationship Id="rId1" Type="http://schemas.openxmlformats.org/officeDocument/2006/relationships/hyperlink" Target="#'Topics - Index'!D51"/></Relationships>
</file>

<file path=xl/drawings/_rels/drawing36.xml.rels><?xml version="1.0" encoding="UTF-8" standalone="yes"?>
<Relationships xmlns="http://schemas.openxmlformats.org/package/2006/relationships"><Relationship Id="rId1" Type="http://schemas.openxmlformats.org/officeDocument/2006/relationships/hyperlink" Target="#'Topics - Index'!D52"/></Relationships>
</file>

<file path=xl/drawings/_rels/drawing3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Topics - Index'!D53"/><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hyperlink" Target="#'Topics - Index'!D57"/><Relationship Id="rId5" Type="http://schemas.openxmlformats.org/officeDocument/2006/relationships/image" Target="../media/image21.png"/><Relationship Id="rId4" Type="http://schemas.openxmlformats.org/officeDocument/2006/relationships/image" Target="../media/image2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hyperlink" Target="#'Topics - Index'!D59"/></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Topics - Index'!D15"/><Relationship Id="rId4" Type="http://schemas.openxmlformats.org/officeDocument/2006/relationships/image" Target="../media/image12.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hyperlink" Target="#'Topics - Index'!D60"/><Relationship Id="rId5" Type="http://schemas.openxmlformats.org/officeDocument/2006/relationships/image" Target="../media/image27.png"/><Relationship Id="rId4" Type="http://schemas.openxmlformats.org/officeDocument/2006/relationships/image" Target="../media/image26.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hyperlink" Target="#'Topics - Index'!D61"/><Relationship Id="rId4" Type="http://schemas.openxmlformats.org/officeDocument/2006/relationships/image" Target="../media/image30.png"/></Relationships>
</file>

<file path=xl/drawings/_rels/drawing42.xml.rels><?xml version="1.0" encoding="UTF-8" standalone="yes"?>
<Relationships xmlns="http://schemas.openxmlformats.org/package/2006/relationships"><Relationship Id="rId1" Type="http://schemas.openxmlformats.org/officeDocument/2006/relationships/hyperlink" Target="#'Topics - Index'!D66"/></Relationships>
</file>

<file path=xl/drawings/_rels/drawing43.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hyperlink" Target="#'Topics - Index'!D62"/><Relationship Id="rId6" Type="http://schemas.openxmlformats.org/officeDocument/2006/relationships/image" Target="../media/image35.png"/><Relationship Id="rId5" Type="http://schemas.openxmlformats.org/officeDocument/2006/relationships/image" Target="../media/image3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hyperlink" Target="#'Topics - Index'!D63"/></Relationships>
</file>

<file path=xl/drawings/_rels/drawing4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hyperlink" Target="#'Topics - Index'!D64"/><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drawing46.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hyperlink" Target="#'Topics - Index'!D65"/><Relationship Id="rId4" Type="http://schemas.openxmlformats.org/officeDocument/2006/relationships/image" Target="../media/image48.png"/></Relationships>
</file>

<file path=xl/drawings/_rels/drawing47.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hyperlink" Target="#'Topics - Index'!D66"/><Relationship Id="rId4" Type="http://schemas.openxmlformats.org/officeDocument/2006/relationships/image" Target="../media/image51.png"/></Relationships>
</file>

<file path=xl/drawings/_rels/drawing48.xml.rels><?xml version="1.0" encoding="UTF-8" standalone="yes"?>
<Relationships xmlns="http://schemas.openxmlformats.org/package/2006/relationships"><Relationship Id="rId8" Type="http://schemas.openxmlformats.org/officeDocument/2006/relationships/image" Target="../media/image58.png"/><Relationship Id="rId3" Type="http://schemas.openxmlformats.org/officeDocument/2006/relationships/image" Target="../media/image53.png"/><Relationship Id="rId7" Type="http://schemas.openxmlformats.org/officeDocument/2006/relationships/image" Target="../media/image57.png"/><Relationship Id="rId2" Type="http://schemas.openxmlformats.org/officeDocument/2006/relationships/image" Target="../media/image52.png"/><Relationship Id="rId1" Type="http://schemas.openxmlformats.org/officeDocument/2006/relationships/hyperlink" Target="#'Topics - Index'!D67"/><Relationship Id="rId6" Type="http://schemas.openxmlformats.org/officeDocument/2006/relationships/image" Target="../media/image56.png"/><Relationship Id="rId5" Type="http://schemas.openxmlformats.org/officeDocument/2006/relationships/image" Target="../media/image55.png"/><Relationship Id="rId4" Type="http://schemas.openxmlformats.org/officeDocument/2006/relationships/image" Target="../media/image54.png"/></Relationships>
</file>

<file path=xl/drawings/_rels/drawing49.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60.png"/><Relationship Id="rId7" Type="http://schemas.openxmlformats.org/officeDocument/2006/relationships/image" Target="../media/image64.png"/><Relationship Id="rId2" Type="http://schemas.openxmlformats.org/officeDocument/2006/relationships/image" Target="../media/image59.png"/><Relationship Id="rId1" Type="http://schemas.openxmlformats.org/officeDocument/2006/relationships/hyperlink" Target="#'Topics - Index'!D68"/><Relationship Id="rId6" Type="http://schemas.openxmlformats.org/officeDocument/2006/relationships/image" Target="../media/image63.jpeg"/><Relationship Id="rId5" Type="http://schemas.openxmlformats.org/officeDocument/2006/relationships/image" Target="../media/image62.png"/><Relationship Id="rId4" Type="http://schemas.openxmlformats.org/officeDocument/2006/relationships/image" Target="../media/image61.png"/><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hyperlink" Target="#'Topics - Index'!D17"/></Relationships>
</file>

<file path=xl/drawings/_rels/drawing50.xml.rels><?xml version="1.0" encoding="UTF-8" standalone="yes"?>
<Relationships xmlns="http://schemas.openxmlformats.org/package/2006/relationships"><Relationship Id="rId8" Type="http://schemas.openxmlformats.org/officeDocument/2006/relationships/image" Target="../media/image70.png"/><Relationship Id="rId13" Type="http://schemas.openxmlformats.org/officeDocument/2006/relationships/image" Target="../media/image75.png"/><Relationship Id="rId18" Type="http://schemas.openxmlformats.org/officeDocument/2006/relationships/image" Target="../media/image80.png"/><Relationship Id="rId3" Type="http://schemas.openxmlformats.org/officeDocument/2006/relationships/image" Target="../media/image65.png"/><Relationship Id="rId21" Type="http://schemas.openxmlformats.org/officeDocument/2006/relationships/chart" Target="../charts/chart4.xml"/><Relationship Id="rId7" Type="http://schemas.openxmlformats.org/officeDocument/2006/relationships/image" Target="../media/image69.png"/><Relationship Id="rId12" Type="http://schemas.openxmlformats.org/officeDocument/2006/relationships/image" Target="../media/image74.png"/><Relationship Id="rId17" Type="http://schemas.openxmlformats.org/officeDocument/2006/relationships/image" Target="../media/image79.png"/><Relationship Id="rId2" Type="http://schemas.openxmlformats.org/officeDocument/2006/relationships/chart" Target="../charts/chart3.xml"/><Relationship Id="rId16" Type="http://schemas.openxmlformats.org/officeDocument/2006/relationships/image" Target="../media/image78.png"/><Relationship Id="rId20" Type="http://schemas.openxmlformats.org/officeDocument/2006/relationships/image" Target="../media/image82.png"/><Relationship Id="rId1" Type="http://schemas.openxmlformats.org/officeDocument/2006/relationships/hyperlink" Target="#'Topics - Index'!D71"/><Relationship Id="rId6" Type="http://schemas.openxmlformats.org/officeDocument/2006/relationships/image" Target="../media/image68.png"/><Relationship Id="rId11" Type="http://schemas.openxmlformats.org/officeDocument/2006/relationships/image" Target="../media/image73.png"/><Relationship Id="rId5" Type="http://schemas.openxmlformats.org/officeDocument/2006/relationships/image" Target="../media/image67.png"/><Relationship Id="rId15" Type="http://schemas.openxmlformats.org/officeDocument/2006/relationships/image" Target="../media/image77.png"/><Relationship Id="rId10" Type="http://schemas.openxmlformats.org/officeDocument/2006/relationships/image" Target="../media/image72.png"/><Relationship Id="rId19" Type="http://schemas.openxmlformats.org/officeDocument/2006/relationships/image" Target="../media/image81.png"/><Relationship Id="rId4" Type="http://schemas.openxmlformats.org/officeDocument/2006/relationships/image" Target="../media/image66.png"/><Relationship Id="rId9" Type="http://schemas.openxmlformats.org/officeDocument/2006/relationships/image" Target="../media/image71.png"/><Relationship Id="rId14" Type="http://schemas.openxmlformats.org/officeDocument/2006/relationships/image" Target="../media/image76.png"/></Relationships>
</file>

<file path=xl/drawings/_rels/drawing51.xml.rels><?xml version="1.0" encoding="UTF-8" standalone="yes"?>
<Relationships xmlns="http://schemas.openxmlformats.org/package/2006/relationships"><Relationship Id="rId8" Type="http://schemas.openxmlformats.org/officeDocument/2006/relationships/image" Target="../media/image88.png"/><Relationship Id="rId3" Type="http://schemas.openxmlformats.org/officeDocument/2006/relationships/chart" Target="../charts/chart6.xml"/><Relationship Id="rId7" Type="http://schemas.openxmlformats.org/officeDocument/2006/relationships/image" Target="../media/image87.jpeg"/><Relationship Id="rId2" Type="http://schemas.openxmlformats.org/officeDocument/2006/relationships/chart" Target="../charts/chart5.xml"/><Relationship Id="rId1" Type="http://schemas.openxmlformats.org/officeDocument/2006/relationships/hyperlink" Target="#'Topics - Index'!D72"/><Relationship Id="rId6" Type="http://schemas.openxmlformats.org/officeDocument/2006/relationships/image" Target="../media/image86.jpeg"/><Relationship Id="rId5" Type="http://schemas.openxmlformats.org/officeDocument/2006/relationships/image" Target="../media/image85.png"/><Relationship Id="rId4" Type="http://schemas.openxmlformats.org/officeDocument/2006/relationships/image" Target="../media/image84.png"/><Relationship Id="rId9" Type="http://schemas.openxmlformats.org/officeDocument/2006/relationships/chart" Target="../charts/chart7.xml"/></Relationships>
</file>

<file path=xl/drawings/_rels/drawing52.xml.rels><?xml version="1.0" encoding="UTF-8" standalone="yes"?>
<Relationships xmlns="http://schemas.openxmlformats.org/package/2006/relationships"><Relationship Id="rId8" Type="http://schemas.openxmlformats.org/officeDocument/2006/relationships/image" Target="../media/image95.png"/><Relationship Id="rId3" Type="http://schemas.openxmlformats.org/officeDocument/2006/relationships/image" Target="../media/image90.png"/><Relationship Id="rId7" Type="http://schemas.openxmlformats.org/officeDocument/2006/relationships/image" Target="../media/image94.png"/><Relationship Id="rId12" Type="http://schemas.openxmlformats.org/officeDocument/2006/relationships/image" Target="../media/image99.png"/><Relationship Id="rId2" Type="http://schemas.openxmlformats.org/officeDocument/2006/relationships/image" Target="../media/image89.png"/><Relationship Id="rId1" Type="http://schemas.openxmlformats.org/officeDocument/2006/relationships/hyperlink" Target="#'Topics - Index'!D73"/><Relationship Id="rId6" Type="http://schemas.openxmlformats.org/officeDocument/2006/relationships/image" Target="../media/image93.png"/><Relationship Id="rId11" Type="http://schemas.openxmlformats.org/officeDocument/2006/relationships/image" Target="../media/image98.png"/><Relationship Id="rId5" Type="http://schemas.openxmlformats.org/officeDocument/2006/relationships/image" Target="../media/image92.png"/><Relationship Id="rId10" Type="http://schemas.openxmlformats.org/officeDocument/2006/relationships/image" Target="../media/image97.png"/><Relationship Id="rId4" Type="http://schemas.openxmlformats.org/officeDocument/2006/relationships/image" Target="../media/image91.png"/><Relationship Id="rId9" Type="http://schemas.openxmlformats.org/officeDocument/2006/relationships/image" Target="../media/image96.png"/></Relationships>
</file>

<file path=xl/drawings/_rels/drawing53.xml.rels><?xml version="1.0" encoding="UTF-8" standalone="yes"?>
<Relationships xmlns="http://schemas.openxmlformats.org/package/2006/relationships"><Relationship Id="rId3" Type="http://schemas.openxmlformats.org/officeDocument/2006/relationships/image" Target="../media/image101.png"/><Relationship Id="rId2" Type="http://schemas.openxmlformats.org/officeDocument/2006/relationships/image" Target="../media/image100.png"/><Relationship Id="rId1" Type="http://schemas.openxmlformats.org/officeDocument/2006/relationships/hyperlink" Target="#'Topics - Index'!D74"/><Relationship Id="rId6" Type="http://schemas.openxmlformats.org/officeDocument/2006/relationships/chart" Target="../charts/chart8.xml"/><Relationship Id="rId5" Type="http://schemas.openxmlformats.org/officeDocument/2006/relationships/image" Target="../media/image103.gif"/><Relationship Id="rId4" Type="http://schemas.openxmlformats.org/officeDocument/2006/relationships/image" Target="../media/image102.png"/></Relationships>
</file>

<file path=xl/drawings/_rels/drawing54.xml.rels><?xml version="1.0" encoding="UTF-8" standalone="yes"?>
<Relationships xmlns="http://schemas.openxmlformats.org/package/2006/relationships"><Relationship Id="rId3" Type="http://schemas.openxmlformats.org/officeDocument/2006/relationships/image" Target="../media/image105.png"/><Relationship Id="rId2" Type="http://schemas.openxmlformats.org/officeDocument/2006/relationships/image" Target="../media/image104.png"/><Relationship Id="rId1" Type="http://schemas.openxmlformats.org/officeDocument/2006/relationships/hyperlink" Target="#'Topics - Index'!D75"/><Relationship Id="rId5" Type="http://schemas.openxmlformats.org/officeDocument/2006/relationships/image" Target="../media/image107.png"/><Relationship Id="rId4" Type="http://schemas.openxmlformats.org/officeDocument/2006/relationships/image" Target="../media/image106.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14.png"/><Relationship Id="rId3" Type="http://schemas.openxmlformats.org/officeDocument/2006/relationships/image" Target="../media/image109.png"/><Relationship Id="rId7" Type="http://schemas.openxmlformats.org/officeDocument/2006/relationships/image" Target="../media/image113.png"/><Relationship Id="rId2" Type="http://schemas.openxmlformats.org/officeDocument/2006/relationships/image" Target="../media/image108.png"/><Relationship Id="rId1" Type="http://schemas.openxmlformats.org/officeDocument/2006/relationships/hyperlink" Target="#'Topics - Index'!D76"/><Relationship Id="rId6" Type="http://schemas.openxmlformats.org/officeDocument/2006/relationships/image" Target="../media/image112.png"/><Relationship Id="rId5" Type="http://schemas.openxmlformats.org/officeDocument/2006/relationships/image" Target="../media/image111.png"/><Relationship Id="rId10" Type="http://schemas.openxmlformats.org/officeDocument/2006/relationships/image" Target="../media/image116.png"/><Relationship Id="rId4" Type="http://schemas.openxmlformats.org/officeDocument/2006/relationships/image" Target="../media/image110.png"/><Relationship Id="rId9" Type="http://schemas.openxmlformats.org/officeDocument/2006/relationships/image" Target="../media/image115.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18.png"/><Relationship Id="rId2" Type="http://schemas.openxmlformats.org/officeDocument/2006/relationships/image" Target="../media/image117.png"/><Relationship Id="rId1" Type="http://schemas.openxmlformats.org/officeDocument/2006/relationships/hyperlink" Target="#'Topics - Index'!D77"/><Relationship Id="rId6" Type="http://schemas.openxmlformats.org/officeDocument/2006/relationships/image" Target="../media/image121.png"/><Relationship Id="rId5" Type="http://schemas.openxmlformats.org/officeDocument/2006/relationships/image" Target="../media/image120.png"/><Relationship Id="rId4" Type="http://schemas.openxmlformats.org/officeDocument/2006/relationships/image" Target="../media/image119.png"/></Relationships>
</file>

<file path=xl/drawings/_rels/drawing57.xml.rels><?xml version="1.0" encoding="UTF-8" standalone="yes"?>
<Relationships xmlns="http://schemas.openxmlformats.org/package/2006/relationships"><Relationship Id="rId8" Type="http://schemas.openxmlformats.org/officeDocument/2006/relationships/image" Target="../media/image128.png"/><Relationship Id="rId3" Type="http://schemas.openxmlformats.org/officeDocument/2006/relationships/image" Target="../media/image123.png"/><Relationship Id="rId7" Type="http://schemas.openxmlformats.org/officeDocument/2006/relationships/image" Target="../media/image127.png"/><Relationship Id="rId2" Type="http://schemas.openxmlformats.org/officeDocument/2006/relationships/image" Target="../media/image122.png"/><Relationship Id="rId1" Type="http://schemas.openxmlformats.org/officeDocument/2006/relationships/hyperlink" Target="#'Topics - Index'!D78"/><Relationship Id="rId6" Type="http://schemas.openxmlformats.org/officeDocument/2006/relationships/image" Target="../media/image126.png"/><Relationship Id="rId5" Type="http://schemas.openxmlformats.org/officeDocument/2006/relationships/image" Target="../media/image125.png"/><Relationship Id="rId4" Type="http://schemas.openxmlformats.org/officeDocument/2006/relationships/image" Target="../media/image124.png"/></Relationships>
</file>

<file path=xl/drawings/_rels/drawing58.xml.rels><?xml version="1.0" encoding="UTF-8" standalone="yes"?>
<Relationships xmlns="http://schemas.openxmlformats.org/package/2006/relationships"><Relationship Id="rId8" Type="http://schemas.openxmlformats.org/officeDocument/2006/relationships/image" Target="../media/image135.png"/><Relationship Id="rId3" Type="http://schemas.openxmlformats.org/officeDocument/2006/relationships/image" Target="../media/image130.png"/><Relationship Id="rId7" Type="http://schemas.openxmlformats.org/officeDocument/2006/relationships/image" Target="../media/image134.png"/><Relationship Id="rId2" Type="http://schemas.openxmlformats.org/officeDocument/2006/relationships/image" Target="../media/image129.png"/><Relationship Id="rId1" Type="http://schemas.openxmlformats.org/officeDocument/2006/relationships/hyperlink" Target="#'Topics - Index'!D79"/><Relationship Id="rId6" Type="http://schemas.openxmlformats.org/officeDocument/2006/relationships/image" Target="../media/image133.png"/><Relationship Id="rId5" Type="http://schemas.openxmlformats.org/officeDocument/2006/relationships/image" Target="../media/image132.png"/><Relationship Id="rId4" Type="http://schemas.openxmlformats.org/officeDocument/2006/relationships/image" Target="../media/image131.png"/></Relationships>
</file>

<file path=xl/drawings/_rels/drawing59.xml.rels><?xml version="1.0" encoding="UTF-8" standalone="yes"?>
<Relationships xmlns="http://schemas.openxmlformats.org/package/2006/relationships"><Relationship Id="rId1" Type="http://schemas.openxmlformats.org/officeDocument/2006/relationships/hyperlink" Target="#'Data Consolidation'!A89"/></Relationships>
</file>

<file path=xl/drawings/_rels/drawing6.xml.rels><?xml version="1.0" encoding="UTF-8" standalone="yes"?>
<Relationships xmlns="http://schemas.openxmlformats.org/package/2006/relationships"><Relationship Id="rId1" Type="http://schemas.openxmlformats.org/officeDocument/2006/relationships/hyperlink" Target="#'Topics - Index'!D18"/></Relationships>
</file>

<file path=xl/drawings/_rels/drawing60.xml.rels><?xml version="1.0" encoding="UTF-8" standalone="yes"?>
<Relationships xmlns="http://schemas.openxmlformats.org/package/2006/relationships"><Relationship Id="rId8" Type="http://schemas.openxmlformats.org/officeDocument/2006/relationships/image" Target="../media/image141.png"/><Relationship Id="rId3" Type="http://schemas.openxmlformats.org/officeDocument/2006/relationships/image" Target="../media/image137.png"/><Relationship Id="rId7" Type="http://schemas.openxmlformats.org/officeDocument/2006/relationships/image" Target="../media/image140.png"/><Relationship Id="rId2" Type="http://schemas.openxmlformats.org/officeDocument/2006/relationships/image" Target="../media/image136.png"/><Relationship Id="rId1" Type="http://schemas.openxmlformats.org/officeDocument/2006/relationships/hyperlink" Target="#'Topics - Index'!D85"/><Relationship Id="rId6" Type="http://schemas.openxmlformats.org/officeDocument/2006/relationships/image" Target="../media/image52.png"/><Relationship Id="rId5" Type="http://schemas.openxmlformats.org/officeDocument/2006/relationships/image" Target="../media/image139.png"/><Relationship Id="rId4" Type="http://schemas.openxmlformats.org/officeDocument/2006/relationships/image" Target="../media/image138.png"/></Relationships>
</file>

<file path=xl/drawings/_rels/drawing61.xml.rels><?xml version="1.0" encoding="UTF-8" standalone="yes"?>
<Relationships xmlns="http://schemas.openxmlformats.org/package/2006/relationships"><Relationship Id="rId3" Type="http://schemas.openxmlformats.org/officeDocument/2006/relationships/image" Target="../media/image139.png"/><Relationship Id="rId2" Type="http://schemas.openxmlformats.org/officeDocument/2006/relationships/image" Target="../media/image138.png"/><Relationship Id="rId1" Type="http://schemas.openxmlformats.org/officeDocument/2006/relationships/hyperlink" Target="#'Topics - Index'!D82"/><Relationship Id="rId5" Type="http://schemas.openxmlformats.org/officeDocument/2006/relationships/image" Target="../media/image143.png"/><Relationship Id="rId4" Type="http://schemas.openxmlformats.org/officeDocument/2006/relationships/image" Target="../media/image142.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145.jpeg"/><Relationship Id="rId7" Type="http://schemas.openxmlformats.org/officeDocument/2006/relationships/image" Target="../media/image149.png"/><Relationship Id="rId2" Type="http://schemas.openxmlformats.org/officeDocument/2006/relationships/image" Target="../media/image144.png"/><Relationship Id="rId1" Type="http://schemas.openxmlformats.org/officeDocument/2006/relationships/hyperlink" Target="#'Topics - Index'!D83"/><Relationship Id="rId6" Type="http://schemas.openxmlformats.org/officeDocument/2006/relationships/image" Target="../media/image148.png"/><Relationship Id="rId5" Type="http://schemas.openxmlformats.org/officeDocument/2006/relationships/image" Target="../media/image147.png"/><Relationship Id="rId4" Type="http://schemas.openxmlformats.org/officeDocument/2006/relationships/image" Target="../media/image146.png"/></Relationships>
</file>

<file path=xl/drawings/_rels/drawing63.xml.rels><?xml version="1.0" encoding="UTF-8" standalone="yes"?>
<Relationships xmlns="http://schemas.openxmlformats.org/package/2006/relationships"><Relationship Id="rId3" Type="http://schemas.openxmlformats.org/officeDocument/2006/relationships/image" Target="../media/image151.png"/><Relationship Id="rId2" Type="http://schemas.openxmlformats.org/officeDocument/2006/relationships/image" Target="../media/image150.png"/><Relationship Id="rId1" Type="http://schemas.openxmlformats.org/officeDocument/2006/relationships/hyperlink" Target="#'Topics - Index'!D84"/></Relationships>
</file>

<file path=xl/drawings/_rels/drawing64.xml.rels><?xml version="1.0" encoding="UTF-8" standalone="yes"?>
<Relationships xmlns="http://schemas.openxmlformats.org/package/2006/relationships"><Relationship Id="rId1" Type="http://schemas.openxmlformats.org/officeDocument/2006/relationships/hyperlink" Target="#'Topics - Index'!D95"/></Relationships>
</file>

<file path=xl/drawings/_rels/drawing65.xml.rels><?xml version="1.0" encoding="UTF-8" standalone="yes"?>
<Relationships xmlns="http://schemas.openxmlformats.org/package/2006/relationships"><Relationship Id="rId1" Type="http://schemas.openxmlformats.org/officeDocument/2006/relationships/hyperlink" Target="#'Topics - Index'!D96"/></Relationships>
</file>

<file path=xl/drawings/_rels/drawing66.xml.rels><?xml version="1.0" encoding="UTF-8" standalone="yes"?>
<Relationships xmlns="http://schemas.openxmlformats.org/package/2006/relationships"><Relationship Id="rId1" Type="http://schemas.openxmlformats.org/officeDocument/2006/relationships/hyperlink" Target="#'Topics - Index'!D97"/></Relationships>
</file>

<file path=xl/drawings/_rels/drawing67.xml.rels><?xml version="1.0" encoding="UTF-8" standalone="yes"?>
<Relationships xmlns="http://schemas.openxmlformats.org/package/2006/relationships"><Relationship Id="rId1" Type="http://schemas.openxmlformats.org/officeDocument/2006/relationships/hyperlink" Target="#'Topics - Index'!D98"/></Relationships>
</file>

<file path=xl/drawings/_rels/drawing68.xml.rels><?xml version="1.0" encoding="UTF-8" standalone="yes"?>
<Relationships xmlns="http://schemas.openxmlformats.org/package/2006/relationships"><Relationship Id="rId1" Type="http://schemas.openxmlformats.org/officeDocument/2006/relationships/hyperlink" Target="#'Topics - Index'!D99"/></Relationships>
</file>

<file path=xl/drawings/_rels/drawing69.xml.rels><?xml version="1.0" encoding="UTF-8" standalone="yes"?>
<Relationships xmlns="http://schemas.openxmlformats.org/package/2006/relationships"><Relationship Id="rId1" Type="http://schemas.openxmlformats.org/officeDocument/2006/relationships/hyperlink" Target="#'Topics - Index'!D100"/></Relationships>
</file>

<file path=xl/drawings/_rels/drawing7.xml.rels><?xml version="1.0" encoding="UTF-8" standalone="yes"?>
<Relationships xmlns="http://schemas.openxmlformats.org/package/2006/relationships"><Relationship Id="rId1" Type="http://schemas.openxmlformats.org/officeDocument/2006/relationships/hyperlink" Target="#'Topics - Index'!D25"/></Relationships>
</file>

<file path=xl/drawings/_rels/drawing70.xml.rels><?xml version="1.0" encoding="UTF-8" standalone="yes"?>
<Relationships xmlns="http://schemas.openxmlformats.org/package/2006/relationships"><Relationship Id="rId1" Type="http://schemas.openxmlformats.org/officeDocument/2006/relationships/hyperlink" Target="#'Topics - Index'!D101"/></Relationships>
</file>

<file path=xl/drawings/_rels/drawing71.xml.rels><?xml version="1.0" encoding="UTF-8" standalone="yes"?>
<Relationships xmlns="http://schemas.openxmlformats.org/package/2006/relationships"><Relationship Id="rId1" Type="http://schemas.openxmlformats.org/officeDocument/2006/relationships/hyperlink" Target="#'Topics - Index'!D102"/></Relationships>
</file>

<file path=xl/drawings/_rels/drawing72.xml.rels><?xml version="1.0" encoding="UTF-8" standalone="yes"?>
<Relationships xmlns="http://schemas.openxmlformats.org/package/2006/relationships"><Relationship Id="rId1" Type="http://schemas.openxmlformats.org/officeDocument/2006/relationships/hyperlink" Target="#'Topics - Index'!D103"/></Relationships>
</file>

<file path=xl/drawings/_rels/drawing73.xml.rels><?xml version="1.0" encoding="UTF-8" standalone="yes"?>
<Relationships xmlns="http://schemas.openxmlformats.org/package/2006/relationships"><Relationship Id="rId1" Type="http://schemas.openxmlformats.org/officeDocument/2006/relationships/hyperlink" Target="#'Topics - Index'!D104"/></Relationships>
</file>

<file path=xl/drawings/_rels/drawing74.xml.rels><?xml version="1.0" encoding="UTF-8" standalone="yes"?>
<Relationships xmlns="http://schemas.openxmlformats.org/package/2006/relationships"><Relationship Id="rId1" Type="http://schemas.openxmlformats.org/officeDocument/2006/relationships/hyperlink" Target="#'Topics - Index'!D105"/></Relationships>
</file>

<file path=xl/drawings/_rels/drawing75.xml.rels><?xml version="1.0" encoding="UTF-8" standalone="yes"?>
<Relationships xmlns="http://schemas.openxmlformats.org/package/2006/relationships"><Relationship Id="rId1" Type="http://schemas.openxmlformats.org/officeDocument/2006/relationships/hyperlink" Target="#'Topics - Index'!D106"/></Relationships>
</file>

<file path=xl/drawings/_rels/drawing76.xml.rels><?xml version="1.0" encoding="UTF-8" standalone="yes"?>
<Relationships xmlns="http://schemas.openxmlformats.org/package/2006/relationships"><Relationship Id="rId1" Type="http://schemas.openxmlformats.org/officeDocument/2006/relationships/hyperlink" Target="#'Topics - Index'!D107"/></Relationships>
</file>

<file path=xl/drawings/_rels/drawing77.xml.rels><?xml version="1.0" encoding="UTF-8" standalone="yes"?>
<Relationships xmlns="http://schemas.openxmlformats.org/package/2006/relationships"><Relationship Id="rId1" Type="http://schemas.openxmlformats.org/officeDocument/2006/relationships/hyperlink" Target="#'Topics - Index'!D108"/></Relationships>
</file>

<file path=xl/drawings/_rels/drawing8.xml.rels><?xml version="1.0" encoding="UTF-8" standalone="yes"?>
<Relationships xmlns="http://schemas.openxmlformats.org/package/2006/relationships"><Relationship Id="rId1" Type="http://schemas.openxmlformats.org/officeDocument/2006/relationships/hyperlink" Target="#'Topics - Index'!D20"/></Relationships>
</file>

<file path=xl/drawings/_rels/drawing9.xml.rels><?xml version="1.0" encoding="UTF-8" standalone="yes"?>
<Relationships xmlns="http://schemas.openxmlformats.org/package/2006/relationships"><Relationship Id="rId1" Type="http://schemas.openxmlformats.org/officeDocument/2006/relationships/hyperlink" Target="#'Topics - Index'!D21"/></Relationships>
</file>

<file path=xl/drawings/drawing1.xml><?xml version="1.0" encoding="utf-8"?>
<xdr:wsDr xmlns:xdr="http://schemas.openxmlformats.org/drawingml/2006/spreadsheetDrawing" xmlns:a="http://schemas.openxmlformats.org/drawingml/2006/main">
  <xdr:twoCellAnchor>
    <xdr:from>
      <xdr:col>1</xdr:col>
      <xdr:colOff>9525</xdr:colOff>
      <xdr:row>3</xdr:row>
      <xdr:rowOff>285749</xdr:rowOff>
    </xdr:from>
    <xdr:to>
      <xdr:col>22</xdr:col>
      <xdr:colOff>381000</xdr:colOff>
      <xdr:row>35</xdr:row>
      <xdr:rowOff>66675</xdr:rowOff>
    </xdr:to>
    <xdr:sp macro="" textlink="">
      <xdr:nvSpPr>
        <xdr:cNvPr id="2" name="TextBox 1"/>
        <xdr:cNvSpPr txBox="1"/>
      </xdr:nvSpPr>
      <xdr:spPr>
        <a:xfrm>
          <a:off x="619125" y="1257299"/>
          <a:ext cx="13173075" cy="6172201"/>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Topics</a:t>
          </a:r>
        </a:p>
        <a:p>
          <a:r>
            <a:rPr lang="en-US" sz="1100" b="1" i="0" u="none" strike="noStrike">
              <a:solidFill>
                <a:schemeClr val="dk1"/>
              </a:solidFill>
              <a:effectLst/>
              <a:latin typeface="+mn-lt"/>
              <a:ea typeface="+mn-ea"/>
              <a:cs typeface="+mn-cs"/>
            </a:rPr>
            <a:t>1. Rows , Columns, Cells</a:t>
          </a:r>
          <a:r>
            <a:rPr lang="en-US" b="1"/>
            <a:t> </a:t>
          </a:r>
        </a:p>
        <a:p>
          <a:r>
            <a:rPr lang="en-US" sz="1100" b="1" i="0" u="none" strike="noStrike">
              <a:solidFill>
                <a:schemeClr val="dk1"/>
              </a:solidFill>
              <a:effectLst/>
              <a:latin typeface="+mn-lt"/>
              <a:ea typeface="+mn-ea"/>
              <a:cs typeface="+mn-cs"/>
            </a:rPr>
            <a:t>2. Scroll Bars - (Vertical, Horizontal)</a:t>
          </a:r>
          <a:r>
            <a:rPr lang="en-US" b="1"/>
            <a:t> </a:t>
          </a:r>
        </a:p>
        <a:p>
          <a:r>
            <a:rPr lang="en-US" sz="1100" b="1" i="0" u="none" strike="noStrike">
              <a:solidFill>
                <a:schemeClr val="dk1"/>
              </a:solidFill>
              <a:effectLst/>
              <a:latin typeface="+mn-lt"/>
              <a:ea typeface="+mn-ea"/>
              <a:cs typeface="+mn-cs"/>
            </a:rPr>
            <a:t>3. Tabs / Menu Bar</a:t>
          </a:r>
          <a:r>
            <a:rPr lang="en-US" b="1"/>
            <a:t> </a:t>
          </a:r>
        </a:p>
        <a:p>
          <a:r>
            <a:rPr lang="en-US" sz="1100" b="1" i="0" u="none" strike="noStrike">
              <a:solidFill>
                <a:schemeClr val="dk1"/>
              </a:solidFill>
              <a:effectLst/>
              <a:latin typeface="+mn-lt"/>
              <a:ea typeface="+mn-ea"/>
              <a:cs typeface="+mn-cs"/>
            </a:rPr>
            <a:t>4. Ribbon</a:t>
          </a:r>
          <a:r>
            <a:rPr lang="en-US" b="1"/>
            <a:t> </a:t>
          </a:r>
        </a:p>
        <a:p>
          <a:r>
            <a:rPr lang="en-US" sz="1100" b="1" i="0" u="none" strike="noStrike">
              <a:solidFill>
                <a:schemeClr val="dk1"/>
              </a:solidFill>
              <a:effectLst/>
              <a:latin typeface="+mn-lt"/>
              <a:ea typeface="+mn-ea"/>
              <a:cs typeface="+mn-cs"/>
            </a:rPr>
            <a:t>5. Quick Access Tool Bar</a:t>
          </a:r>
          <a:r>
            <a:rPr lang="en-US" b="1"/>
            <a:t> </a:t>
          </a:r>
        </a:p>
        <a:p>
          <a:r>
            <a:rPr lang="en-US" sz="1100" b="1" i="0" u="none" strike="noStrike">
              <a:solidFill>
                <a:schemeClr val="dk1"/>
              </a:solidFill>
              <a:effectLst/>
              <a:latin typeface="+mn-lt"/>
              <a:ea typeface="+mn-ea"/>
              <a:cs typeface="+mn-cs"/>
            </a:rPr>
            <a:t>6. Name Box</a:t>
          </a:r>
          <a:r>
            <a:rPr lang="en-US" b="1"/>
            <a:t> </a:t>
          </a:r>
        </a:p>
        <a:p>
          <a:r>
            <a:rPr lang="en-US" sz="1100" b="1" i="0" u="none" strike="noStrike">
              <a:solidFill>
                <a:schemeClr val="dk1"/>
              </a:solidFill>
              <a:effectLst/>
              <a:latin typeface="+mn-lt"/>
              <a:ea typeface="+mn-ea"/>
              <a:cs typeface="+mn-cs"/>
            </a:rPr>
            <a:t>7. Zoom bar</a:t>
          </a:r>
        </a:p>
        <a:p>
          <a:r>
            <a:rPr lang="en-US" sz="1100" b="1" i="0" u="none" strike="noStrike">
              <a:solidFill>
                <a:schemeClr val="dk1"/>
              </a:solidFill>
              <a:effectLst/>
              <a:latin typeface="+mn-lt"/>
              <a:ea typeface="+mn-ea"/>
              <a:cs typeface="+mn-cs"/>
            </a:rPr>
            <a:t>8. Sheets</a:t>
          </a:r>
          <a:r>
            <a:rPr lang="en-US" b="1"/>
            <a:t> </a:t>
          </a:r>
        </a:p>
        <a:p>
          <a:r>
            <a:rPr lang="en-US" sz="1100" b="1" i="0" u="none" strike="noStrike">
              <a:solidFill>
                <a:schemeClr val="dk1"/>
              </a:solidFill>
              <a:effectLst/>
              <a:latin typeface="+mn-lt"/>
              <a:ea typeface="+mn-ea"/>
              <a:cs typeface="+mn-cs"/>
            </a:rPr>
            <a:t>9. File Name</a:t>
          </a:r>
          <a:r>
            <a:rPr lang="en-US" b="1"/>
            <a:t> </a:t>
          </a:r>
        </a:p>
        <a:p>
          <a:r>
            <a:rPr lang="en-US" sz="1100" b="1" i="0" u="none" strike="noStrike">
              <a:solidFill>
                <a:schemeClr val="dk1"/>
              </a:solidFill>
              <a:effectLst/>
              <a:latin typeface="+mn-lt"/>
              <a:ea typeface="+mn-ea"/>
              <a:cs typeface="+mn-cs"/>
            </a:rPr>
            <a:t>10 Formula Bar</a:t>
          </a:r>
        </a:p>
        <a:p>
          <a:r>
            <a:rPr lang="en-US" sz="1100" b="1" i="0" u="none" strike="noStrike">
              <a:solidFill>
                <a:schemeClr val="dk1"/>
              </a:solidFill>
              <a:effectLst/>
              <a:latin typeface="+mn-lt"/>
              <a:ea typeface="+mn-ea"/>
              <a:cs typeface="+mn-cs"/>
            </a:rPr>
            <a:t>11 Status Bar</a:t>
          </a:r>
        </a:p>
        <a:p>
          <a:r>
            <a:rPr lang="en-US" b="1"/>
            <a:t>12.  </a:t>
          </a:r>
          <a:r>
            <a:rPr lang="en-US" sz="1100" b="1" i="0" u="none" strike="noStrike">
              <a:solidFill>
                <a:schemeClr val="dk1"/>
              </a:solidFill>
              <a:effectLst/>
              <a:latin typeface="+mn-lt"/>
              <a:ea typeface="+mn-ea"/>
              <a:cs typeface="+mn-cs"/>
            </a:rPr>
            <a:t>Workbook v/s Worksheet</a:t>
          </a:r>
          <a:r>
            <a:rPr lang="en-US" b="1"/>
            <a:t> </a:t>
          </a:r>
        </a:p>
        <a:p>
          <a:r>
            <a:rPr lang="en-US" sz="1100" b="1" i="0" u="none" strike="noStrike">
              <a:solidFill>
                <a:schemeClr val="dk1"/>
              </a:solidFill>
              <a:effectLst/>
              <a:latin typeface="+mn-lt"/>
              <a:ea typeface="+mn-ea"/>
              <a:cs typeface="+mn-cs"/>
            </a:rPr>
            <a:t>13.</a:t>
          </a:r>
          <a:r>
            <a:rPr lang="en-US" sz="1100" b="1" i="0" u="none" strike="noStrike" baseline="0">
              <a:solidFill>
                <a:schemeClr val="dk1"/>
              </a:solidFill>
              <a:effectLst/>
              <a:latin typeface="+mn-lt"/>
              <a:ea typeface="+mn-ea"/>
              <a:cs typeface="+mn-cs"/>
            </a:rPr>
            <a:t> </a:t>
          </a:r>
          <a:r>
            <a:rPr lang="en-US" sz="1100" b="1" i="0" u="none" strike="noStrike">
              <a:solidFill>
                <a:schemeClr val="dk1"/>
              </a:solidFill>
              <a:effectLst/>
              <a:latin typeface="+mn-lt"/>
              <a:ea typeface="+mn-ea"/>
              <a:cs typeface="+mn-cs"/>
            </a:rPr>
            <a:t>Selecting Ranges</a:t>
          </a:r>
          <a:r>
            <a:rPr lang="en-US" b="1"/>
            <a:t> </a:t>
          </a:r>
        </a:p>
        <a:p>
          <a:r>
            <a:rPr lang="en-US" sz="1100" b="1" i="0" u="none" strike="noStrike">
              <a:solidFill>
                <a:schemeClr val="dk1"/>
              </a:solidFill>
              <a:effectLst/>
              <a:latin typeface="+mn-lt"/>
              <a:ea typeface="+mn-ea"/>
              <a:cs typeface="+mn-cs"/>
            </a:rPr>
            <a:t>14. Saving Workbook </a:t>
          </a:r>
          <a:r>
            <a:rPr lang="en-US" b="1"/>
            <a:t> </a:t>
          </a:r>
          <a:endParaRPr lang="en-US" sz="1100" b="1"/>
        </a:p>
      </xdr:txBody>
    </xdr:sp>
    <xdr:clientData/>
  </xdr:twoCellAnchor>
  <xdr:twoCellAnchor>
    <xdr:from>
      <xdr:col>1</xdr:col>
      <xdr:colOff>9525</xdr:colOff>
      <xdr:row>2</xdr:row>
      <xdr:rowOff>19051</xdr:rowOff>
    </xdr:from>
    <xdr:to>
      <xdr:col>5</xdr:col>
      <xdr:colOff>152400</xdr:colOff>
      <xdr:row>2</xdr:row>
      <xdr:rowOff>304801</xdr:rowOff>
    </xdr:to>
    <xdr:sp macro="" textlink="">
      <xdr:nvSpPr>
        <xdr:cNvPr id="3" name="TextBox 2"/>
        <xdr:cNvSpPr txBox="1"/>
      </xdr:nvSpPr>
      <xdr:spPr>
        <a:xfrm>
          <a:off x="619125" y="676276"/>
          <a:ext cx="258127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Excel Basic Introduction</a:t>
          </a:r>
        </a:p>
        <a:p>
          <a:endParaRPr lang="en-US" sz="1100"/>
        </a:p>
      </xdr:txBody>
    </xdr:sp>
    <xdr:clientData/>
  </xdr:twoCellAnchor>
  <xdr:oneCellAnchor>
    <xdr:from>
      <xdr:col>0</xdr:col>
      <xdr:colOff>85725</xdr:colOff>
      <xdr:row>0</xdr:row>
      <xdr:rowOff>47625</xdr:rowOff>
    </xdr:from>
    <xdr:ext cx="2047875" cy="374141"/>
    <xdr:sp macro="" textlink="">
      <xdr:nvSpPr>
        <xdr:cNvPr id="5" name="Rectangle 4">
          <a:hlinkClick xmlns:r="http://schemas.openxmlformats.org/officeDocument/2006/relationships" r:id="rId1" tooltip="Back to Home Page"/>
        </xdr:cNvPr>
        <xdr:cNvSpPr/>
      </xdr:nvSpPr>
      <xdr:spPr>
        <a:xfrm>
          <a:off x="85725" y="47625"/>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5</xdr:col>
      <xdr:colOff>57149</xdr:colOff>
      <xdr:row>0</xdr:row>
      <xdr:rowOff>95250</xdr:rowOff>
    </xdr:from>
    <xdr:to>
      <xdr:col>8</xdr:col>
      <xdr:colOff>295274</xdr:colOff>
      <xdr:row>0</xdr:row>
      <xdr:rowOff>381000</xdr:rowOff>
    </xdr:to>
    <xdr:sp macro="" textlink="">
      <xdr:nvSpPr>
        <xdr:cNvPr id="6" name="TextBox 5"/>
        <xdr:cNvSpPr txBox="1"/>
      </xdr:nvSpPr>
      <xdr:spPr>
        <a:xfrm>
          <a:off x="3105149" y="95250"/>
          <a:ext cx="20669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Excel</a:t>
          </a:r>
          <a:r>
            <a:rPr lang="en-US" sz="1400" baseline="0"/>
            <a:t> Basic Introduction</a:t>
          </a:r>
          <a:r>
            <a:rPr lang="en-US" sz="1400"/>
            <a:t> </a:t>
          </a:r>
        </a:p>
        <a:p>
          <a:endParaRPr lang="en-US" sz="1100"/>
        </a:p>
      </xdr:txBody>
    </xdr:sp>
    <xdr:clientData/>
  </xdr:twoCellAnchor>
  <xdr:twoCellAnchor editAs="oneCell">
    <xdr:from>
      <xdr:col>4</xdr:col>
      <xdr:colOff>438151</xdr:colOff>
      <xdr:row>4</xdr:row>
      <xdr:rowOff>65214</xdr:rowOff>
    </xdr:from>
    <xdr:to>
      <xdr:col>19</xdr:col>
      <xdr:colOff>257175</xdr:colOff>
      <xdr:row>33</xdr:row>
      <xdr:rowOff>133349</xdr:rowOff>
    </xdr:to>
    <xdr:pic>
      <xdr:nvPicPr>
        <xdr:cNvPr id="8" name="Picture 7" descr="Different components of Excel Workbook User Interface"/>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76551" y="1351089"/>
          <a:ext cx="8963024" cy="576408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3</xdr:row>
      <xdr:rowOff>323850</xdr:rowOff>
    </xdr:from>
    <xdr:to>
      <xdr:col>4</xdr:col>
      <xdr:colOff>2286000</xdr:colOff>
      <xdr:row>5</xdr:row>
      <xdr:rowOff>28575</xdr:rowOff>
    </xdr:to>
    <xdr:sp macro="" textlink="">
      <xdr:nvSpPr>
        <xdr:cNvPr id="7" name="TextBox 6"/>
        <xdr:cNvSpPr txBox="1"/>
      </xdr:nvSpPr>
      <xdr:spPr>
        <a:xfrm>
          <a:off x="1000125" y="1295400"/>
          <a:ext cx="6048375" cy="409575"/>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Excel 'NOT' function</a:t>
          </a:r>
          <a:r>
            <a:rPr lang="en-US" sz="1100" b="0" i="0">
              <a:solidFill>
                <a:schemeClr val="dk1"/>
              </a:solidFill>
              <a:effectLst/>
              <a:latin typeface="+mn-lt"/>
              <a:ea typeface="+mn-ea"/>
              <a:cs typeface="+mn-cs"/>
            </a:rPr>
            <a:t> changes</a:t>
          </a:r>
          <a:r>
            <a:rPr lang="en-US" sz="1100" b="0" i="0" baseline="0">
              <a:solidFill>
                <a:schemeClr val="dk1"/>
              </a:solidFill>
              <a:effectLst/>
              <a:latin typeface="+mn-lt"/>
              <a:ea typeface="+mn-ea"/>
              <a:cs typeface="+mn-cs"/>
            </a:rPr>
            <a:t> FALES to TRUE and  TRUE to FALSE</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a:t>
          </a:r>
          <a:endParaRPr lang="en-US">
            <a:effectLst/>
          </a:endParaRPr>
        </a:p>
        <a:p>
          <a:r>
            <a:rPr lang="en-US" sz="1100" b="0" i="0">
              <a:solidFill>
                <a:schemeClr val="dk1"/>
              </a:solidFill>
              <a:effectLst/>
              <a:latin typeface="+mn-lt"/>
              <a:ea typeface="+mn-ea"/>
              <a:cs typeface="+mn-cs"/>
            </a:rPr>
            <a:t> </a:t>
          </a:r>
          <a:endParaRPr lang="en-US" sz="1100"/>
        </a:p>
      </xdr:txBody>
    </xdr:sp>
    <xdr:clientData/>
  </xdr:twoCellAnchor>
  <xdr:twoCellAnchor>
    <xdr:from>
      <xdr:col>1</xdr:col>
      <xdr:colOff>2</xdr:colOff>
      <xdr:row>2</xdr:row>
      <xdr:rowOff>9526</xdr:rowOff>
    </xdr:from>
    <xdr:to>
      <xdr:col>2</xdr:col>
      <xdr:colOff>752476</xdr:colOff>
      <xdr:row>2</xdr:row>
      <xdr:rowOff>304800</xdr:rowOff>
    </xdr:to>
    <xdr:sp macro="" textlink="">
      <xdr:nvSpPr>
        <xdr:cNvPr id="8" name="TextBox 7"/>
        <xdr:cNvSpPr txBox="1"/>
      </xdr:nvSpPr>
      <xdr:spPr>
        <a:xfrm>
          <a:off x="981077" y="666751"/>
          <a:ext cx="1952624"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NOT Function </a:t>
          </a:r>
        </a:p>
      </xdr:txBody>
    </xdr:sp>
    <xdr:clientData/>
  </xdr:twoCellAnchor>
  <xdr:twoCellAnchor>
    <xdr:from>
      <xdr:col>1</xdr:col>
      <xdr:colOff>9525</xdr:colOff>
      <xdr:row>3</xdr:row>
      <xdr:rowOff>1</xdr:rowOff>
    </xdr:from>
    <xdr:to>
      <xdr:col>4</xdr:col>
      <xdr:colOff>1447799</xdr:colOff>
      <xdr:row>3</xdr:row>
      <xdr:rowOff>304801</xdr:rowOff>
    </xdr:to>
    <xdr:sp macro="" textlink="">
      <xdr:nvSpPr>
        <xdr:cNvPr id="9" name="TextBox 8"/>
        <xdr:cNvSpPr txBox="1"/>
      </xdr:nvSpPr>
      <xdr:spPr>
        <a:xfrm>
          <a:off x="990600" y="971551"/>
          <a:ext cx="5219699" cy="30480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=NOT(logical Test)</a:t>
          </a:r>
        </a:p>
        <a:p>
          <a:endParaRPr lang="en-US" sz="1100"/>
        </a:p>
      </xdr:txBody>
    </xdr:sp>
    <xdr:clientData/>
  </xdr:twoCellAnchor>
  <xdr:twoCellAnchor>
    <xdr:from>
      <xdr:col>1</xdr:col>
      <xdr:colOff>19050</xdr:colOff>
      <xdr:row>14</xdr:row>
      <xdr:rowOff>323849</xdr:rowOff>
    </xdr:from>
    <xdr:to>
      <xdr:col>4</xdr:col>
      <xdr:colOff>2286000</xdr:colOff>
      <xdr:row>17</xdr:row>
      <xdr:rowOff>219074</xdr:rowOff>
    </xdr:to>
    <xdr:sp macro="" textlink="">
      <xdr:nvSpPr>
        <xdr:cNvPr id="10" name="TextBox 9"/>
        <xdr:cNvSpPr txBox="1"/>
      </xdr:nvSpPr>
      <xdr:spPr>
        <a:xfrm>
          <a:off x="1000125" y="4133849"/>
          <a:ext cx="6048375" cy="771525"/>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IFERROR</a:t>
          </a:r>
          <a:r>
            <a:rPr lang="en-US" sz="1100" b="0" i="0">
              <a:solidFill>
                <a:schemeClr val="dk1"/>
              </a:solidFill>
              <a:effectLst/>
              <a:latin typeface="+mn-lt"/>
              <a:ea typeface="+mn-ea"/>
              <a:cs typeface="+mn-cs"/>
            </a:rPr>
            <a:t> function in </a:t>
          </a:r>
          <a:r>
            <a:rPr lang="en-US" sz="1100" b="1" i="0">
              <a:solidFill>
                <a:schemeClr val="dk1"/>
              </a:solidFill>
              <a:effectLst/>
              <a:latin typeface="+mn-lt"/>
              <a:ea typeface="+mn-ea"/>
              <a:cs typeface="+mn-cs"/>
            </a:rPr>
            <a:t>Excel</a:t>
          </a:r>
          <a:r>
            <a:rPr lang="en-US" sz="1100" b="0" i="0">
              <a:solidFill>
                <a:schemeClr val="dk1"/>
              </a:solidFill>
              <a:effectLst/>
              <a:latin typeface="+mn-lt"/>
              <a:ea typeface="+mn-ea"/>
              <a:cs typeface="+mn-cs"/>
            </a:rPr>
            <a:t> is designed to trap and manage errors in formulas and calculations. More specifically, </a:t>
          </a:r>
          <a:r>
            <a:rPr lang="en-US" sz="1100" b="1" i="0">
              <a:solidFill>
                <a:schemeClr val="dk1"/>
              </a:solidFill>
              <a:effectLst/>
              <a:latin typeface="+mn-lt"/>
              <a:ea typeface="+mn-ea"/>
              <a:cs typeface="+mn-cs"/>
            </a:rPr>
            <a:t>IFERROR</a:t>
          </a:r>
          <a:r>
            <a:rPr lang="en-US" sz="1100" b="0" i="0">
              <a:solidFill>
                <a:schemeClr val="dk1"/>
              </a:solidFill>
              <a:effectLst/>
              <a:latin typeface="+mn-lt"/>
              <a:ea typeface="+mn-ea"/>
              <a:cs typeface="+mn-cs"/>
            </a:rPr>
            <a:t> checks a formula, and if it evaluates to an error, returns another value you specify; otherwise, returns the result of the formula.</a:t>
          </a:r>
          <a:endParaRPr lang="en-US">
            <a:effectLst/>
          </a:endParaRPr>
        </a:p>
        <a:p>
          <a:r>
            <a:rPr lang="en-US" sz="1100" b="0" i="0">
              <a:solidFill>
                <a:schemeClr val="dk1"/>
              </a:solidFill>
              <a:effectLst/>
              <a:latin typeface="+mn-lt"/>
              <a:ea typeface="+mn-ea"/>
              <a:cs typeface="+mn-cs"/>
            </a:rPr>
            <a:t> </a:t>
          </a:r>
          <a:endParaRPr lang="en-US" sz="1100"/>
        </a:p>
      </xdr:txBody>
    </xdr:sp>
    <xdr:clientData/>
  </xdr:twoCellAnchor>
  <xdr:twoCellAnchor>
    <xdr:from>
      <xdr:col>1</xdr:col>
      <xdr:colOff>9527</xdr:colOff>
      <xdr:row>13</xdr:row>
      <xdr:rowOff>19051</xdr:rowOff>
    </xdr:from>
    <xdr:to>
      <xdr:col>2</xdr:col>
      <xdr:colOff>723901</xdr:colOff>
      <xdr:row>14</xdr:row>
      <xdr:rowOff>0</xdr:rowOff>
    </xdr:to>
    <xdr:sp macro="" textlink="">
      <xdr:nvSpPr>
        <xdr:cNvPr id="11" name="TextBox 10"/>
        <xdr:cNvSpPr txBox="1"/>
      </xdr:nvSpPr>
      <xdr:spPr>
        <a:xfrm>
          <a:off x="990602" y="3505201"/>
          <a:ext cx="1914524" cy="3047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IFERROR Function </a:t>
          </a:r>
        </a:p>
      </xdr:txBody>
    </xdr:sp>
    <xdr:clientData/>
  </xdr:twoCellAnchor>
  <xdr:twoCellAnchor>
    <xdr:from>
      <xdr:col>1</xdr:col>
      <xdr:colOff>9525</xdr:colOff>
      <xdr:row>14</xdr:row>
      <xdr:rowOff>1</xdr:rowOff>
    </xdr:from>
    <xdr:to>
      <xdr:col>4</xdr:col>
      <xdr:colOff>1447799</xdr:colOff>
      <xdr:row>14</xdr:row>
      <xdr:rowOff>304801</xdr:rowOff>
    </xdr:to>
    <xdr:sp macro="" textlink="">
      <xdr:nvSpPr>
        <xdr:cNvPr id="12" name="TextBox 11"/>
        <xdr:cNvSpPr txBox="1"/>
      </xdr:nvSpPr>
      <xdr:spPr>
        <a:xfrm>
          <a:off x="990600" y="971551"/>
          <a:ext cx="5219699" cy="30480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=IFERROR(Value,</a:t>
          </a:r>
          <a:r>
            <a:rPr lang="en-US" sz="1100" baseline="0"/>
            <a:t> Value_if_error)	</a:t>
          </a:r>
          <a:endParaRPr lang="en-US" sz="1100"/>
        </a:p>
        <a:p>
          <a:endParaRPr lang="en-US" sz="1100"/>
        </a:p>
      </xdr:txBody>
    </xdr:sp>
    <xdr:clientData/>
  </xdr:twoCellAnchor>
  <xdr:oneCellAnchor>
    <xdr:from>
      <xdr:col>0</xdr:col>
      <xdr:colOff>47625</xdr:colOff>
      <xdr:row>0</xdr:row>
      <xdr:rowOff>57150</xdr:rowOff>
    </xdr:from>
    <xdr:ext cx="2047875" cy="374141"/>
    <xdr:sp macro="" textlink="">
      <xdr:nvSpPr>
        <xdr:cNvPr id="14" name="Rectangle 13">
          <a:hlinkClick xmlns:r="http://schemas.openxmlformats.org/officeDocument/2006/relationships" r:id="rId1" tooltip="Back to Home Page"/>
        </xdr:cNvPr>
        <xdr:cNvSpPr/>
      </xdr:nvSpPr>
      <xdr:spPr>
        <a:xfrm>
          <a:off x="47625"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3</xdr:col>
      <xdr:colOff>38100</xdr:colOff>
      <xdr:row>0</xdr:row>
      <xdr:rowOff>85725</xdr:rowOff>
    </xdr:from>
    <xdr:to>
      <xdr:col>3</xdr:col>
      <xdr:colOff>1990724</xdr:colOff>
      <xdr:row>0</xdr:row>
      <xdr:rowOff>380999</xdr:rowOff>
    </xdr:to>
    <xdr:sp macro="" textlink="">
      <xdr:nvSpPr>
        <xdr:cNvPr id="17" name="TextBox 16"/>
        <xdr:cNvSpPr txBox="1"/>
      </xdr:nvSpPr>
      <xdr:spPr>
        <a:xfrm>
          <a:off x="2981325" y="85725"/>
          <a:ext cx="1952624"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NOT Function </a:t>
          </a:r>
        </a:p>
      </xdr:txBody>
    </xdr:sp>
    <xdr:clientData/>
  </xdr:twoCellAnchor>
  <xdr:twoCellAnchor>
    <xdr:from>
      <xdr:col>4</xdr:col>
      <xdr:colOff>104775</xdr:colOff>
      <xdr:row>0</xdr:row>
      <xdr:rowOff>95250</xdr:rowOff>
    </xdr:from>
    <xdr:to>
      <xdr:col>4</xdr:col>
      <xdr:colOff>2019299</xdr:colOff>
      <xdr:row>0</xdr:row>
      <xdr:rowOff>400049</xdr:rowOff>
    </xdr:to>
    <xdr:sp macro="" textlink="">
      <xdr:nvSpPr>
        <xdr:cNvPr id="20" name="TextBox 19"/>
        <xdr:cNvSpPr txBox="1"/>
      </xdr:nvSpPr>
      <xdr:spPr>
        <a:xfrm>
          <a:off x="5257800" y="95250"/>
          <a:ext cx="1914524" cy="3047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IFERROR Function </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19050</xdr:colOff>
      <xdr:row>0</xdr:row>
      <xdr:rowOff>38102</xdr:rowOff>
    </xdr:from>
    <xdr:ext cx="2047875" cy="374141"/>
    <xdr:sp macro="" textlink="">
      <xdr:nvSpPr>
        <xdr:cNvPr id="6" name="Rectangle 5">
          <a:hlinkClick xmlns:r="http://schemas.openxmlformats.org/officeDocument/2006/relationships" r:id="rId1" tooltip="Back to Home Page"/>
        </xdr:cNvPr>
        <xdr:cNvSpPr/>
      </xdr:nvSpPr>
      <xdr:spPr>
        <a:xfrm>
          <a:off x="19050" y="38102"/>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2</xdr:row>
      <xdr:rowOff>19051</xdr:rowOff>
    </xdr:from>
    <xdr:to>
      <xdr:col>2</xdr:col>
      <xdr:colOff>19050</xdr:colOff>
      <xdr:row>3</xdr:row>
      <xdr:rowOff>0</xdr:rowOff>
    </xdr:to>
    <xdr:sp macro="" textlink="">
      <xdr:nvSpPr>
        <xdr:cNvPr id="8" name="TextBox 7"/>
        <xdr:cNvSpPr txBox="1"/>
      </xdr:nvSpPr>
      <xdr:spPr>
        <a:xfrm>
          <a:off x="1352550" y="676276"/>
          <a:ext cx="34956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Text</a:t>
          </a:r>
          <a:r>
            <a:rPr lang="en-US" sz="1400" baseline="0"/>
            <a:t> Functions</a:t>
          </a:r>
          <a:endParaRPr lang="en-US" sz="1400"/>
        </a:p>
      </xdr:txBody>
    </xdr:sp>
    <xdr:clientData/>
  </xdr:twoCellAnchor>
  <xdr:twoCellAnchor>
    <xdr:from>
      <xdr:col>1</xdr:col>
      <xdr:colOff>3457575</xdr:colOff>
      <xdr:row>0</xdr:row>
      <xdr:rowOff>95250</xdr:rowOff>
    </xdr:from>
    <xdr:to>
      <xdr:col>2</xdr:col>
      <xdr:colOff>1924050</xdr:colOff>
      <xdr:row>0</xdr:row>
      <xdr:rowOff>390524</xdr:rowOff>
    </xdr:to>
    <xdr:sp macro="" textlink="">
      <xdr:nvSpPr>
        <xdr:cNvPr id="5" name="TextBox 4"/>
        <xdr:cNvSpPr txBox="1"/>
      </xdr:nvSpPr>
      <xdr:spPr>
        <a:xfrm>
          <a:off x="4800600" y="95250"/>
          <a:ext cx="19526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Text</a:t>
          </a:r>
          <a:r>
            <a:rPr lang="en-US" sz="1400" baseline="0"/>
            <a:t> Functions</a:t>
          </a:r>
          <a:endParaRPr lang="en-US"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9526</xdr:colOff>
      <xdr:row>2</xdr:row>
      <xdr:rowOff>19051</xdr:rowOff>
    </xdr:from>
    <xdr:to>
      <xdr:col>2</xdr:col>
      <xdr:colOff>161926</xdr:colOff>
      <xdr:row>3</xdr:row>
      <xdr:rowOff>0</xdr:rowOff>
    </xdr:to>
    <xdr:sp macro="" textlink="">
      <xdr:nvSpPr>
        <xdr:cNvPr id="3" name="TextBox 2"/>
        <xdr:cNvSpPr txBox="1"/>
      </xdr:nvSpPr>
      <xdr:spPr>
        <a:xfrm>
          <a:off x="990601" y="676276"/>
          <a:ext cx="23050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DATE related Functions</a:t>
          </a:r>
        </a:p>
        <a:p>
          <a:endParaRPr lang="en-US" sz="1100"/>
        </a:p>
      </xdr:txBody>
    </xdr:sp>
    <xdr:clientData/>
  </xdr:twoCellAnchor>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3</xdr:col>
      <xdr:colOff>76200</xdr:colOff>
      <xdr:row>0</xdr:row>
      <xdr:rowOff>123825</xdr:rowOff>
    </xdr:from>
    <xdr:to>
      <xdr:col>4</xdr:col>
      <xdr:colOff>914400</xdr:colOff>
      <xdr:row>0</xdr:row>
      <xdr:rowOff>419099</xdr:rowOff>
    </xdr:to>
    <xdr:sp macro="" textlink="">
      <xdr:nvSpPr>
        <xdr:cNvPr id="4" name="TextBox 3"/>
        <xdr:cNvSpPr txBox="1"/>
      </xdr:nvSpPr>
      <xdr:spPr>
        <a:xfrm>
          <a:off x="4152900" y="123825"/>
          <a:ext cx="23050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DATE related Functions</a:t>
          </a:r>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2</xdr:row>
      <xdr:rowOff>19051</xdr:rowOff>
    </xdr:from>
    <xdr:to>
      <xdr:col>3</xdr:col>
      <xdr:colOff>47625</xdr:colOff>
      <xdr:row>3</xdr:row>
      <xdr:rowOff>0</xdr:rowOff>
    </xdr:to>
    <xdr:sp macro="" textlink="">
      <xdr:nvSpPr>
        <xdr:cNvPr id="2" name="TextBox 1"/>
        <xdr:cNvSpPr txBox="1"/>
      </xdr:nvSpPr>
      <xdr:spPr>
        <a:xfrm>
          <a:off x="990600" y="676276"/>
          <a:ext cx="31337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Basic Formulas</a:t>
          </a:r>
          <a:r>
            <a:rPr lang="en-US" sz="1400" baseline="0"/>
            <a:t> - BODMAS</a:t>
          </a:r>
          <a:endParaRPr lang="en-US" sz="1400"/>
        </a:p>
        <a:p>
          <a:endParaRPr lang="en-US" sz="1100"/>
        </a:p>
      </xdr:txBody>
    </xdr:sp>
    <xdr:clientData/>
  </xdr:twoCellAnchor>
  <xdr:oneCellAnchor>
    <xdr:from>
      <xdr:col>0</xdr:col>
      <xdr:colOff>76200</xdr:colOff>
      <xdr:row>0</xdr:row>
      <xdr:rowOff>57150</xdr:rowOff>
    </xdr:from>
    <xdr:ext cx="2047875" cy="374141"/>
    <xdr:sp macro="" textlink="">
      <xdr:nvSpPr>
        <xdr:cNvPr id="3" name="Rectangle 2">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19049</xdr:colOff>
      <xdr:row>3</xdr:row>
      <xdr:rowOff>0</xdr:rowOff>
    </xdr:from>
    <xdr:to>
      <xdr:col>5</xdr:col>
      <xdr:colOff>209549</xdr:colOff>
      <xdr:row>6</xdr:row>
      <xdr:rowOff>66675</xdr:rowOff>
    </xdr:to>
    <xdr:sp macro="" textlink="">
      <xdr:nvSpPr>
        <xdr:cNvPr id="4" name="TextBox 3"/>
        <xdr:cNvSpPr txBox="1"/>
      </xdr:nvSpPr>
      <xdr:spPr>
        <a:xfrm>
          <a:off x="1000124" y="971550"/>
          <a:ext cx="6619875" cy="100965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BODMAS</a:t>
          </a:r>
          <a:r>
            <a:rPr lang="en-US" sz="1100" b="0" i="0">
              <a:solidFill>
                <a:schemeClr val="dk1"/>
              </a:solidFill>
              <a:effectLst/>
              <a:latin typeface="+mn-lt"/>
              <a:ea typeface="+mn-ea"/>
              <a:cs typeface="+mn-cs"/>
            </a:rPr>
            <a:t> is an acronym and it stands for Bracket, Of, Division, Multiplication, Addition and Subtraction.</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It is the order of how Microsoft </a:t>
          </a:r>
          <a:r>
            <a:rPr lang="en-US" sz="1100" b="1" i="0">
              <a:solidFill>
                <a:schemeClr val="dk1"/>
              </a:solidFill>
              <a:effectLst/>
              <a:latin typeface="+mn-lt"/>
              <a:ea typeface="+mn-ea"/>
              <a:cs typeface="+mn-cs"/>
            </a:rPr>
            <a:t>Excel</a:t>
          </a:r>
          <a:r>
            <a:rPr lang="en-US" sz="1100" b="0" i="0">
              <a:solidFill>
                <a:schemeClr val="dk1"/>
              </a:solidFill>
              <a:effectLst/>
              <a:latin typeface="+mn-lt"/>
              <a:ea typeface="+mn-ea"/>
              <a:cs typeface="+mn-cs"/>
            </a:rPr>
            <a:t> works out how to perform the order of calculations. </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It explains the order of operations to solve an expression.</a:t>
          </a:r>
          <a:endParaRPr lang="en-US">
            <a:effectLst/>
          </a:endParaRPr>
        </a:p>
        <a:p>
          <a:r>
            <a:rPr lang="en-US" sz="1100" b="0" i="0">
              <a:solidFill>
                <a:schemeClr val="dk1"/>
              </a:solidFill>
              <a:effectLst/>
              <a:latin typeface="+mn-lt"/>
              <a:ea typeface="+mn-ea"/>
              <a:cs typeface="+mn-cs"/>
            </a:rPr>
            <a:t> In certain regions, PEMDAS (Parentheses, Exponents, Multiplication, Division, Addition and Subtraction) is the synonym of </a:t>
          </a:r>
          <a:r>
            <a:rPr lang="en-US" sz="1100" b="1" i="0">
              <a:solidFill>
                <a:schemeClr val="dk1"/>
              </a:solidFill>
              <a:effectLst/>
              <a:latin typeface="+mn-lt"/>
              <a:ea typeface="+mn-ea"/>
              <a:cs typeface="+mn-cs"/>
            </a:rPr>
            <a:t>BODMAS</a:t>
          </a:r>
          <a:r>
            <a:rPr lang="en-US" sz="1400" b="1" i="0">
              <a:solidFill>
                <a:schemeClr val="dk1"/>
              </a:solidFill>
              <a:effectLst/>
              <a:latin typeface="+mn-lt"/>
              <a:ea typeface="+mn-ea"/>
              <a:cs typeface="+mn-cs"/>
            </a:rPr>
            <a:t>.  </a:t>
          </a:r>
          <a:endParaRPr lang="en-US" sz="1400" b="1"/>
        </a:p>
      </xdr:txBody>
    </xdr:sp>
    <xdr:clientData/>
  </xdr:twoCellAnchor>
  <xdr:twoCellAnchor>
    <xdr:from>
      <xdr:col>2</xdr:col>
      <xdr:colOff>638176</xdr:colOff>
      <xdr:row>0</xdr:row>
      <xdr:rowOff>123825</xdr:rowOff>
    </xdr:from>
    <xdr:to>
      <xdr:col>3</xdr:col>
      <xdr:colOff>1438276</xdr:colOff>
      <xdr:row>0</xdr:row>
      <xdr:rowOff>419099</xdr:rowOff>
    </xdr:to>
    <xdr:sp macro="" textlink="">
      <xdr:nvSpPr>
        <xdr:cNvPr id="5" name="TextBox 4"/>
        <xdr:cNvSpPr txBox="1"/>
      </xdr:nvSpPr>
      <xdr:spPr>
        <a:xfrm>
          <a:off x="3857626" y="123825"/>
          <a:ext cx="27813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Basic Formulas</a:t>
          </a:r>
          <a:r>
            <a:rPr lang="en-US" sz="1400" baseline="0"/>
            <a:t> - BODMAS</a:t>
          </a:r>
          <a:endParaRPr lang="en-US" sz="1400"/>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19050</xdr:colOff>
      <xdr:row>0</xdr:row>
      <xdr:rowOff>38102</xdr:rowOff>
    </xdr:from>
    <xdr:ext cx="2047875" cy="374141"/>
    <xdr:sp macro="" textlink="">
      <xdr:nvSpPr>
        <xdr:cNvPr id="2" name="Rectangle 1">
          <a:hlinkClick xmlns:r="http://schemas.openxmlformats.org/officeDocument/2006/relationships" r:id="rId1" tooltip="Back to Home Page"/>
        </xdr:cNvPr>
        <xdr:cNvSpPr/>
      </xdr:nvSpPr>
      <xdr:spPr>
        <a:xfrm>
          <a:off x="19050" y="38102"/>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2</xdr:row>
      <xdr:rowOff>19051</xdr:rowOff>
    </xdr:from>
    <xdr:to>
      <xdr:col>1</xdr:col>
      <xdr:colOff>2247900</xdr:colOff>
      <xdr:row>3</xdr:row>
      <xdr:rowOff>0</xdr:rowOff>
    </xdr:to>
    <xdr:sp macro="" textlink="">
      <xdr:nvSpPr>
        <xdr:cNvPr id="3" name="TextBox 2"/>
        <xdr:cNvSpPr txBox="1"/>
      </xdr:nvSpPr>
      <xdr:spPr>
        <a:xfrm>
          <a:off x="1352550" y="676276"/>
          <a:ext cx="22383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Count</a:t>
          </a:r>
          <a:r>
            <a:rPr lang="en-US" sz="1400" b="1" baseline="0"/>
            <a:t> Functions</a:t>
          </a:r>
        </a:p>
        <a:p>
          <a:endParaRPr lang="en-US" sz="1400"/>
        </a:p>
      </xdr:txBody>
    </xdr:sp>
    <xdr:clientData/>
  </xdr:twoCellAnchor>
  <xdr:twoCellAnchor>
    <xdr:from>
      <xdr:col>2</xdr:col>
      <xdr:colOff>28575</xdr:colOff>
      <xdr:row>0</xdr:row>
      <xdr:rowOff>85725</xdr:rowOff>
    </xdr:from>
    <xdr:to>
      <xdr:col>2</xdr:col>
      <xdr:colOff>2266950</xdr:colOff>
      <xdr:row>0</xdr:row>
      <xdr:rowOff>380999</xdr:rowOff>
    </xdr:to>
    <xdr:sp macro="" textlink="">
      <xdr:nvSpPr>
        <xdr:cNvPr id="5" name="TextBox 4"/>
        <xdr:cNvSpPr txBox="1"/>
      </xdr:nvSpPr>
      <xdr:spPr>
        <a:xfrm>
          <a:off x="4857750" y="85725"/>
          <a:ext cx="22383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Count</a:t>
          </a:r>
          <a:r>
            <a:rPr lang="en-US" sz="1400" b="1" baseline="0"/>
            <a:t> Functions</a:t>
          </a:r>
        </a:p>
        <a:p>
          <a:endParaRPr lang="en-US" sz="14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19050</xdr:colOff>
      <xdr:row>0</xdr:row>
      <xdr:rowOff>38102</xdr:rowOff>
    </xdr:from>
    <xdr:ext cx="2047875" cy="374141"/>
    <xdr:sp macro="" textlink="">
      <xdr:nvSpPr>
        <xdr:cNvPr id="4" name="Rectangle 3">
          <a:hlinkClick xmlns:r="http://schemas.openxmlformats.org/officeDocument/2006/relationships" r:id="rId1" tooltip="Back to Home Page"/>
        </xdr:cNvPr>
        <xdr:cNvSpPr/>
      </xdr:nvSpPr>
      <xdr:spPr>
        <a:xfrm>
          <a:off x="19050" y="38102"/>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2</xdr:row>
      <xdr:rowOff>19051</xdr:rowOff>
    </xdr:from>
    <xdr:to>
      <xdr:col>2</xdr:col>
      <xdr:colOff>0</xdr:colOff>
      <xdr:row>3</xdr:row>
      <xdr:rowOff>0</xdr:rowOff>
    </xdr:to>
    <xdr:sp macro="" textlink="">
      <xdr:nvSpPr>
        <xdr:cNvPr id="5" name="TextBox 4"/>
        <xdr:cNvSpPr txBox="1"/>
      </xdr:nvSpPr>
      <xdr:spPr>
        <a:xfrm>
          <a:off x="1352550" y="676276"/>
          <a:ext cx="34766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SUM Functions</a:t>
          </a:r>
        </a:p>
        <a:p>
          <a:endParaRPr lang="en-US" sz="1400"/>
        </a:p>
      </xdr:txBody>
    </xdr:sp>
    <xdr:clientData/>
  </xdr:twoCellAnchor>
  <xdr:twoCellAnchor>
    <xdr:from>
      <xdr:col>2</xdr:col>
      <xdr:colOff>47625</xdr:colOff>
      <xdr:row>0</xdr:row>
      <xdr:rowOff>66675</xdr:rowOff>
    </xdr:from>
    <xdr:to>
      <xdr:col>2</xdr:col>
      <xdr:colOff>2438400</xdr:colOff>
      <xdr:row>0</xdr:row>
      <xdr:rowOff>361949</xdr:rowOff>
    </xdr:to>
    <xdr:sp macro="" textlink="">
      <xdr:nvSpPr>
        <xdr:cNvPr id="7" name="TextBox 6"/>
        <xdr:cNvSpPr txBox="1"/>
      </xdr:nvSpPr>
      <xdr:spPr>
        <a:xfrm>
          <a:off x="3790950" y="66675"/>
          <a:ext cx="23907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SUM Functions</a:t>
          </a:r>
        </a:p>
        <a:p>
          <a:endParaRPr lang="en-US" sz="14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3</xdr:row>
      <xdr:rowOff>1</xdr:rowOff>
    </xdr:from>
    <xdr:to>
      <xdr:col>5</xdr:col>
      <xdr:colOff>0</xdr:colOff>
      <xdr:row>8</xdr:row>
      <xdr:rowOff>0</xdr:rowOff>
    </xdr:to>
    <xdr:sp macro="" textlink="">
      <xdr:nvSpPr>
        <xdr:cNvPr id="2" name="TextBox 1"/>
        <xdr:cNvSpPr txBox="1"/>
      </xdr:nvSpPr>
      <xdr:spPr>
        <a:xfrm>
          <a:off x="990600" y="971551"/>
          <a:ext cx="5324475" cy="117157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function is used</a:t>
          </a:r>
          <a:r>
            <a:rPr lang="en-US" sz="1100" b="0" i="0" baseline="0">
              <a:solidFill>
                <a:schemeClr val="dk1"/>
              </a:solidFill>
              <a:effectLst/>
              <a:latin typeface="+mn-lt"/>
              <a:ea typeface="+mn-ea"/>
              <a:cs typeface="+mn-cs"/>
            </a:rPr>
            <a:t> to</a:t>
          </a:r>
          <a:r>
            <a:rPr lang="en-US" sz="1100" b="0" i="0">
              <a:solidFill>
                <a:schemeClr val="dk1"/>
              </a:solidFill>
              <a:effectLst/>
              <a:latin typeface="+mn-lt"/>
              <a:ea typeface="+mn-ea"/>
              <a:cs typeface="+mn-cs"/>
            </a:rPr>
            <a:t> separate the contents of one Excel cell into separate columns, (using Text to Columns Wizard). </a:t>
          </a:r>
        </a:p>
        <a:p>
          <a:r>
            <a:rPr lang="en-US" sz="1100" b="0" i="0">
              <a:solidFill>
                <a:schemeClr val="dk1"/>
              </a:solidFill>
              <a:effectLst/>
              <a:latin typeface="+mn-lt"/>
              <a:ea typeface="+mn-ea"/>
              <a:cs typeface="+mn-cs"/>
            </a:rPr>
            <a:t>For example, when you want to separate a list of full names into last and first names. This can be done using ..</a:t>
          </a:r>
        </a:p>
        <a:p>
          <a:r>
            <a:rPr lang="en-US" sz="1100" b="0" i="0">
              <a:solidFill>
                <a:schemeClr val="dk1"/>
              </a:solidFill>
              <a:effectLst/>
              <a:latin typeface="+mn-lt"/>
              <a:ea typeface="+mn-ea"/>
              <a:cs typeface="+mn-cs"/>
            </a:rPr>
            <a:t>a) Delimiters - such as Tab, Semicolon,</a:t>
          </a:r>
          <a:r>
            <a:rPr lang="en-US" sz="1100" b="0" i="0" baseline="0">
              <a:solidFill>
                <a:schemeClr val="dk1"/>
              </a:solidFill>
              <a:effectLst/>
              <a:latin typeface="+mn-lt"/>
              <a:ea typeface="+mn-ea"/>
              <a:cs typeface="+mn-cs"/>
            </a:rPr>
            <a:t> Space, Comma Or Other Characters</a:t>
          </a:r>
        </a:p>
        <a:p>
          <a:r>
            <a:rPr lang="en-US" sz="1100"/>
            <a:t>b) Fixed Width - </a:t>
          </a:r>
        </a:p>
      </xdr:txBody>
    </xdr:sp>
    <xdr:clientData/>
  </xdr:twoCellAnchor>
  <xdr:twoCellAnchor>
    <xdr:from>
      <xdr:col>1</xdr:col>
      <xdr:colOff>9525</xdr:colOff>
      <xdr:row>2</xdr:row>
      <xdr:rowOff>19051</xdr:rowOff>
    </xdr:from>
    <xdr:to>
      <xdr:col>1</xdr:col>
      <xdr:colOff>1828800</xdr:colOff>
      <xdr:row>3</xdr:row>
      <xdr:rowOff>0</xdr:rowOff>
    </xdr:to>
    <xdr:sp macro="" textlink="">
      <xdr:nvSpPr>
        <xdr:cNvPr id="3" name="TextBox 2"/>
        <xdr:cNvSpPr txBox="1"/>
      </xdr:nvSpPr>
      <xdr:spPr>
        <a:xfrm>
          <a:off x="990600" y="676276"/>
          <a:ext cx="18192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Text</a:t>
          </a:r>
          <a:r>
            <a:rPr lang="en-US" sz="1400" baseline="0"/>
            <a:t> to Columns</a:t>
          </a:r>
          <a:endParaRPr lang="en-US" sz="1400"/>
        </a:p>
        <a:p>
          <a:endParaRPr lang="en-US" sz="1100"/>
        </a:p>
      </xdr:txBody>
    </xdr:sp>
    <xdr:clientData/>
  </xdr:twoCellAnchor>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0</xdr:colOff>
      <xdr:row>7</xdr:row>
      <xdr:rowOff>228600</xdr:rowOff>
    </xdr:from>
    <xdr:to>
      <xdr:col>4</xdr:col>
      <xdr:colOff>276225</xdr:colOff>
      <xdr:row>9</xdr:row>
      <xdr:rowOff>9525</xdr:rowOff>
    </xdr:to>
    <xdr:sp macro="" textlink="">
      <xdr:nvSpPr>
        <xdr:cNvPr id="6" name="TextBox 5"/>
        <xdr:cNvSpPr txBox="1"/>
      </xdr:nvSpPr>
      <xdr:spPr>
        <a:xfrm>
          <a:off x="981075" y="1514475"/>
          <a:ext cx="4743450" cy="2571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Main Munu - DATA Tab - Text to Columns</a:t>
          </a:r>
        </a:p>
      </xdr:txBody>
    </xdr:sp>
    <xdr:clientData/>
  </xdr:twoCellAnchor>
  <xdr:twoCellAnchor>
    <xdr:from>
      <xdr:col>3</xdr:col>
      <xdr:colOff>47625</xdr:colOff>
      <xdr:row>0</xdr:row>
      <xdr:rowOff>104775</xdr:rowOff>
    </xdr:from>
    <xdr:to>
      <xdr:col>4</xdr:col>
      <xdr:colOff>38100</xdr:colOff>
      <xdr:row>0</xdr:row>
      <xdr:rowOff>400049</xdr:rowOff>
    </xdr:to>
    <xdr:sp macro="" textlink="">
      <xdr:nvSpPr>
        <xdr:cNvPr id="8" name="TextBox 7"/>
        <xdr:cNvSpPr txBox="1"/>
      </xdr:nvSpPr>
      <xdr:spPr>
        <a:xfrm>
          <a:off x="3686175" y="104775"/>
          <a:ext cx="18192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Text</a:t>
          </a:r>
          <a:r>
            <a:rPr lang="en-US" sz="1400" baseline="0"/>
            <a:t> to Columns</a:t>
          </a:r>
          <a:endParaRPr lang="en-US" sz="1400"/>
        </a:p>
        <a:p>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2</xdr:row>
      <xdr:rowOff>314324</xdr:rowOff>
    </xdr:from>
    <xdr:to>
      <xdr:col>9</xdr:col>
      <xdr:colOff>47625</xdr:colOff>
      <xdr:row>6</xdr:row>
      <xdr:rowOff>190500</xdr:rowOff>
    </xdr:to>
    <xdr:sp macro="" textlink="">
      <xdr:nvSpPr>
        <xdr:cNvPr id="2" name="TextBox 1"/>
        <xdr:cNvSpPr txBox="1"/>
      </xdr:nvSpPr>
      <xdr:spPr>
        <a:xfrm>
          <a:off x="990600" y="971549"/>
          <a:ext cx="6286500" cy="933451"/>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Fills the selected range of cells in the spreadsheet with a </a:t>
          </a:r>
          <a:r>
            <a:rPr lang="en-US" sz="1100" b="1" i="0">
              <a:solidFill>
                <a:schemeClr val="dk1"/>
              </a:solidFill>
              <a:effectLst/>
              <a:latin typeface="+mn-lt"/>
              <a:ea typeface="+mn-ea"/>
              <a:cs typeface="+mn-cs"/>
            </a:rPr>
            <a:t>series</a:t>
          </a:r>
          <a:r>
            <a:rPr lang="en-US" sz="1100" b="0" i="0">
              <a:solidFill>
                <a:schemeClr val="dk1"/>
              </a:solidFill>
              <a:effectLst/>
              <a:latin typeface="+mn-lt"/>
              <a:ea typeface="+mn-ea"/>
              <a:cs typeface="+mn-cs"/>
            </a:rPr>
            <a:t> of numbers, characters, or dates. The content of the first cell in the selected range is used as the starting value for the </a:t>
          </a:r>
          <a:r>
            <a:rPr lang="en-US" sz="1100" b="1" i="0">
              <a:solidFill>
                <a:schemeClr val="dk1"/>
              </a:solidFill>
              <a:effectLst/>
              <a:latin typeface="+mn-lt"/>
              <a:ea typeface="+mn-ea"/>
              <a:cs typeface="+mn-cs"/>
            </a:rPr>
            <a:t>series</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Select the first cell in the range that you want to </a:t>
          </a:r>
          <a:r>
            <a:rPr lang="en-US" sz="1100" b="1" i="0">
              <a:solidFill>
                <a:schemeClr val="dk1"/>
              </a:solidFill>
              <a:effectLst/>
              <a:latin typeface="+mn-lt"/>
              <a:ea typeface="+mn-ea"/>
              <a:cs typeface="+mn-cs"/>
            </a:rPr>
            <a:t>fill</a:t>
          </a:r>
          <a:r>
            <a:rPr lang="en-US" sz="1100" b="0" i="0">
              <a:solidFill>
                <a:schemeClr val="dk1"/>
              </a:solidFill>
              <a:effectLst/>
              <a:latin typeface="+mn-lt"/>
              <a:ea typeface="+mn-ea"/>
              <a:cs typeface="+mn-cs"/>
            </a:rPr>
            <a:t>. Type the starting value for the </a:t>
          </a:r>
          <a:r>
            <a:rPr lang="en-US" sz="1100" b="1" i="0">
              <a:solidFill>
                <a:schemeClr val="dk1"/>
              </a:solidFill>
              <a:effectLst/>
              <a:latin typeface="+mn-lt"/>
              <a:ea typeface="+mn-ea"/>
              <a:cs typeface="+mn-cs"/>
            </a:rPr>
            <a:t>series</a:t>
          </a:r>
          <a:r>
            <a:rPr lang="en-US" sz="1100" b="0" i="0">
              <a:solidFill>
                <a:schemeClr val="dk1"/>
              </a:solidFill>
              <a:effectLst/>
              <a:latin typeface="+mn-lt"/>
              <a:ea typeface="+mn-ea"/>
              <a:cs typeface="+mn-cs"/>
            </a:rPr>
            <a:t>. Type a value in the next cell to establish a pattern. Select the cells that contain the starting values. Drag the </a:t>
          </a:r>
          <a:r>
            <a:rPr lang="en-US" sz="1100" b="1" i="0">
              <a:solidFill>
                <a:schemeClr val="dk1"/>
              </a:solidFill>
              <a:effectLst/>
              <a:latin typeface="+mn-lt"/>
              <a:ea typeface="+mn-ea"/>
              <a:cs typeface="+mn-cs"/>
            </a:rPr>
            <a:t>fill</a:t>
          </a:r>
          <a:r>
            <a:rPr lang="en-US" sz="1100" b="0" i="0">
              <a:solidFill>
                <a:schemeClr val="dk1"/>
              </a:solidFill>
              <a:effectLst/>
              <a:latin typeface="+mn-lt"/>
              <a:ea typeface="+mn-ea"/>
              <a:cs typeface="+mn-cs"/>
            </a:rPr>
            <a:t> handle.</a:t>
          </a:r>
        </a:p>
      </xdr:txBody>
    </xdr:sp>
    <xdr:clientData/>
  </xdr:twoCellAnchor>
  <xdr:twoCellAnchor>
    <xdr:from>
      <xdr:col>1</xdr:col>
      <xdr:colOff>9525</xdr:colOff>
      <xdr:row>2</xdr:row>
      <xdr:rowOff>19051</xdr:rowOff>
    </xdr:from>
    <xdr:to>
      <xdr:col>3</xdr:col>
      <xdr:colOff>47625</xdr:colOff>
      <xdr:row>3</xdr:row>
      <xdr:rowOff>0</xdr:rowOff>
    </xdr:to>
    <xdr:sp macro="" textlink="">
      <xdr:nvSpPr>
        <xdr:cNvPr id="3" name="TextBox 2"/>
        <xdr:cNvSpPr txBox="1"/>
      </xdr:nvSpPr>
      <xdr:spPr>
        <a:xfrm>
          <a:off x="990600" y="676276"/>
          <a:ext cx="26955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Data Fill (Advance Fill)</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0</xdr:colOff>
      <xdr:row>6</xdr:row>
      <xdr:rowOff>228600</xdr:rowOff>
    </xdr:from>
    <xdr:to>
      <xdr:col>7</xdr:col>
      <xdr:colOff>190500</xdr:colOff>
      <xdr:row>8</xdr:row>
      <xdr:rowOff>9525</xdr:rowOff>
    </xdr:to>
    <xdr:sp macro="" textlink="">
      <xdr:nvSpPr>
        <xdr:cNvPr id="5" name="TextBox 4"/>
        <xdr:cNvSpPr txBox="1"/>
      </xdr:nvSpPr>
      <xdr:spPr>
        <a:xfrm>
          <a:off x="981075" y="1943100"/>
          <a:ext cx="4895850" cy="2571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Main Munu - HOME</a:t>
          </a:r>
          <a:r>
            <a:rPr lang="en-US" sz="1100" baseline="0"/>
            <a:t> </a:t>
          </a:r>
          <a:r>
            <a:rPr lang="en-US" sz="1100"/>
            <a:t>Tab - Fill (Down / Right / Left / Up)</a:t>
          </a:r>
        </a:p>
      </xdr:txBody>
    </xdr:sp>
    <xdr:clientData/>
  </xdr:twoCellAnchor>
  <xdr:twoCellAnchor>
    <xdr:from>
      <xdr:col>3</xdr:col>
      <xdr:colOff>771525</xdr:colOff>
      <xdr:row>0</xdr:row>
      <xdr:rowOff>114300</xdr:rowOff>
    </xdr:from>
    <xdr:to>
      <xdr:col>6</xdr:col>
      <xdr:colOff>638175</xdr:colOff>
      <xdr:row>0</xdr:row>
      <xdr:rowOff>409574</xdr:rowOff>
    </xdr:to>
    <xdr:sp macro="" textlink="">
      <xdr:nvSpPr>
        <xdr:cNvPr id="7" name="TextBox 6"/>
        <xdr:cNvSpPr txBox="1"/>
      </xdr:nvSpPr>
      <xdr:spPr>
        <a:xfrm>
          <a:off x="3657600" y="114300"/>
          <a:ext cx="19431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Data Fill (Advance Fill)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2</xdr:row>
      <xdr:rowOff>314324</xdr:rowOff>
    </xdr:from>
    <xdr:to>
      <xdr:col>5</xdr:col>
      <xdr:colOff>0</xdr:colOff>
      <xdr:row>8</xdr:row>
      <xdr:rowOff>9524</xdr:rowOff>
    </xdr:to>
    <xdr:sp macro="" textlink="">
      <xdr:nvSpPr>
        <xdr:cNvPr id="2" name="TextBox 1"/>
        <xdr:cNvSpPr txBox="1"/>
      </xdr:nvSpPr>
      <xdr:spPr>
        <a:xfrm>
          <a:off x="990600" y="971549"/>
          <a:ext cx="5324475" cy="1228725"/>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Fills the selected range of cells in the spreadsheet with a </a:t>
          </a:r>
          <a:r>
            <a:rPr lang="en-US" sz="1100" b="1" i="0">
              <a:solidFill>
                <a:schemeClr val="dk1"/>
              </a:solidFill>
              <a:effectLst/>
              <a:latin typeface="+mn-lt"/>
              <a:ea typeface="+mn-ea"/>
              <a:cs typeface="+mn-cs"/>
            </a:rPr>
            <a:t>series</a:t>
          </a:r>
          <a:r>
            <a:rPr lang="en-US" sz="1100" b="0" i="0">
              <a:solidFill>
                <a:schemeClr val="dk1"/>
              </a:solidFill>
              <a:effectLst/>
              <a:latin typeface="+mn-lt"/>
              <a:ea typeface="+mn-ea"/>
              <a:cs typeface="+mn-cs"/>
            </a:rPr>
            <a:t> of numbers, characters, or dates. The content of the first cell in the selected range is used as the starting value for the </a:t>
          </a:r>
          <a:r>
            <a:rPr lang="en-US" sz="1100" b="1" i="0">
              <a:solidFill>
                <a:schemeClr val="dk1"/>
              </a:solidFill>
              <a:effectLst/>
              <a:latin typeface="+mn-lt"/>
              <a:ea typeface="+mn-ea"/>
              <a:cs typeface="+mn-cs"/>
            </a:rPr>
            <a:t>series</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Select the first cell in the range that you want to </a:t>
          </a:r>
          <a:r>
            <a:rPr lang="en-US" sz="1100" b="1" i="0">
              <a:solidFill>
                <a:schemeClr val="dk1"/>
              </a:solidFill>
              <a:effectLst/>
              <a:latin typeface="+mn-lt"/>
              <a:ea typeface="+mn-ea"/>
              <a:cs typeface="+mn-cs"/>
            </a:rPr>
            <a:t>fill</a:t>
          </a:r>
          <a:r>
            <a:rPr lang="en-US" sz="1100" b="0" i="0">
              <a:solidFill>
                <a:schemeClr val="dk1"/>
              </a:solidFill>
              <a:effectLst/>
              <a:latin typeface="+mn-lt"/>
              <a:ea typeface="+mn-ea"/>
              <a:cs typeface="+mn-cs"/>
            </a:rPr>
            <a:t>. Type the starting value for the </a:t>
          </a:r>
          <a:r>
            <a:rPr lang="en-US" sz="1100" b="1" i="0">
              <a:solidFill>
                <a:schemeClr val="dk1"/>
              </a:solidFill>
              <a:effectLst/>
              <a:latin typeface="+mn-lt"/>
              <a:ea typeface="+mn-ea"/>
              <a:cs typeface="+mn-cs"/>
            </a:rPr>
            <a:t>series</a:t>
          </a:r>
          <a:r>
            <a:rPr lang="en-US" sz="1100" b="0" i="0">
              <a:solidFill>
                <a:schemeClr val="dk1"/>
              </a:solidFill>
              <a:effectLst/>
              <a:latin typeface="+mn-lt"/>
              <a:ea typeface="+mn-ea"/>
              <a:cs typeface="+mn-cs"/>
            </a:rPr>
            <a:t>. Type a value in the next cell to establish a pattern. Select the cells that contain the starting values. Drag the </a:t>
          </a:r>
          <a:r>
            <a:rPr lang="en-US" sz="1100" b="1" i="0">
              <a:solidFill>
                <a:schemeClr val="dk1"/>
              </a:solidFill>
              <a:effectLst/>
              <a:latin typeface="+mn-lt"/>
              <a:ea typeface="+mn-ea"/>
              <a:cs typeface="+mn-cs"/>
            </a:rPr>
            <a:t>fill</a:t>
          </a:r>
          <a:r>
            <a:rPr lang="en-US" sz="1100" b="0" i="0">
              <a:solidFill>
                <a:schemeClr val="dk1"/>
              </a:solidFill>
              <a:effectLst/>
              <a:latin typeface="+mn-lt"/>
              <a:ea typeface="+mn-ea"/>
              <a:cs typeface="+mn-cs"/>
            </a:rPr>
            <a:t> handle.</a:t>
          </a:r>
        </a:p>
      </xdr:txBody>
    </xdr:sp>
    <xdr:clientData/>
  </xdr:twoCellAnchor>
  <xdr:twoCellAnchor>
    <xdr:from>
      <xdr:col>1</xdr:col>
      <xdr:colOff>9526</xdr:colOff>
      <xdr:row>2</xdr:row>
      <xdr:rowOff>19051</xdr:rowOff>
    </xdr:from>
    <xdr:to>
      <xdr:col>1</xdr:col>
      <xdr:colOff>1647826</xdr:colOff>
      <xdr:row>3</xdr:row>
      <xdr:rowOff>0</xdr:rowOff>
    </xdr:to>
    <xdr:sp macro="" textlink="">
      <xdr:nvSpPr>
        <xdr:cNvPr id="3" name="TextBox 2"/>
        <xdr:cNvSpPr txBox="1"/>
      </xdr:nvSpPr>
      <xdr:spPr>
        <a:xfrm>
          <a:off x="990601" y="676276"/>
          <a:ext cx="16383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Fill Series</a:t>
          </a:r>
          <a:endParaRPr lang="en-US" sz="1100"/>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3</xdr:col>
      <xdr:colOff>38100</xdr:colOff>
      <xdr:row>0</xdr:row>
      <xdr:rowOff>104775</xdr:rowOff>
    </xdr:from>
    <xdr:to>
      <xdr:col>3</xdr:col>
      <xdr:colOff>1676400</xdr:colOff>
      <xdr:row>0</xdr:row>
      <xdr:rowOff>400049</xdr:rowOff>
    </xdr:to>
    <xdr:sp macro="" textlink="">
      <xdr:nvSpPr>
        <xdr:cNvPr id="6" name="TextBox 5"/>
        <xdr:cNvSpPr txBox="1"/>
      </xdr:nvSpPr>
      <xdr:spPr>
        <a:xfrm>
          <a:off x="3676650" y="104775"/>
          <a:ext cx="16383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Fill Series</a:t>
          </a: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3</xdr:row>
      <xdr:rowOff>0</xdr:rowOff>
    </xdr:from>
    <xdr:to>
      <xdr:col>5</xdr:col>
      <xdr:colOff>0</xdr:colOff>
      <xdr:row>6</xdr:row>
      <xdr:rowOff>142876</xdr:rowOff>
    </xdr:to>
    <xdr:sp macro="" textlink="">
      <xdr:nvSpPr>
        <xdr:cNvPr id="2" name="TextBox 1"/>
        <xdr:cNvSpPr txBox="1"/>
      </xdr:nvSpPr>
      <xdr:spPr>
        <a:xfrm>
          <a:off x="990600" y="971550"/>
          <a:ext cx="5934075" cy="885826"/>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Excel Flash Fill</a:t>
          </a:r>
          <a:r>
            <a:rPr lang="en-US" sz="1100" b="0" i="0">
              <a:solidFill>
                <a:schemeClr val="dk1"/>
              </a:solidFill>
              <a:effectLst/>
              <a:latin typeface="+mn-lt"/>
              <a:ea typeface="+mn-ea"/>
              <a:cs typeface="+mn-cs"/>
            </a:rPr>
            <a:t> is a special tool that analyzes the information you are entering and automatically </a:t>
          </a:r>
          <a:r>
            <a:rPr lang="en-US" sz="1100" b="1" i="0">
              <a:solidFill>
                <a:schemeClr val="dk1"/>
              </a:solidFill>
              <a:effectLst/>
              <a:latin typeface="+mn-lt"/>
              <a:ea typeface="+mn-ea"/>
              <a:cs typeface="+mn-cs"/>
            </a:rPr>
            <a:t>fills</a:t>
          </a:r>
          <a:r>
            <a:rPr lang="en-US" sz="1100" b="0" i="0">
              <a:solidFill>
                <a:schemeClr val="dk1"/>
              </a:solidFill>
              <a:effectLst/>
              <a:latin typeface="+mn-lt"/>
              <a:ea typeface="+mn-ea"/>
              <a:cs typeface="+mn-cs"/>
            </a:rPr>
            <a:t> data when it identifies a pattern. </a:t>
          </a:r>
        </a:p>
        <a:p>
          <a:r>
            <a:rPr lang="en-US" sz="1400" b="1" i="0">
              <a:solidFill>
                <a:schemeClr val="dk1"/>
              </a:solidFill>
              <a:effectLst/>
              <a:latin typeface="+mn-lt"/>
              <a:ea typeface="+mn-ea"/>
              <a:cs typeface="+mn-cs"/>
            </a:rPr>
            <a:t>Shortcut - CTRL + E</a:t>
          </a:r>
        </a:p>
      </xdr:txBody>
    </xdr:sp>
    <xdr:clientData/>
  </xdr:twoCellAnchor>
  <xdr:twoCellAnchor>
    <xdr:from>
      <xdr:col>1</xdr:col>
      <xdr:colOff>9525</xdr:colOff>
      <xdr:row>2</xdr:row>
      <xdr:rowOff>19051</xdr:rowOff>
    </xdr:from>
    <xdr:to>
      <xdr:col>1</xdr:col>
      <xdr:colOff>1438275</xdr:colOff>
      <xdr:row>3</xdr:row>
      <xdr:rowOff>0</xdr:rowOff>
    </xdr:to>
    <xdr:sp macro="" textlink="">
      <xdr:nvSpPr>
        <xdr:cNvPr id="3" name="TextBox 2"/>
        <xdr:cNvSpPr txBox="1"/>
      </xdr:nvSpPr>
      <xdr:spPr>
        <a:xfrm>
          <a:off x="990600" y="676276"/>
          <a:ext cx="14287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Flash</a:t>
          </a:r>
          <a:r>
            <a:rPr lang="en-US" sz="1400" b="1" baseline="0"/>
            <a:t> Fill</a:t>
          </a:r>
          <a:endParaRPr lang="en-US" sz="1100" b="1"/>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3</xdr:col>
      <xdr:colOff>76200</xdr:colOff>
      <xdr:row>0</xdr:row>
      <xdr:rowOff>85725</xdr:rowOff>
    </xdr:from>
    <xdr:to>
      <xdr:col>3</xdr:col>
      <xdr:colOff>1504950</xdr:colOff>
      <xdr:row>0</xdr:row>
      <xdr:rowOff>380999</xdr:rowOff>
    </xdr:to>
    <xdr:sp macro="" textlink="">
      <xdr:nvSpPr>
        <xdr:cNvPr id="6" name="TextBox 5"/>
        <xdr:cNvSpPr txBox="1"/>
      </xdr:nvSpPr>
      <xdr:spPr>
        <a:xfrm>
          <a:off x="4181475" y="85725"/>
          <a:ext cx="14287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Flash</a:t>
          </a:r>
          <a:r>
            <a:rPr lang="en-US" sz="1400" b="1" baseline="0"/>
            <a:t> Fill</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xdr:row>
      <xdr:rowOff>285749</xdr:rowOff>
    </xdr:from>
    <xdr:to>
      <xdr:col>22</xdr:col>
      <xdr:colOff>381000</xdr:colOff>
      <xdr:row>47</xdr:row>
      <xdr:rowOff>28575</xdr:rowOff>
    </xdr:to>
    <xdr:sp macro="" textlink="">
      <xdr:nvSpPr>
        <xdr:cNvPr id="7" name="TextBox 6"/>
        <xdr:cNvSpPr txBox="1"/>
      </xdr:nvSpPr>
      <xdr:spPr>
        <a:xfrm>
          <a:off x="619125" y="1257299"/>
          <a:ext cx="13173075" cy="8420101"/>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0" i="0">
              <a:solidFill>
                <a:schemeClr val="dk1"/>
              </a:solidFill>
              <a:effectLst/>
              <a:latin typeface="+mn-lt"/>
              <a:ea typeface="+mn-ea"/>
              <a:cs typeface="+mn-cs"/>
            </a:rPr>
            <a:t>Tabs</a:t>
          </a:r>
        </a:p>
        <a:p>
          <a:pPr fontAlgn="base"/>
          <a:r>
            <a:rPr lang="en-US" sz="1100" b="0" i="0">
              <a:solidFill>
                <a:schemeClr val="dk1"/>
              </a:solidFill>
              <a:effectLst/>
              <a:latin typeface="+mn-lt"/>
              <a:ea typeface="+mn-ea"/>
              <a:cs typeface="+mn-cs"/>
            </a:rPr>
            <a:t>The tabs on the ribbon are: File, Home, Insert, Page layout, Formulas, Data, Review, View and Help. The Home tab contains the most frequently used commands in Excel.</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pPr fontAlgn="base"/>
          <a:r>
            <a:rPr lang="en-US" sz="1100" b="0" i="0">
              <a:solidFill>
                <a:schemeClr val="dk1"/>
              </a:solidFill>
              <a:effectLst/>
              <a:latin typeface="+mn-lt"/>
              <a:ea typeface="+mn-ea"/>
              <a:cs typeface="+mn-cs"/>
            </a:rPr>
            <a:t>Customise the Ribbon</a:t>
          </a:r>
        </a:p>
        <a:p>
          <a:pPr fontAlgn="base"/>
          <a:r>
            <a:rPr lang="en-US" sz="1100" b="0" i="0">
              <a:solidFill>
                <a:schemeClr val="dk1"/>
              </a:solidFill>
              <a:effectLst/>
              <a:latin typeface="+mn-lt"/>
              <a:ea typeface="+mn-ea"/>
              <a:cs typeface="+mn-cs"/>
            </a:rPr>
            <a:t>1.  Right click anywhere on the ribbon, and then click Collapse the Ribbon (or press CTRL + F1)</a:t>
          </a:r>
        </a:p>
        <a:p>
          <a:r>
            <a:rPr lang="en-US" sz="1100" b="0" i="0">
              <a:solidFill>
                <a:schemeClr val="dk1"/>
              </a:solidFill>
              <a:effectLst/>
              <a:latin typeface="+mn-lt"/>
              <a:ea typeface="+mn-ea"/>
              <a:cs typeface="+mn-cs"/>
            </a:rPr>
            <a:t>2. Click New Tab.</a:t>
          </a:r>
        </a:p>
        <a:p>
          <a:r>
            <a:rPr lang="en-US" sz="1100" b="0" i="0">
              <a:solidFill>
                <a:schemeClr val="dk1"/>
              </a:solidFill>
              <a:effectLst/>
              <a:latin typeface="+mn-lt"/>
              <a:ea typeface="+mn-ea"/>
              <a:cs typeface="+mn-cs"/>
            </a:rPr>
            <a:t>3. Add the commands you like.</a:t>
          </a:r>
        </a:p>
        <a:p>
          <a:r>
            <a:rPr lang="en-US" sz="1100" b="0" i="0">
              <a:solidFill>
                <a:schemeClr val="dk1"/>
              </a:solidFill>
              <a:effectLst/>
              <a:latin typeface="+mn-lt"/>
              <a:ea typeface="+mn-ea"/>
              <a:cs typeface="+mn-cs"/>
            </a:rPr>
            <a:t>4. Rename the tab and group.</a:t>
          </a:r>
        </a:p>
        <a:p>
          <a:r>
            <a:rPr lang="en-US" sz="1100" b="0" i="0">
              <a:solidFill>
                <a:schemeClr val="dk1"/>
              </a:solidFill>
              <a:effectLst/>
              <a:latin typeface="+mn-lt"/>
              <a:ea typeface="+mn-ea"/>
              <a:cs typeface="+mn-cs"/>
            </a:rPr>
            <a:t>Note: you can also add new groups to existing tabs. </a:t>
          </a:r>
        </a:p>
        <a:p>
          <a:r>
            <a:rPr lang="en-US" sz="1100" b="0" i="0">
              <a:solidFill>
                <a:schemeClr val="dk1"/>
              </a:solidFill>
              <a:effectLst/>
              <a:latin typeface="+mn-lt"/>
              <a:ea typeface="+mn-ea"/>
              <a:cs typeface="+mn-cs"/>
            </a:rPr>
            <a:t>To hide a tab, uncheck the corresponding check box. </a:t>
          </a:r>
        </a:p>
        <a:p>
          <a:r>
            <a:rPr lang="en-US" sz="1100" b="0" i="0">
              <a:solidFill>
                <a:schemeClr val="dk1"/>
              </a:solidFill>
              <a:effectLst/>
              <a:latin typeface="+mn-lt"/>
              <a:ea typeface="+mn-ea"/>
              <a:cs typeface="+mn-cs"/>
            </a:rPr>
            <a:t>Click Reset, Reset all customizations, </a:t>
          </a:r>
        </a:p>
        <a:p>
          <a:r>
            <a:rPr lang="en-US" sz="1100" b="0" i="0">
              <a:solidFill>
                <a:schemeClr val="dk1"/>
              </a:solidFill>
              <a:effectLst/>
              <a:latin typeface="+mn-lt"/>
              <a:ea typeface="+mn-ea"/>
              <a:cs typeface="+mn-cs"/>
            </a:rPr>
            <a:t>to delete all Ribbon and Quick Access Toolbar customizations.</a:t>
          </a:r>
          <a:endParaRPr lang="en-US" sz="1100"/>
        </a:p>
        <a:p>
          <a:endParaRPr lang="en-US" sz="1100"/>
        </a:p>
      </xdr:txBody>
    </xdr:sp>
    <xdr:clientData/>
  </xdr:twoCellAnchor>
  <xdr:twoCellAnchor>
    <xdr:from>
      <xdr:col>1</xdr:col>
      <xdr:colOff>9525</xdr:colOff>
      <xdr:row>2</xdr:row>
      <xdr:rowOff>19051</xdr:rowOff>
    </xdr:from>
    <xdr:to>
      <xdr:col>5</xdr:col>
      <xdr:colOff>295275</xdr:colOff>
      <xdr:row>2</xdr:row>
      <xdr:rowOff>304801</xdr:rowOff>
    </xdr:to>
    <xdr:sp macro="" textlink="">
      <xdr:nvSpPr>
        <xdr:cNvPr id="8" name="TextBox 7"/>
        <xdr:cNvSpPr txBox="1"/>
      </xdr:nvSpPr>
      <xdr:spPr>
        <a:xfrm>
          <a:off x="619125" y="676276"/>
          <a:ext cx="2724150"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Tabs and Groups / Ribbon customisation</a:t>
          </a:r>
          <a:endParaRPr lang="en-US" sz="1400"/>
        </a:p>
        <a:p>
          <a:endParaRPr lang="en-US" sz="1100"/>
        </a:p>
      </xdr:txBody>
    </xdr:sp>
    <xdr:clientData/>
  </xdr:twoCellAnchor>
  <xdr:oneCellAnchor>
    <xdr:from>
      <xdr:col>0</xdr:col>
      <xdr:colOff>85725</xdr:colOff>
      <xdr:row>0</xdr:row>
      <xdr:rowOff>47625</xdr:rowOff>
    </xdr:from>
    <xdr:ext cx="2047875" cy="374141"/>
    <xdr:sp macro="" textlink="">
      <xdr:nvSpPr>
        <xdr:cNvPr id="9" name="Rectangle 8">
          <a:hlinkClick xmlns:r="http://schemas.openxmlformats.org/officeDocument/2006/relationships" r:id="rId1" tooltip="Back to Home Page"/>
        </xdr:cNvPr>
        <xdr:cNvSpPr/>
      </xdr:nvSpPr>
      <xdr:spPr>
        <a:xfrm>
          <a:off x="85725" y="47625"/>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5</xdr:col>
      <xdr:colOff>57149</xdr:colOff>
      <xdr:row>0</xdr:row>
      <xdr:rowOff>95250</xdr:rowOff>
    </xdr:from>
    <xdr:to>
      <xdr:col>10</xdr:col>
      <xdr:colOff>209550</xdr:colOff>
      <xdr:row>0</xdr:row>
      <xdr:rowOff>381000</xdr:rowOff>
    </xdr:to>
    <xdr:sp macro="" textlink="">
      <xdr:nvSpPr>
        <xdr:cNvPr id="10" name="TextBox 9"/>
        <xdr:cNvSpPr txBox="1"/>
      </xdr:nvSpPr>
      <xdr:spPr>
        <a:xfrm>
          <a:off x="3105149" y="95250"/>
          <a:ext cx="3200401"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Tabs and Groups / Ribbon customisation</a:t>
          </a:r>
        </a:p>
        <a:p>
          <a:endParaRPr lang="en-US" sz="1100"/>
        </a:p>
      </xdr:txBody>
    </xdr:sp>
    <xdr:clientData/>
  </xdr:twoCellAnchor>
  <xdr:twoCellAnchor editAs="oneCell">
    <xdr:from>
      <xdr:col>1</xdr:col>
      <xdr:colOff>95250</xdr:colOff>
      <xdr:row>5</xdr:row>
      <xdr:rowOff>95250</xdr:rowOff>
    </xdr:from>
    <xdr:to>
      <xdr:col>12</xdr:col>
      <xdr:colOff>190500</xdr:colOff>
      <xdr:row>11</xdr:row>
      <xdr:rowOff>95250</xdr:rowOff>
    </xdr:to>
    <xdr:pic>
      <xdr:nvPicPr>
        <xdr:cNvPr id="12" name="Picture 11" descr="Home Tab"/>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704850" y="1695450"/>
          <a:ext cx="6800850" cy="11906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123825</xdr:colOff>
      <xdr:row>12</xdr:row>
      <xdr:rowOff>9525</xdr:rowOff>
    </xdr:from>
    <xdr:to>
      <xdr:col>20</xdr:col>
      <xdr:colOff>333375</xdr:colOff>
      <xdr:row>19</xdr:row>
      <xdr:rowOff>152400</xdr:rowOff>
    </xdr:to>
    <xdr:pic>
      <xdr:nvPicPr>
        <xdr:cNvPr id="13" name="Picture 12" descr="Customize the Ribbon in Excel"/>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6219825" y="2990850"/>
          <a:ext cx="6305550" cy="1476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85725</xdr:colOff>
      <xdr:row>21</xdr:row>
      <xdr:rowOff>32359</xdr:rowOff>
    </xdr:from>
    <xdr:to>
      <xdr:col>9</xdr:col>
      <xdr:colOff>352425</xdr:colOff>
      <xdr:row>46</xdr:row>
      <xdr:rowOff>123824</xdr:rowOff>
    </xdr:to>
    <xdr:pic>
      <xdr:nvPicPr>
        <xdr:cNvPr id="15" name="Picture 14" descr="Click New Tab"/>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695325" y="4728184"/>
          <a:ext cx="5143500" cy="485396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85724</xdr:colOff>
      <xdr:row>21</xdr:row>
      <xdr:rowOff>19050</xdr:rowOff>
    </xdr:from>
    <xdr:to>
      <xdr:col>18</xdr:col>
      <xdr:colOff>285749</xdr:colOff>
      <xdr:row>46</xdr:row>
      <xdr:rowOff>47594</xdr:rowOff>
    </xdr:to>
    <xdr:pic>
      <xdr:nvPicPr>
        <xdr:cNvPr id="17" name="Picture 16" descr="Add Commands to the Ribbon"/>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6181724" y="4714875"/>
          <a:ext cx="5076825" cy="479104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19050</xdr:colOff>
      <xdr:row>0</xdr:row>
      <xdr:rowOff>38102</xdr:rowOff>
    </xdr:from>
    <xdr:ext cx="2047875" cy="374141"/>
    <xdr:sp macro="" textlink="">
      <xdr:nvSpPr>
        <xdr:cNvPr id="4" name="Rectangle 3">
          <a:hlinkClick xmlns:r="http://schemas.openxmlformats.org/officeDocument/2006/relationships" r:id="rId1" tooltip="Back to Home Page"/>
        </xdr:cNvPr>
        <xdr:cNvSpPr/>
      </xdr:nvSpPr>
      <xdr:spPr>
        <a:xfrm>
          <a:off x="19050" y="38102"/>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2</xdr:row>
      <xdr:rowOff>19051</xdr:rowOff>
    </xdr:from>
    <xdr:to>
      <xdr:col>2</xdr:col>
      <xdr:colOff>0</xdr:colOff>
      <xdr:row>3</xdr:row>
      <xdr:rowOff>0</xdr:rowOff>
    </xdr:to>
    <xdr:sp macro="" textlink="">
      <xdr:nvSpPr>
        <xdr:cNvPr id="5" name="TextBox 4"/>
        <xdr:cNvSpPr txBox="1"/>
      </xdr:nvSpPr>
      <xdr:spPr>
        <a:xfrm>
          <a:off x="1352550" y="676276"/>
          <a:ext cx="34766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Round Function</a:t>
          </a:r>
        </a:p>
        <a:p>
          <a:endParaRPr lang="en-US" sz="1400" b="1" baseline="0"/>
        </a:p>
        <a:p>
          <a:endParaRPr lang="en-US" sz="1400"/>
        </a:p>
      </xdr:txBody>
    </xdr:sp>
    <xdr:clientData/>
  </xdr:twoCellAnchor>
  <xdr:twoCellAnchor>
    <xdr:from>
      <xdr:col>2</xdr:col>
      <xdr:colOff>57150</xdr:colOff>
      <xdr:row>0</xdr:row>
      <xdr:rowOff>114300</xdr:rowOff>
    </xdr:from>
    <xdr:to>
      <xdr:col>2</xdr:col>
      <xdr:colOff>2447925</xdr:colOff>
      <xdr:row>0</xdr:row>
      <xdr:rowOff>409574</xdr:rowOff>
    </xdr:to>
    <xdr:sp macro="" textlink="">
      <xdr:nvSpPr>
        <xdr:cNvPr id="6" name="TextBox 5"/>
        <xdr:cNvSpPr txBox="1"/>
      </xdr:nvSpPr>
      <xdr:spPr>
        <a:xfrm>
          <a:off x="3800475" y="114300"/>
          <a:ext cx="23907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Round Function</a:t>
          </a:r>
        </a:p>
        <a:p>
          <a:endParaRPr lang="en-US" sz="1400" b="1" baseline="0"/>
        </a:p>
        <a:p>
          <a:endParaRPr lang="en-US" sz="14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9525</xdr:colOff>
      <xdr:row>3</xdr:row>
      <xdr:rowOff>0</xdr:rowOff>
    </xdr:from>
    <xdr:to>
      <xdr:col>7</xdr:col>
      <xdr:colOff>352425</xdr:colOff>
      <xdr:row>7</xdr:row>
      <xdr:rowOff>228600</xdr:rowOff>
    </xdr:to>
    <xdr:sp macro="" textlink="">
      <xdr:nvSpPr>
        <xdr:cNvPr id="2" name="TextBox 1"/>
        <xdr:cNvSpPr txBox="1"/>
      </xdr:nvSpPr>
      <xdr:spPr>
        <a:xfrm>
          <a:off x="990600" y="971550"/>
          <a:ext cx="9086850" cy="1209675"/>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VLOOKUP stands for "Vertical lookup." </a:t>
          </a:r>
        </a:p>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VLOOKUP</a:t>
          </a:r>
          <a:r>
            <a:rPr lang="en-US" sz="1100" b="0" i="0">
              <a:solidFill>
                <a:schemeClr val="dk1"/>
              </a:solidFill>
              <a:effectLst/>
              <a:latin typeface="+mn-lt"/>
              <a:ea typeface="+mn-ea"/>
              <a:cs typeface="+mn-cs"/>
            </a:rPr>
            <a:t> function always looks up a value in the Leftmost column of a table and returns the corresponding value from a column to the right.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VLOOKUP</a:t>
          </a:r>
          <a:r>
            <a:rPr lang="en-US" sz="1100" b="0" i="0">
              <a:solidFill>
                <a:schemeClr val="dk1"/>
              </a:solidFill>
              <a:effectLst/>
              <a:latin typeface="+mn-lt"/>
              <a:ea typeface="+mn-ea"/>
              <a:cs typeface="+mn-cs"/>
            </a:rPr>
            <a:t> function in Excel is a tool for looking up a piece of information in a table or data set and extracting some corresponding data/information.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In simple terms, the VLOOKUP function says the following to Excel: “Look for this piece of information (e.g., bananas), in this data set (a table), and tell me some corresponding information about it (e.g., the price of bananas)”.</a:t>
          </a:r>
          <a:endParaRPr lang="en-US">
            <a:effectLst/>
          </a:endParaRPr>
        </a:p>
        <a:p>
          <a:r>
            <a:rPr lang="en-US" sz="1100" b="1" i="0">
              <a:solidFill>
                <a:schemeClr val="dk1"/>
              </a:solidFill>
              <a:effectLst/>
              <a:latin typeface="+mn-lt"/>
              <a:ea typeface="+mn-ea"/>
              <a:cs typeface="+mn-cs"/>
            </a:rPr>
            <a:t>VLOOKUP</a:t>
          </a:r>
          <a:r>
            <a:rPr lang="en-US" sz="1100" b="0" i="0">
              <a:solidFill>
                <a:schemeClr val="dk1"/>
              </a:solidFill>
              <a:effectLst/>
              <a:latin typeface="+mn-lt"/>
              <a:ea typeface="+mn-ea"/>
              <a:cs typeface="+mn-cs"/>
            </a:rPr>
            <a:t> supports approximate and exact matching</a:t>
          </a:r>
        </a:p>
      </xdr:txBody>
    </xdr:sp>
    <xdr:clientData/>
  </xdr:twoCellAnchor>
  <xdr:twoCellAnchor>
    <xdr:from>
      <xdr:col>1</xdr:col>
      <xdr:colOff>9525</xdr:colOff>
      <xdr:row>2</xdr:row>
      <xdr:rowOff>19051</xdr:rowOff>
    </xdr:from>
    <xdr:to>
      <xdr:col>2</xdr:col>
      <xdr:colOff>866775</xdr:colOff>
      <xdr:row>3</xdr:row>
      <xdr:rowOff>0</xdr:rowOff>
    </xdr:to>
    <xdr:sp macro="" textlink="">
      <xdr:nvSpPr>
        <xdr:cNvPr id="3" name="TextBox 2"/>
        <xdr:cNvSpPr txBox="1"/>
      </xdr:nvSpPr>
      <xdr:spPr>
        <a:xfrm>
          <a:off x="990600" y="676276"/>
          <a:ext cx="28670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VLOOKUP</a:t>
          </a:r>
          <a:r>
            <a:rPr lang="en-US" sz="1400" b="1" baseline="0"/>
            <a:t> Function - Exact Match</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8</xdr:row>
      <xdr:rowOff>0</xdr:rowOff>
    </xdr:from>
    <xdr:to>
      <xdr:col>7</xdr:col>
      <xdr:colOff>419100</xdr:colOff>
      <xdr:row>20</xdr:row>
      <xdr:rowOff>104775</xdr:rowOff>
    </xdr:to>
    <xdr:sp macro="" textlink="">
      <xdr:nvSpPr>
        <xdr:cNvPr id="5" name="TextBox 4"/>
        <xdr:cNvSpPr txBox="1"/>
      </xdr:nvSpPr>
      <xdr:spPr>
        <a:xfrm>
          <a:off x="990600" y="2428875"/>
          <a:ext cx="9153525" cy="243840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=VLOOKUP(lookup_value, table_array, col_index_num, [range_lookup])</a:t>
          </a:r>
        </a:p>
        <a:p>
          <a:r>
            <a:rPr lang="en-US" sz="1100" b="0" i="0">
              <a:solidFill>
                <a:schemeClr val="dk1"/>
              </a:solidFill>
              <a:effectLst/>
              <a:latin typeface="+mn-lt"/>
              <a:ea typeface="+mn-ea"/>
              <a:cs typeface="+mn-cs"/>
            </a:rPr>
            <a:t>To translate this to simple English, the formula is saying, “Look for this piece of information, in the following area, and give me some corresponding data from another column”.</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The VLOOKUP function uses the following arguments:</a:t>
          </a:r>
        </a:p>
        <a:p>
          <a:r>
            <a:rPr lang="en-US" sz="1100" b="1" i="0">
              <a:solidFill>
                <a:schemeClr val="dk1"/>
              </a:solidFill>
              <a:effectLst/>
              <a:latin typeface="+mn-lt"/>
              <a:ea typeface="+mn-ea"/>
              <a:cs typeface="+mn-cs"/>
            </a:rPr>
            <a:t>Lookup_value </a:t>
          </a:r>
          <a:r>
            <a:rPr lang="en-US" sz="1100" b="0" i="0">
              <a:solidFill>
                <a:schemeClr val="dk1"/>
              </a:solidFill>
              <a:effectLst/>
              <a:latin typeface="+mn-lt"/>
              <a:ea typeface="+mn-ea"/>
              <a:cs typeface="+mn-cs"/>
            </a:rPr>
            <a:t>(required argument) – Lookup_value specifies the value that we want to look up in the first column of a table.</a:t>
          </a:r>
        </a:p>
        <a:p>
          <a:r>
            <a:rPr lang="en-US" sz="1100" b="1" i="0">
              <a:solidFill>
                <a:schemeClr val="dk1"/>
              </a:solidFill>
              <a:effectLst/>
              <a:latin typeface="+mn-lt"/>
              <a:ea typeface="+mn-ea"/>
              <a:cs typeface="+mn-cs"/>
            </a:rPr>
            <a:t>Table_array </a:t>
          </a:r>
          <a:r>
            <a:rPr lang="en-US" sz="1100" b="0" i="0">
              <a:solidFill>
                <a:schemeClr val="dk1"/>
              </a:solidFill>
              <a:effectLst/>
              <a:latin typeface="+mn-lt"/>
              <a:ea typeface="+mn-ea"/>
              <a:cs typeface="+mn-cs"/>
            </a:rPr>
            <a:t>(required argument) – The table array is the data array that is to be searched. The VLOOKUP function searches in the left-most column of this array.</a:t>
          </a:r>
        </a:p>
        <a:p>
          <a:r>
            <a:rPr lang="en-US" sz="1100" b="1" i="0">
              <a:solidFill>
                <a:schemeClr val="dk1"/>
              </a:solidFill>
              <a:effectLst/>
              <a:latin typeface="+mn-lt"/>
              <a:ea typeface="+mn-ea"/>
              <a:cs typeface="+mn-cs"/>
            </a:rPr>
            <a:t>Col_index_num </a:t>
          </a:r>
          <a:r>
            <a:rPr lang="en-US" sz="1100" b="0" i="0">
              <a:solidFill>
                <a:schemeClr val="dk1"/>
              </a:solidFill>
              <a:effectLst/>
              <a:latin typeface="+mn-lt"/>
              <a:ea typeface="+mn-ea"/>
              <a:cs typeface="+mn-cs"/>
            </a:rPr>
            <a:t>(required argument) – This is an integer, specifying the column number of the supplied table_array, that you want to return a value from.</a:t>
          </a:r>
        </a:p>
        <a:p>
          <a:r>
            <a:rPr lang="en-US" sz="1100" b="1" i="0">
              <a:solidFill>
                <a:schemeClr val="dk1"/>
              </a:solidFill>
              <a:effectLst/>
              <a:latin typeface="+mn-lt"/>
              <a:ea typeface="+mn-ea"/>
              <a:cs typeface="+mn-cs"/>
            </a:rPr>
            <a:t>Range_lookup </a:t>
          </a:r>
          <a:r>
            <a:rPr lang="en-US" sz="1100" b="0" i="0">
              <a:solidFill>
                <a:schemeClr val="dk1"/>
              </a:solidFill>
              <a:effectLst/>
              <a:latin typeface="+mn-lt"/>
              <a:ea typeface="+mn-ea"/>
              <a:cs typeface="+mn-cs"/>
            </a:rPr>
            <a:t>(optional argument) – This defines what this function should return in the event that it does not find an exact match to the lookup_value. The argument can be set to TRUE or FALSE, which means:</a:t>
          </a:r>
        </a:p>
        <a:p>
          <a:pPr lvl="1"/>
          <a:r>
            <a:rPr lang="en-US" sz="1100" b="0" i="0">
              <a:solidFill>
                <a:schemeClr val="dk1"/>
              </a:solidFill>
              <a:effectLst/>
              <a:latin typeface="+mn-lt"/>
              <a:ea typeface="+mn-ea"/>
              <a:cs typeface="+mn-cs"/>
            </a:rPr>
            <a:t>TRUE – Approximate match, that is, if an exact match is not found, use the closest match below the lookup_value.</a:t>
          </a:r>
        </a:p>
        <a:p>
          <a:pPr lvl="1"/>
          <a:r>
            <a:rPr lang="en-US" sz="1100" b="0" i="0">
              <a:solidFill>
                <a:schemeClr val="dk1"/>
              </a:solidFill>
              <a:effectLst/>
              <a:latin typeface="+mn-lt"/>
              <a:ea typeface="+mn-ea"/>
              <a:cs typeface="+mn-cs"/>
            </a:rPr>
            <a:t>FALSE – Exact match, that is, if an exact match not found, then it will return an error.</a:t>
          </a:r>
        </a:p>
        <a:p>
          <a:r>
            <a:rPr lang="en-US" sz="1100" b="0" i="0">
              <a:solidFill>
                <a:schemeClr val="dk1"/>
              </a:solidFill>
              <a:effectLst/>
              <a:latin typeface="+mn-lt"/>
              <a:ea typeface="+mn-ea"/>
              <a:cs typeface="+mn-cs"/>
            </a:rPr>
            <a:t> </a:t>
          </a:r>
        </a:p>
        <a:p>
          <a:endParaRPr lang="en-US" sz="1100"/>
        </a:p>
      </xdr:txBody>
    </xdr:sp>
    <xdr:clientData/>
  </xdr:twoCellAnchor>
  <xdr:twoCellAnchor>
    <xdr:from>
      <xdr:col>2</xdr:col>
      <xdr:colOff>1057276</xdr:colOff>
      <xdr:row>0</xdr:row>
      <xdr:rowOff>104775</xdr:rowOff>
    </xdr:from>
    <xdr:to>
      <xdr:col>3</xdr:col>
      <xdr:colOff>1800226</xdr:colOff>
      <xdr:row>0</xdr:row>
      <xdr:rowOff>400049</xdr:rowOff>
    </xdr:to>
    <xdr:sp macro="" textlink="">
      <xdr:nvSpPr>
        <xdr:cNvPr id="7" name="TextBox 6"/>
        <xdr:cNvSpPr txBox="1"/>
      </xdr:nvSpPr>
      <xdr:spPr>
        <a:xfrm>
          <a:off x="4048126" y="104775"/>
          <a:ext cx="28575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VLOOKUP</a:t>
          </a:r>
          <a:r>
            <a:rPr lang="en-US" sz="1400" b="1" baseline="0"/>
            <a:t> Function - Exact Match</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9525</xdr:colOff>
      <xdr:row>3</xdr:row>
      <xdr:rowOff>0</xdr:rowOff>
    </xdr:from>
    <xdr:to>
      <xdr:col>7</xdr:col>
      <xdr:colOff>352425</xdr:colOff>
      <xdr:row>7</xdr:row>
      <xdr:rowOff>228600</xdr:rowOff>
    </xdr:to>
    <xdr:sp macro="" textlink="">
      <xdr:nvSpPr>
        <xdr:cNvPr id="2" name="TextBox 1"/>
        <xdr:cNvSpPr txBox="1"/>
      </xdr:nvSpPr>
      <xdr:spPr>
        <a:xfrm>
          <a:off x="990600" y="971550"/>
          <a:ext cx="9753600" cy="1209675"/>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VLOOKUP stands for "Vertical lookup." </a:t>
          </a:r>
        </a:p>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VLOOKUP</a:t>
          </a:r>
          <a:r>
            <a:rPr lang="en-US" sz="1100" b="0" i="0">
              <a:solidFill>
                <a:schemeClr val="dk1"/>
              </a:solidFill>
              <a:effectLst/>
              <a:latin typeface="+mn-lt"/>
              <a:ea typeface="+mn-ea"/>
              <a:cs typeface="+mn-cs"/>
            </a:rPr>
            <a:t> function always looks up a value in the Leftmost column of a table and returns the corresponding value from a column to the right.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VLOOKUP</a:t>
          </a:r>
          <a:r>
            <a:rPr lang="en-US" sz="1100" b="0" i="0">
              <a:solidFill>
                <a:schemeClr val="dk1"/>
              </a:solidFill>
              <a:effectLst/>
              <a:latin typeface="+mn-lt"/>
              <a:ea typeface="+mn-ea"/>
              <a:cs typeface="+mn-cs"/>
            </a:rPr>
            <a:t> function in Excel is a tool for looking up a piece of information in a table or data set and extracting some corresponding data/information.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In simple terms, the VLOOKUP function says the following to Excel: “Look for this piece of information (e.g., bananas), in this data set (a table), and tell me some corresponding information about it (e.g., the price of bananas)”.</a:t>
          </a:r>
          <a:endParaRPr lang="en-US">
            <a:effectLst/>
          </a:endParaRPr>
        </a:p>
        <a:p>
          <a:r>
            <a:rPr lang="en-US" sz="1100" b="1" i="0">
              <a:solidFill>
                <a:schemeClr val="dk1"/>
              </a:solidFill>
              <a:effectLst/>
              <a:latin typeface="+mn-lt"/>
              <a:ea typeface="+mn-ea"/>
              <a:cs typeface="+mn-cs"/>
            </a:rPr>
            <a:t>VLOOKUP</a:t>
          </a:r>
          <a:r>
            <a:rPr lang="en-US" sz="1100" b="0" i="0">
              <a:solidFill>
                <a:schemeClr val="dk1"/>
              </a:solidFill>
              <a:effectLst/>
              <a:latin typeface="+mn-lt"/>
              <a:ea typeface="+mn-ea"/>
              <a:cs typeface="+mn-cs"/>
            </a:rPr>
            <a:t> supports approximate and exact matching</a:t>
          </a:r>
        </a:p>
      </xdr:txBody>
    </xdr:sp>
    <xdr:clientData/>
  </xdr:twoCellAnchor>
  <xdr:twoCellAnchor>
    <xdr:from>
      <xdr:col>1</xdr:col>
      <xdr:colOff>9524</xdr:colOff>
      <xdr:row>2</xdr:row>
      <xdr:rowOff>19051</xdr:rowOff>
    </xdr:from>
    <xdr:to>
      <xdr:col>3</xdr:col>
      <xdr:colOff>495299</xdr:colOff>
      <xdr:row>3</xdr:row>
      <xdr:rowOff>0</xdr:rowOff>
    </xdr:to>
    <xdr:sp macro="" textlink="">
      <xdr:nvSpPr>
        <xdr:cNvPr id="3" name="TextBox 2"/>
        <xdr:cNvSpPr txBox="1"/>
      </xdr:nvSpPr>
      <xdr:spPr>
        <a:xfrm>
          <a:off x="990599" y="676276"/>
          <a:ext cx="36099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VLOOKUP</a:t>
          </a:r>
          <a:r>
            <a:rPr lang="en-US" sz="1400" b="1" baseline="0"/>
            <a:t> Function - Approximate Match</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8</xdr:row>
      <xdr:rowOff>0</xdr:rowOff>
    </xdr:from>
    <xdr:to>
      <xdr:col>7</xdr:col>
      <xdr:colOff>419100</xdr:colOff>
      <xdr:row>20</xdr:row>
      <xdr:rowOff>104775</xdr:rowOff>
    </xdr:to>
    <xdr:sp macro="" textlink="">
      <xdr:nvSpPr>
        <xdr:cNvPr id="5" name="TextBox 4"/>
        <xdr:cNvSpPr txBox="1"/>
      </xdr:nvSpPr>
      <xdr:spPr>
        <a:xfrm>
          <a:off x="990600" y="2190750"/>
          <a:ext cx="9820275" cy="243840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=VLOOKUP(lookup_value, table_array, col_index_num, [range_lookup])</a:t>
          </a:r>
        </a:p>
        <a:p>
          <a:r>
            <a:rPr lang="en-US" sz="1100" b="0" i="0">
              <a:solidFill>
                <a:schemeClr val="dk1"/>
              </a:solidFill>
              <a:effectLst/>
              <a:latin typeface="+mn-lt"/>
              <a:ea typeface="+mn-ea"/>
              <a:cs typeface="+mn-cs"/>
            </a:rPr>
            <a:t>To translate this to simple English, the formula is saying, “Look for this piece of information, in the following area, and give me some corresponding data from another column”.</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The VLOOKUP function uses the following arguments:</a:t>
          </a:r>
        </a:p>
        <a:p>
          <a:r>
            <a:rPr lang="en-US" sz="1100" b="1" i="0">
              <a:solidFill>
                <a:schemeClr val="dk1"/>
              </a:solidFill>
              <a:effectLst/>
              <a:latin typeface="+mn-lt"/>
              <a:ea typeface="+mn-ea"/>
              <a:cs typeface="+mn-cs"/>
            </a:rPr>
            <a:t>Lookup_value </a:t>
          </a:r>
          <a:r>
            <a:rPr lang="en-US" sz="1100" b="0" i="0">
              <a:solidFill>
                <a:schemeClr val="dk1"/>
              </a:solidFill>
              <a:effectLst/>
              <a:latin typeface="+mn-lt"/>
              <a:ea typeface="+mn-ea"/>
              <a:cs typeface="+mn-cs"/>
            </a:rPr>
            <a:t>(required argument) – Lookup_value specifies the value that we want to look up in the first column of a table.</a:t>
          </a:r>
        </a:p>
        <a:p>
          <a:r>
            <a:rPr lang="en-US" sz="1100" b="1" i="0">
              <a:solidFill>
                <a:schemeClr val="dk1"/>
              </a:solidFill>
              <a:effectLst/>
              <a:latin typeface="+mn-lt"/>
              <a:ea typeface="+mn-ea"/>
              <a:cs typeface="+mn-cs"/>
            </a:rPr>
            <a:t>Table_array </a:t>
          </a:r>
          <a:r>
            <a:rPr lang="en-US" sz="1100" b="0" i="0">
              <a:solidFill>
                <a:schemeClr val="dk1"/>
              </a:solidFill>
              <a:effectLst/>
              <a:latin typeface="+mn-lt"/>
              <a:ea typeface="+mn-ea"/>
              <a:cs typeface="+mn-cs"/>
            </a:rPr>
            <a:t>(required argument) – The table array is the data array that is to be searched. The VLOOKUP function searches in the left-most column of this array.</a:t>
          </a:r>
        </a:p>
        <a:p>
          <a:r>
            <a:rPr lang="en-US" sz="1100" b="1" i="0">
              <a:solidFill>
                <a:schemeClr val="dk1"/>
              </a:solidFill>
              <a:effectLst/>
              <a:latin typeface="+mn-lt"/>
              <a:ea typeface="+mn-ea"/>
              <a:cs typeface="+mn-cs"/>
            </a:rPr>
            <a:t>Col_index_num </a:t>
          </a:r>
          <a:r>
            <a:rPr lang="en-US" sz="1100" b="0" i="0">
              <a:solidFill>
                <a:schemeClr val="dk1"/>
              </a:solidFill>
              <a:effectLst/>
              <a:latin typeface="+mn-lt"/>
              <a:ea typeface="+mn-ea"/>
              <a:cs typeface="+mn-cs"/>
            </a:rPr>
            <a:t>(required argument) – This is an integer, specifying the column number of the supplied table_array, that you want to return a value from.</a:t>
          </a:r>
        </a:p>
        <a:p>
          <a:r>
            <a:rPr lang="en-US" sz="1100" b="1" i="0">
              <a:solidFill>
                <a:schemeClr val="dk1"/>
              </a:solidFill>
              <a:effectLst/>
              <a:latin typeface="+mn-lt"/>
              <a:ea typeface="+mn-ea"/>
              <a:cs typeface="+mn-cs"/>
            </a:rPr>
            <a:t>Range_lookup </a:t>
          </a:r>
          <a:r>
            <a:rPr lang="en-US" sz="1100" b="0" i="0">
              <a:solidFill>
                <a:schemeClr val="dk1"/>
              </a:solidFill>
              <a:effectLst/>
              <a:latin typeface="+mn-lt"/>
              <a:ea typeface="+mn-ea"/>
              <a:cs typeface="+mn-cs"/>
            </a:rPr>
            <a:t>(optional argument) – This defines what this function should return in the event that it does not find an exact match to the lookup_value. The argument can be set to TRUE or FALSE, which means:</a:t>
          </a:r>
        </a:p>
        <a:p>
          <a:pPr lvl="1"/>
          <a:r>
            <a:rPr lang="en-US" sz="1100" b="0" i="0">
              <a:solidFill>
                <a:schemeClr val="dk1"/>
              </a:solidFill>
              <a:effectLst/>
              <a:latin typeface="+mn-lt"/>
              <a:ea typeface="+mn-ea"/>
              <a:cs typeface="+mn-cs"/>
            </a:rPr>
            <a:t>TRUE – Approximate match, that is, if an exact match is not found, use the closest match below the lookup_value.</a:t>
          </a:r>
        </a:p>
        <a:p>
          <a:pPr lvl="1"/>
          <a:r>
            <a:rPr lang="en-US" sz="1100" b="0" i="0">
              <a:solidFill>
                <a:schemeClr val="dk1"/>
              </a:solidFill>
              <a:effectLst/>
              <a:latin typeface="+mn-lt"/>
              <a:ea typeface="+mn-ea"/>
              <a:cs typeface="+mn-cs"/>
            </a:rPr>
            <a:t>FALSE – Exact match, that is, if an exact match not found, then it will return an error.</a:t>
          </a:r>
        </a:p>
        <a:p>
          <a:r>
            <a:rPr lang="en-US" sz="1100" b="0" i="0">
              <a:solidFill>
                <a:schemeClr val="dk1"/>
              </a:solidFill>
              <a:effectLst/>
              <a:latin typeface="+mn-lt"/>
              <a:ea typeface="+mn-ea"/>
              <a:cs typeface="+mn-cs"/>
            </a:rPr>
            <a:t> </a:t>
          </a:r>
        </a:p>
        <a:p>
          <a:endParaRPr lang="en-US" sz="1100"/>
        </a:p>
      </xdr:txBody>
    </xdr:sp>
    <xdr:clientData/>
  </xdr:twoCellAnchor>
  <xdr:twoCellAnchor>
    <xdr:from>
      <xdr:col>3</xdr:col>
      <xdr:colOff>9525</xdr:colOff>
      <xdr:row>0</xdr:row>
      <xdr:rowOff>85725</xdr:rowOff>
    </xdr:from>
    <xdr:to>
      <xdr:col>5</xdr:col>
      <xdr:colOff>133350</xdr:colOff>
      <xdr:row>0</xdr:row>
      <xdr:rowOff>380999</xdr:rowOff>
    </xdr:to>
    <xdr:sp macro="" textlink="">
      <xdr:nvSpPr>
        <xdr:cNvPr id="6" name="TextBox 5"/>
        <xdr:cNvSpPr txBox="1"/>
      </xdr:nvSpPr>
      <xdr:spPr>
        <a:xfrm>
          <a:off x="4114800" y="85725"/>
          <a:ext cx="36099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VLOOKUP</a:t>
          </a:r>
          <a:r>
            <a:rPr lang="en-US" sz="1400" b="1" baseline="0"/>
            <a:t> Function - Approximate Match</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3</xdr:row>
      <xdr:rowOff>1</xdr:rowOff>
    </xdr:from>
    <xdr:to>
      <xdr:col>7</xdr:col>
      <xdr:colOff>352425</xdr:colOff>
      <xdr:row>7</xdr:row>
      <xdr:rowOff>38100</xdr:rowOff>
    </xdr:to>
    <xdr:sp macro="" textlink="">
      <xdr:nvSpPr>
        <xdr:cNvPr id="6" name="TextBox 5"/>
        <xdr:cNvSpPr txBox="1"/>
      </xdr:nvSpPr>
      <xdr:spPr>
        <a:xfrm>
          <a:off x="990600" y="971551"/>
          <a:ext cx="13925550" cy="101917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VLOOKUP stands for "Vertical lookup." </a:t>
          </a:r>
        </a:p>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VLOOKUP</a:t>
          </a:r>
          <a:r>
            <a:rPr lang="en-US" sz="1100" b="0" i="0">
              <a:solidFill>
                <a:schemeClr val="dk1"/>
              </a:solidFill>
              <a:effectLst/>
              <a:latin typeface="+mn-lt"/>
              <a:ea typeface="+mn-ea"/>
              <a:cs typeface="+mn-cs"/>
            </a:rPr>
            <a:t> function always looks up a value in the Leftmost column of a table and returns the corresponding value from a column to the right.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VLOOKUP</a:t>
          </a:r>
          <a:r>
            <a:rPr lang="en-US" sz="1100" b="0" i="0">
              <a:solidFill>
                <a:schemeClr val="dk1"/>
              </a:solidFill>
              <a:effectLst/>
              <a:latin typeface="+mn-lt"/>
              <a:ea typeface="+mn-ea"/>
              <a:cs typeface="+mn-cs"/>
            </a:rPr>
            <a:t> function in Excel is a tool for looking up a piece of information in a table or data set and extracting some corresponding data/information.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In simple terms, the VLOOKUP function says the following to Excel: “Look for this piece of information (e.g., bananas), in this data set (a table), and tell me some corresponding information about it (e.g., the price of bananas)”.</a:t>
          </a:r>
          <a:endParaRPr lang="en-US">
            <a:effectLst/>
          </a:endParaRPr>
        </a:p>
        <a:p>
          <a:r>
            <a:rPr lang="en-US" sz="1100" b="1" i="0">
              <a:solidFill>
                <a:schemeClr val="dk1"/>
              </a:solidFill>
              <a:effectLst/>
              <a:latin typeface="+mn-lt"/>
              <a:ea typeface="+mn-ea"/>
              <a:cs typeface="+mn-cs"/>
            </a:rPr>
            <a:t>VLOOKUP</a:t>
          </a:r>
          <a:r>
            <a:rPr lang="en-US" sz="1100" b="0" i="0">
              <a:solidFill>
                <a:schemeClr val="dk1"/>
              </a:solidFill>
              <a:effectLst/>
              <a:latin typeface="+mn-lt"/>
              <a:ea typeface="+mn-ea"/>
              <a:cs typeface="+mn-cs"/>
            </a:rPr>
            <a:t> supports approximate and exact matching</a:t>
          </a:r>
        </a:p>
      </xdr:txBody>
    </xdr:sp>
    <xdr:clientData/>
  </xdr:twoCellAnchor>
  <xdr:twoCellAnchor>
    <xdr:from>
      <xdr:col>1</xdr:col>
      <xdr:colOff>9524</xdr:colOff>
      <xdr:row>2</xdr:row>
      <xdr:rowOff>19051</xdr:rowOff>
    </xdr:from>
    <xdr:to>
      <xdr:col>1</xdr:col>
      <xdr:colOff>2867025</xdr:colOff>
      <xdr:row>3</xdr:row>
      <xdr:rowOff>0</xdr:rowOff>
    </xdr:to>
    <xdr:sp macro="" textlink="">
      <xdr:nvSpPr>
        <xdr:cNvPr id="7" name="TextBox 6"/>
        <xdr:cNvSpPr txBox="1"/>
      </xdr:nvSpPr>
      <xdr:spPr>
        <a:xfrm>
          <a:off x="990599" y="676276"/>
          <a:ext cx="28575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VLOOKUP</a:t>
          </a:r>
          <a:r>
            <a:rPr lang="en-US" sz="1400" b="1" baseline="0"/>
            <a:t> Function - Rules</a:t>
          </a:r>
        </a:p>
      </xdr:txBody>
    </xdr:sp>
    <xdr:clientData/>
  </xdr:twoCellAnchor>
  <xdr:oneCellAnchor>
    <xdr:from>
      <xdr:col>0</xdr:col>
      <xdr:colOff>76200</xdr:colOff>
      <xdr:row>0</xdr:row>
      <xdr:rowOff>57150</xdr:rowOff>
    </xdr:from>
    <xdr:ext cx="2047875" cy="374141"/>
    <xdr:sp macro="" textlink="">
      <xdr:nvSpPr>
        <xdr:cNvPr id="8" name="Rectangle 7">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8</xdr:row>
      <xdr:rowOff>1</xdr:rowOff>
    </xdr:from>
    <xdr:to>
      <xdr:col>7</xdr:col>
      <xdr:colOff>419100</xdr:colOff>
      <xdr:row>17</xdr:row>
      <xdr:rowOff>104776</xdr:rowOff>
    </xdr:to>
    <xdr:sp macro="" textlink="">
      <xdr:nvSpPr>
        <xdr:cNvPr id="9" name="TextBox 8"/>
        <xdr:cNvSpPr txBox="1"/>
      </xdr:nvSpPr>
      <xdr:spPr>
        <a:xfrm>
          <a:off x="990600" y="2190751"/>
          <a:ext cx="13992225" cy="186690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=VLOOKUP(lookup_value, table_array, col_index_num, [range_lookup])</a:t>
          </a:r>
        </a:p>
        <a:p>
          <a:r>
            <a:rPr lang="en-US" sz="1100" b="0" i="0">
              <a:solidFill>
                <a:schemeClr val="dk1"/>
              </a:solidFill>
              <a:effectLst/>
              <a:latin typeface="+mn-lt"/>
              <a:ea typeface="+mn-ea"/>
              <a:cs typeface="+mn-cs"/>
            </a:rPr>
            <a:t>To translate this to simple English, the formula is saying, “Look for this piece of information, in the following area, and give me some corresponding data from another column”.</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The VLOOKUP function uses the following arguments:</a:t>
          </a:r>
        </a:p>
        <a:p>
          <a:r>
            <a:rPr lang="en-US" sz="1100" b="1" i="0">
              <a:solidFill>
                <a:schemeClr val="dk1"/>
              </a:solidFill>
              <a:effectLst/>
              <a:latin typeface="+mn-lt"/>
              <a:ea typeface="+mn-ea"/>
              <a:cs typeface="+mn-cs"/>
            </a:rPr>
            <a:t>Lookup_value </a:t>
          </a:r>
          <a:r>
            <a:rPr lang="en-US" sz="1100" b="0" i="0">
              <a:solidFill>
                <a:schemeClr val="dk1"/>
              </a:solidFill>
              <a:effectLst/>
              <a:latin typeface="+mn-lt"/>
              <a:ea typeface="+mn-ea"/>
              <a:cs typeface="+mn-cs"/>
            </a:rPr>
            <a:t>(required argument) – Lookup_value specifies the value that we want to look up in the first column of a table.</a:t>
          </a:r>
        </a:p>
        <a:p>
          <a:r>
            <a:rPr lang="en-US" sz="1100" b="1" i="0">
              <a:solidFill>
                <a:schemeClr val="dk1"/>
              </a:solidFill>
              <a:effectLst/>
              <a:latin typeface="+mn-lt"/>
              <a:ea typeface="+mn-ea"/>
              <a:cs typeface="+mn-cs"/>
            </a:rPr>
            <a:t>Table_array </a:t>
          </a:r>
          <a:r>
            <a:rPr lang="en-US" sz="1100" b="0" i="0">
              <a:solidFill>
                <a:schemeClr val="dk1"/>
              </a:solidFill>
              <a:effectLst/>
              <a:latin typeface="+mn-lt"/>
              <a:ea typeface="+mn-ea"/>
              <a:cs typeface="+mn-cs"/>
            </a:rPr>
            <a:t>(required argument) – The table array is the data array that is to be searched. The VLOOKUP function searches in the left-most column of this array.</a:t>
          </a:r>
        </a:p>
        <a:p>
          <a:r>
            <a:rPr lang="en-US" sz="1100" b="1" i="0">
              <a:solidFill>
                <a:schemeClr val="dk1"/>
              </a:solidFill>
              <a:effectLst/>
              <a:latin typeface="+mn-lt"/>
              <a:ea typeface="+mn-ea"/>
              <a:cs typeface="+mn-cs"/>
            </a:rPr>
            <a:t>Col_index_num </a:t>
          </a:r>
          <a:r>
            <a:rPr lang="en-US" sz="1100" b="0" i="0">
              <a:solidFill>
                <a:schemeClr val="dk1"/>
              </a:solidFill>
              <a:effectLst/>
              <a:latin typeface="+mn-lt"/>
              <a:ea typeface="+mn-ea"/>
              <a:cs typeface="+mn-cs"/>
            </a:rPr>
            <a:t>(required argument) – This is an integer, specifying the column number of the supplied table_array, that you want to return a value from.</a:t>
          </a:r>
        </a:p>
        <a:p>
          <a:r>
            <a:rPr lang="en-US" sz="1100" b="1" i="0">
              <a:solidFill>
                <a:schemeClr val="dk1"/>
              </a:solidFill>
              <a:effectLst/>
              <a:latin typeface="+mn-lt"/>
              <a:ea typeface="+mn-ea"/>
              <a:cs typeface="+mn-cs"/>
            </a:rPr>
            <a:t>Range_lookup </a:t>
          </a:r>
          <a:r>
            <a:rPr lang="en-US" sz="1100" b="0" i="0">
              <a:solidFill>
                <a:schemeClr val="dk1"/>
              </a:solidFill>
              <a:effectLst/>
              <a:latin typeface="+mn-lt"/>
              <a:ea typeface="+mn-ea"/>
              <a:cs typeface="+mn-cs"/>
            </a:rPr>
            <a:t>(optional argument) – This defines what this function should return in the event that it does not find an exact match to the lookup_value. The argument can be set to TRUE or FALSE, which means:</a:t>
          </a:r>
        </a:p>
        <a:p>
          <a:pPr lvl="1"/>
          <a:r>
            <a:rPr lang="en-US" sz="1100" b="0" i="0">
              <a:solidFill>
                <a:schemeClr val="dk1"/>
              </a:solidFill>
              <a:effectLst/>
              <a:latin typeface="+mn-lt"/>
              <a:ea typeface="+mn-ea"/>
              <a:cs typeface="+mn-cs"/>
            </a:rPr>
            <a:t>TRUE – Approximate match, that is, if an exact match is not found, use the closest match below the lookup_value.</a:t>
          </a:r>
        </a:p>
        <a:p>
          <a:pPr lvl="1"/>
          <a:r>
            <a:rPr lang="en-US" sz="1100" b="0" i="0">
              <a:solidFill>
                <a:schemeClr val="dk1"/>
              </a:solidFill>
              <a:effectLst/>
              <a:latin typeface="+mn-lt"/>
              <a:ea typeface="+mn-ea"/>
              <a:cs typeface="+mn-cs"/>
            </a:rPr>
            <a:t>FALSE – Exact match, that is, if an exact match not found, then it will return an error.</a:t>
          </a:r>
        </a:p>
        <a:p>
          <a:r>
            <a:rPr lang="en-US" sz="1100" b="0" i="0">
              <a:solidFill>
                <a:schemeClr val="dk1"/>
              </a:solidFill>
              <a:effectLst/>
              <a:latin typeface="+mn-lt"/>
              <a:ea typeface="+mn-ea"/>
              <a:cs typeface="+mn-cs"/>
            </a:rPr>
            <a:t> </a:t>
          </a:r>
        </a:p>
        <a:p>
          <a:endParaRPr lang="en-US" sz="1100"/>
        </a:p>
      </xdr:txBody>
    </xdr:sp>
    <xdr:clientData/>
  </xdr:twoCellAnchor>
  <xdr:twoCellAnchor>
    <xdr:from>
      <xdr:col>2</xdr:col>
      <xdr:colOff>9525</xdr:colOff>
      <xdr:row>0</xdr:row>
      <xdr:rowOff>95250</xdr:rowOff>
    </xdr:from>
    <xdr:to>
      <xdr:col>2</xdr:col>
      <xdr:colOff>2867026</xdr:colOff>
      <xdr:row>0</xdr:row>
      <xdr:rowOff>390524</xdr:rowOff>
    </xdr:to>
    <xdr:sp macro="" textlink="">
      <xdr:nvSpPr>
        <xdr:cNvPr id="10" name="TextBox 9"/>
        <xdr:cNvSpPr txBox="1"/>
      </xdr:nvSpPr>
      <xdr:spPr>
        <a:xfrm>
          <a:off x="4591050" y="95250"/>
          <a:ext cx="28575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VLOOKUP</a:t>
          </a:r>
          <a:r>
            <a:rPr lang="en-US" sz="1400" b="1" baseline="0"/>
            <a:t> Function - Rules</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3" name="Rectangle 2">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0</xdr:colOff>
      <xdr:row>0</xdr:row>
      <xdr:rowOff>104775</xdr:rowOff>
    </xdr:from>
    <xdr:to>
      <xdr:col>2</xdr:col>
      <xdr:colOff>2857501</xdr:colOff>
      <xdr:row>0</xdr:row>
      <xdr:rowOff>400049</xdr:rowOff>
    </xdr:to>
    <xdr:sp macro="" textlink="">
      <xdr:nvSpPr>
        <xdr:cNvPr id="4" name="TextBox 3"/>
        <xdr:cNvSpPr txBox="1"/>
      </xdr:nvSpPr>
      <xdr:spPr>
        <a:xfrm>
          <a:off x="3495675" y="104775"/>
          <a:ext cx="28575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VLOOKUP</a:t>
          </a:r>
          <a:r>
            <a:rPr lang="en-US" sz="1400" b="1" baseline="0"/>
            <a:t> with TRIM Function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xdr:colOff>
      <xdr:row>3</xdr:row>
      <xdr:rowOff>1</xdr:rowOff>
    </xdr:from>
    <xdr:to>
      <xdr:col>5</xdr:col>
      <xdr:colOff>1276350</xdr:colOff>
      <xdr:row>7</xdr:row>
      <xdr:rowOff>38100</xdr:rowOff>
    </xdr:to>
    <xdr:sp macro="" textlink="">
      <xdr:nvSpPr>
        <xdr:cNvPr id="6" name="TextBox 5"/>
        <xdr:cNvSpPr txBox="1"/>
      </xdr:nvSpPr>
      <xdr:spPr>
        <a:xfrm>
          <a:off x="990600" y="971551"/>
          <a:ext cx="10067925" cy="101917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HLOOKUP stands for "Horizontal lookup." </a:t>
          </a:r>
        </a:p>
        <a:p>
          <a:r>
            <a:rPr lang="en-US" sz="1100" b="0" i="0">
              <a:solidFill>
                <a:schemeClr val="dk1"/>
              </a:solidFill>
              <a:effectLst/>
              <a:latin typeface="+mn-lt"/>
              <a:ea typeface="+mn-ea"/>
              <a:cs typeface="+mn-cs"/>
            </a:rPr>
            <a:t>The Microsoft </a:t>
          </a:r>
          <a:r>
            <a:rPr lang="en-US" sz="1100" b="1" i="0">
              <a:solidFill>
                <a:schemeClr val="dk1"/>
              </a:solidFill>
              <a:effectLst/>
              <a:latin typeface="+mn-lt"/>
              <a:ea typeface="+mn-ea"/>
              <a:cs typeface="+mn-cs"/>
            </a:rPr>
            <a:t>Excel HLOOKUP function</a:t>
          </a:r>
          <a:r>
            <a:rPr lang="en-US" sz="1100" b="0" i="0">
              <a:solidFill>
                <a:schemeClr val="dk1"/>
              </a:solidFill>
              <a:effectLst/>
              <a:latin typeface="+mn-lt"/>
              <a:ea typeface="+mn-ea"/>
              <a:cs typeface="+mn-cs"/>
            </a:rPr>
            <a:t> performs a horizontal lookup by searching for a value in the top row of the table and returning the value in the same column based on the index_number. </a:t>
          </a:r>
        </a:p>
        <a:p>
          <a:r>
            <a:rPr lang="en-US" sz="1100" b="1" i="0">
              <a:solidFill>
                <a:schemeClr val="dk1"/>
              </a:solidFill>
              <a:effectLst/>
              <a:latin typeface="+mn-lt"/>
              <a:ea typeface="+mn-ea"/>
              <a:cs typeface="+mn-cs"/>
            </a:rPr>
            <a:t>HLOOKUP</a:t>
          </a:r>
          <a:r>
            <a:rPr lang="en-US" sz="1100" b="0" i="0">
              <a:solidFill>
                <a:schemeClr val="dk1"/>
              </a:solidFill>
              <a:effectLst/>
              <a:latin typeface="+mn-lt"/>
              <a:ea typeface="+mn-ea"/>
              <a:cs typeface="+mn-cs"/>
            </a:rPr>
            <a:t> also supports approximate and exact matching</a:t>
          </a:r>
        </a:p>
        <a:p>
          <a:r>
            <a:rPr lang="en-US" sz="1100" b="0" i="0">
              <a:solidFill>
                <a:schemeClr val="dk1"/>
              </a:solidFill>
              <a:effectLst/>
              <a:latin typeface="+mn-lt"/>
              <a:ea typeface="+mn-ea"/>
              <a:cs typeface="+mn-cs"/>
            </a:rPr>
            <a:t>The "H"   stands for "horizontal", where lookup values appear in the first row of the table, moving horizontally to the right. </a:t>
          </a:r>
        </a:p>
      </xdr:txBody>
    </xdr:sp>
    <xdr:clientData/>
  </xdr:twoCellAnchor>
  <xdr:twoCellAnchor>
    <xdr:from>
      <xdr:col>1</xdr:col>
      <xdr:colOff>9525</xdr:colOff>
      <xdr:row>2</xdr:row>
      <xdr:rowOff>19051</xdr:rowOff>
    </xdr:from>
    <xdr:to>
      <xdr:col>2</xdr:col>
      <xdr:colOff>123825</xdr:colOff>
      <xdr:row>3</xdr:row>
      <xdr:rowOff>0</xdr:rowOff>
    </xdr:to>
    <xdr:sp macro="" textlink="">
      <xdr:nvSpPr>
        <xdr:cNvPr id="7" name="TextBox 6"/>
        <xdr:cNvSpPr txBox="1"/>
      </xdr:nvSpPr>
      <xdr:spPr>
        <a:xfrm>
          <a:off x="990600" y="676276"/>
          <a:ext cx="21240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HLOOKUP</a:t>
          </a:r>
          <a:r>
            <a:rPr lang="en-US" sz="1400" b="1" baseline="0"/>
            <a:t> Function </a:t>
          </a:r>
        </a:p>
      </xdr:txBody>
    </xdr:sp>
    <xdr:clientData/>
  </xdr:twoCellAnchor>
  <xdr:oneCellAnchor>
    <xdr:from>
      <xdr:col>0</xdr:col>
      <xdr:colOff>76200</xdr:colOff>
      <xdr:row>0</xdr:row>
      <xdr:rowOff>57150</xdr:rowOff>
    </xdr:from>
    <xdr:ext cx="2047875" cy="374141"/>
    <xdr:sp macro="" textlink="">
      <xdr:nvSpPr>
        <xdr:cNvPr id="8" name="Rectangle 7">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9526</xdr:colOff>
      <xdr:row>8</xdr:row>
      <xdr:rowOff>0</xdr:rowOff>
    </xdr:from>
    <xdr:to>
      <xdr:col>5</xdr:col>
      <xdr:colOff>1247776</xdr:colOff>
      <xdr:row>19</xdr:row>
      <xdr:rowOff>133350</xdr:rowOff>
    </xdr:to>
    <xdr:sp macro="" textlink="">
      <xdr:nvSpPr>
        <xdr:cNvPr id="9" name="TextBox 8"/>
        <xdr:cNvSpPr txBox="1"/>
      </xdr:nvSpPr>
      <xdr:spPr>
        <a:xfrm>
          <a:off x="990601" y="2190750"/>
          <a:ext cx="10039350" cy="22764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=HLOOKUP(lookup_value, table_array, row_index_num, [range_lookup])</a:t>
          </a:r>
        </a:p>
        <a:p>
          <a:r>
            <a:rPr lang="en-US" sz="1100" b="0" i="0">
              <a:solidFill>
                <a:schemeClr val="dk1"/>
              </a:solidFill>
              <a:effectLst/>
              <a:latin typeface="+mn-lt"/>
              <a:ea typeface="+mn-ea"/>
              <a:cs typeface="+mn-cs"/>
            </a:rPr>
            <a:t>To translate this to simple English, the formula is saying, “Look for this piece of information, in the following area at the TOP Row, and give me some corresponding data from another row of the same cloumn”.</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The HLOOKUP function uses the following arguments:</a:t>
          </a:r>
        </a:p>
        <a:p>
          <a:r>
            <a:rPr lang="en-US" sz="1100" b="1" i="0">
              <a:solidFill>
                <a:schemeClr val="dk1"/>
              </a:solidFill>
              <a:effectLst/>
              <a:latin typeface="+mn-lt"/>
              <a:ea typeface="+mn-ea"/>
              <a:cs typeface="+mn-cs"/>
            </a:rPr>
            <a:t>Lookup_value </a:t>
          </a:r>
          <a:r>
            <a:rPr lang="en-US" sz="1100" b="0" i="0">
              <a:solidFill>
                <a:schemeClr val="dk1"/>
              </a:solidFill>
              <a:effectLst/>
              <a:latin typeface="+mn-lt"/>
              <a:ea typeface="+mn-ea"/>
              <a:cs typeface="+mn-cs"/>
            </a:rPr>
            <a:t>(required argument) – Lookup_value specifies the value that we want to look up in the first ROW of a table.</a:t>
          </a:r>
        </a:p>
        <a:p>
          <a:r>
            <a:rPr lang="en-US" sz="1100" b="1" i="0">
              <a:solidFill>
                <a:schemeClr val="dk1"/>
              </a:solidFill>
              <a:effectLst/>
              <a:latin typeface="+mn-lt"/>
              <a:ea typeface="+mn-ea"/>
              <a:cs typeface="+mn-cs"/>
            </a:rPr>
            <a:t>Table_array </a:t>
          </a:r>
          <a:r>
            <a:rPr lang="en-US" sz="1100" b="0" i="0">
              <a:solidFill>
                <a:schemeClr val="dk1"/>
              </a:solidFill>
              <a:effectLst/>
              <a:latin typeface="+mn-lt"/>
              <a:ea typeface="+mn-ea"/>
              <a:cs typeface="+mn-cs"/>
            </a:rPr>
            <a:t>(required argument) – The table array is the data array that is to be searched. The HLOOKUP function searches in the TOP-most ROW of this array.</a:t>
          </a:r>
        </a:p>
        <a:p>
          <a:r>
            <a:rPr lang="en-US" sz="1100" b="1" i="0">
              <a:solidFill>
                <a:schemeClr val="dk1"/>
              </a:solidFill>
              <a:effectLst/>
              <a:latin typeface="+mn-lt"/>
              <a:ea typeface="+mn-ea"/>
              <a:cs typeface="+mn-cs"/>
            </a:rPr>
            <a:t>ROW_index_num </a:t>
          </a:r>
          <a:r>
            <a:rPr lang="en-US" sz="1100" b="0" i="0">
              <a:solidFill>
                <a:schemeClr val="dk1"/>
              </a:solidFill>
              <a:effectLst/>
              <a:latin typeface="+mn-lt"/>
              <a:ea typeface="+mn-ea"/>
              <a:cs typeface="+mn-cs"/>
            </a:rPr>
            <a:t>(required argument) – This is an integer, specifying the ROW number of the supplied table_array, that you want to return a value from.</a:t>
          </a:r>
        </a:p>
        <a:p>
          <a:r>
            <a:rPr lang="en-US" sz="1100" b="1" i="0">
              <a:solidFill>
                <a:schemeClr val="dk1"/>
              </a:solidFill>
              <a:effectLst/>
              <a:latin typeface="+mn-lt"/>
              <a:ea typeface="+mn-ea"/>
              <a:cs typeface="+mn-cs"/>
            </a:rPr>
            <a:t>Range_lookup </a:t>
          </a:r>
          <a:r>
            <a:rPr lang="en-US" sz="1100" b="0" i="0">
              <a:solidFill>
                <a:schemeClr val="dk1"/>
              </a:solidFill>
              <a:effectLst/>
              <a:latin typeface="+mn-lt"/>
              <a:ea typeface="+mn-ea"/>
              <a:cs typeface="+mn-cs"/>
            </a:rPr>
            <a:t>(optional argument) – This defines what this function should return in the event that it does not find an exact match to the lookup_value. The argument can be set to TRUE or FALSE, which means:</a:t>
          </a:r>
        </a:p>
        <a:p>
          <a:pPr lvl="1"/>
          <a:r>
            <a:rPr lang="en-US" sz="1100" b="0" i="0">
              <a:solidFill>
                <a:schemeClr val="dk1"/>
              </a:solidFill>
              <a:effectLst/>
              <a:latin typeface="+mn-lt"/>
              <a:ea typeface="+mn-ea"/>
              <a:cs typeface="+mn-cs"/>
            </a:rPr>
            <a:t>TRUE – Approximate match, that is, if an exact match is not found, use the closest match below the lookup_value.</a:t>
          </a:r>
        </a:p>
        <a:p>
          <a:pPr lvl="1"/>
          <a:r>
            <a:rPr lang="en-US" sz="1100" b="0" i="0">
              <a:solidFill>
                <a:schemeClr val="dk1"/>
              </a:solidFill>
              <a:effectLst/>
              <a:latin typeface="+mn-lt"/>
              <a:ea typeface="+mn-ea"/>
              <a:cs typeface="+mn-cs"/>
            </a:rPr>
            <a:t>FALSE – Exact match, that is, if an exact match not found, then it will return an error.</a:t>
          </a:r>
        </a:p>
        <a:p>
          <a:r>
            <a:rPr lang="en-US" sz="1100" b="0" i="0">
              <a:solidFill>
                <a:schemeClr val="dk1"/>
              </a:solidFill>
              <a:effectLst/>
              <a:latin typeface="+mn-lt"/>
              <a:ea typeface="+mn-ea"/>
              <a:cs typeface="+mn-cs"/>
            </a:rPr>
            <a:t> </a:t>
          </a:r>
        </a:p>
        <a:p>
          <a:endParaRPr lang="en-US" sz="1100"/>
        </a:p>
      </xdr:txBody>
    </xdr:sp>
    <xdr:clientData/>
  </xdr:twoCellAnchor>
  <xdr:twoCellAnchor>
    <xdr:from>
      <xdr:col>3</xdr:col>
      <xdr:colOff>9525</xdr:colOff>
      <xdr:row>0</xdr:row>
      <xdr:rowOff>76200</xdr:rowOff>
    </xdr:from>
    <xdr:to>
      <xdr:col>4</xdr:col>
      <xdr:colOff>409575</xdr:colOff>
      <xdr:row>0</xdr:row>
      <xdr:rowOff>371474</xdr:rowOff>
    </xdr:to>
    <xdr:sp macro="" textlink="">
      <xdr:nvSpPr>
        <xdr:cNvPr id="11" name="TextBox 10"/>
        <xdr:cNvSpPr txBox="1"/>
      </xdr:nvSpPr>
      <xdr:spPr>
        <a:xfrm>
          <a:off x="3924300" y="76200"/>
          <a:ext cx="21240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HLOOKUP</a:t>
          </a:r>
          <a:r>
            <a:rPr lang="en-US" sz="1400" b="1" baseline="0"/>
            <a:t> Function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xdr:colOff>
      <xdr:row>3</xdr:row>
      <xdr:rowOff>1</xdr:rowOff>
    </xdr:from>
    <xdr:to>
      <xdr:col>8</xdr:col>
      <xdr:colOff>590550</xdr:colOff>
      <xdr:row>6</xdr:row>
      <xdr:rowOff>66675</xdr:rowOff>
    </xdr:to>
    <xdr:sp macro="" textlink="">
      <xdr:nvSpPr>
        <xdr:cNvPr id="2" name="TextBox 1"/>
        <xdr:cNvSpPr txBox="1"/>
      </xdr:nvSpPr>
      <xdr:spPr>
        <a:xfrm>
          <a:off x="990600" y="971551"/>
          <a:ext cx="6496050" cy="80962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Excel LOOKUP function performs an approximate match lookup in a one-column or one-row range, and returns the corresponding value from another one-column or one-row range. </a:t>
          </a:r>
        </a:p>
        <a:p>
          <a:r>
            <a:rPr lang="en-US" sz="1100" b="0" i="0">
              <a:solidFill>
                <a:schemeClr val="dk1"/>
              </a:solidFill>
              <a:effectLst/>
              <a:latin typeface="+mn-lt"/>
              <a:ea typeface="+mn-ea"/>
              <a:cs typeface="+mn-cs"/>
            </a:rPr>
            <a:t>LOOKUP function Look up a value in a one-column range, and</a:t>
          </a:r>
          <a:r>
            <a:rPr lang="en-US" sz="1100" b="0" i="0" baseline="0">
              <a:solidFill>
                <a:schemeClr val="dk1"/>
              </a:solidFill>
              <a:effectLst/>
              <a:latin typeface="+mn-lt"/>
              <a:ea typeface="+mn-ea"/>
              <a:cs typeface="+mn-cs"/>
            </a:rPr>
            <a:t> returns a</a:t>
          </a:r>
          <a:r>
            <a:rPr lang="en-US" sz="1100" b="0" i="0">
              <a:solidFill>
                <a:schemeClr val="dk1"/>
              </a:solidFill>
              <a:effectLst/>
              <a:latin typeface="+mn-lt"/>
              <a:ea typeface="+mn-ea"/>
              <a:cs typeface="+mn-cs"/>
            </a:rPr>
            <a:t> value in the result vector.</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xdr:txBody>
    </xdr:sp>
    <xdr:clientData/>
  </xdr:twoCellAnchor>
  <xdr:twoCellAnchor>
    <xdr:from>
      <xdr:col>1</xdr:col>
      <xdr:colOff>9525</xdr:colOff>
      <xdr:row>2</xdr:row>
      <xdr:rowOff>19051</xdr:rowOff>
    </xdr:from>
    <xdr:to>
      <xdr:col>3</xdr:col>
      <xdr:colOff>47625</xdr:colOff>
      <xdr:row>3</xdr:row>
      <xdr:rowOff>0</xdr:rowOff>
    </xdr:to>
    <xdr:sp macro="" textlink="">
      <xdr:nvSpPr>
        <xdr:cNvPr id="3" name="TextBox 2"/>
        <xdr:cNvSpPr txBox="1"/>
      </xdr:nvSpPr>
      <xdr:spPr>
        <a:xfrm>
          <a:off x="990600" y="676276"/>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LOOKUP</a:t>
          </a:r>
          <a:r>
            <a:rPr lang="en-US" sz="1400" b="1" baseline="0"/>
            <a:t> Function </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8</xdr:row>
      <xdr:rowOff>1</xdr:rowOff>
    </xdr:from>
    <xdr:to>
      <xdr:col>9</xdr:col>
      <xdr:colOff>257174</xdr:colOff>
      <xdr:row>18</xdr:row>
      <xdr:rowOff>152400</xdr:rowOff>
    </xdr:to>
    <xdr:sp macro="" textlink="">
      <xdr:nvSpPr>
        <xdr:cNvPr id="5" name="TextBox 4"/>
        <xdr:cNvSpPr txBox="1"/>
      </xdr:nvSpPr>
      <xdr:spPr>
        <a:xfrm>
          <a:off x="990600" y="2190751"/>
          <a:ext cx="8210549" cy="210502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t>
          </a:r>
          <a:r>
            <a:rPr lang="en-US" sz="1100" b="1" i="0">
              <a:solidFill>
                <a:schemeClr val="dk1"/>
              </a:solidFill>
              <a:effectLst/>
              <a:latin typeface="+mn-lt"/>
              <a:ea typeface="+mn-ea"/>
              <a:cs typeface="+mn-cs"/>
            </a:rPr>
            <a:t>LOOKUP (lookup_value, lookup_vector, [result_vector])</a:t>
          </a:r>
        </a:p>
        <a:p>
          <a:pPr fontAlgn="base"/>
          <a:r>
            <a:rPr lang="en-US" sz="1100" b="0" i="0">
              <a:solidFill>
                <a:schemeClr val="dk1"/>
              </a:solidFill>
              <a:effectLst/>
              <a:latin typeface="+mn-lt"/>
              <a:ea typeface="+mn-ea"/>
              <a:cs typeface="+mn-cs"/>
            </a:rPr>
            <a:t>Arguments </a:t>
          </a:r>
        </a:p>
        <a:p>
          <a:pPr fontAlgn="base"/>
          <a:r>
            <a:rPr lang="en-US" sz="1100" b="1" i="0">
              <a:solidFill>
                <a:schemeClr val="dk1"/>
              </a:solidFill>
              <a:effectLst/>
              <a:latin typeface="+mn-lt"/>
              <a:ea typeface="+mn-ea"/>
              <a:cs typeface="+mn-cs"/>
            </a:rPr>
            <a:t>lookup_value</a:t>
          </a:r>
          <a:r>
            <a:rPr lang="en-US" sz="1100" b="0" i="0">
              <a:solidFill>
                <a:schemeClr val="dk1"/>
              </a:solidFill>
              <a:effectLst/>
              <a:latin typeface="+mn-lt"/>
              <a:ea typeface="+mn-ea"/>
              <a:cs typeface="+mn-cs"/>
            </a:rPr>
            <a:t> - The value to search for.</a:t>
          </a:r>
        </a:p>
        <a:p>
          <a:pPr fontAlgn="base"/>
          <a:r>
            <a:rPr lang="en-US" sz="1100" b="1" i="0">
              <a:solidFill>
                <a:schemeClr val="dk1"/>
              </a:solidFill>
              <a:effectLst/>
              <a:latin typeface="+mn-lt"/>
              <a:ea typeface="+mn-ea"/>
              <a:cs typeface="+mn-cs"/>
            </a:rPr>
            <a:t>lookup_vector</a:t>
          </a:r>
          <a:r>
            <a:rPr lang="en-US" sz="1100" b="0" i="0">
              <a:solidFill>
                <a:schemeClr val="dk1"/>
              </a:solidFill>
              <a:effectLst/>
              <a:latin typeface="+mn-lt"/>
              <a:ea typeface="+mn-ea"/>
              <a:cs typeface="+mn-cs"/>
            </a:rPr>
            <a:t> - The one-row, or one-column range to search.</a:t>
          </a:r>
        </a:p>
        <a:p>
          <a:pPr fontAlgn="base"/>
          <a:r>
            <a:rPr lang="en-US" sz="1100" b="1" i="0">
              <a:solidFill>
                <a:schemeClr val="dk1"/>
              </a:solidFill>
              <a:effectLst/>
              <a:latin typeface="+mn-lt"/>
              <a:ea typeface="+mn-ea"/>
              <a:cs typeface="+mn-cs"/>
            </a:rPr>
            <a:t>result_vector</a:t>
          </a:r>
          <a:r>
            <a:rPr lang="en-US" sz="1100" b="0" i="0">
              <a:solidFill>
                <a:schemeClr val="dk1"/>
              </a:solidFill>
              <a:effectLst/>
              <a:latin typeface="+mn-lt"/>
              <a:ea typeface="+mn-ea"/>
              <a:cs typeface="+mn-cs"/>
            </a:rPr>
            <a:t> - [optional] The one-row, or one-column range of results.</a:t>
          </a:r>
        </a:p>
        <a:p>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t>
          </a:r>
          <a:r>
            <a:rPr lang="en-US" sz="1100" b="1" i="0">
              <a:solidFill>
                <a:schemeClr val="dk1"/>
              </a:solidFill>
              <a:effectLst/>
              <a:latin typeface="+mn-lt"/>
              <a:ea typeface="+mn-ea"/>
              <a:cs typeface="+mn-cs"/>
            </a:rPr>
            <a:t>LOOKUP (lookup_value, array)</a:t>
          </a:r>
        </a:p>
        <a:p>
          <a:pPr fontAlgn="base"/>
          <a:r>
            <a:rPr lang="en-US" sz="1100" b="0" i="0">
              <a:solidFill>
                <a:schemeClr val="dk1"/>
              </a:solidFill>
              <a:effectLst/>
              <a:latin typeface="+mn-lt"/>
              <a:ea typeface="+mn-ea"/>
              <a:cs typeface="+mn-cs"/>
            </a:rPr>
            <a:t>Arguments </a:t>
          </a:r>
          <a:endParaRPr lang="en-US">
            <a:effectLst/>
          </a:endParaRPr>
        </a:p>
        <a:p>
          <a:pPr fontAlgn="base"/>
          <a:r>
            <a:rPr lang="en-US" sz="1100" b="1" i="0">
              <a:solidFill>
                <a:schemeClr val="dk1"/>
              </a:solidFill>
              <a:effectLst/>
              <a:latin typeface="+mn-lt"/>
              <a:ea typeface="+mn-ea"/>
              <a:cs typeface="+mn-cs"/>
            </a:rPr>
            <a:t>lookup_value</a:t>
          </a:r>
          <a:r>
            <a:rPr lang="en-US" sz="1100" b="0" i="0">
              <a:solidFill>
                <a:schemeClr val="dk1"/>
              </a:solidFill>
              <a:effectLst/>
              <a:latin typeface="+mn-lt"/>
              <a:ea typeface="+mn-ea"/>
              <a:cs typeface="+mn-cs"/>
            </a:rPr>
            <a:t> - The value to search for.</a:t>
          </a:r>
          <a:endParaRPr lang="en-US">
            <a:effectLst/>
          </a:endParaRPr>
        </a:p>
        <a:p>
          <a:pPr marL="0" marR="0" lvl="0" indent="0" defTabSz="914400" eaLnBrk="1" fontAlgn="base"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array  - </a:t>
          </a:r>
          <a:r>
            <a:rPr lang="en-US" sz="1100" b="0" i="0">
              <a:solidFill>
                <a:schemeClr val="dk1"/>
              </a:solidFill>
              <a:effectLst/>
              <a:latin typeface="+mn-lt"/>
              <a:ea typeface="+mn-ea"/>
              <a:cs typeface="+mn-cs"/>
            </a:rPr>
            <a:t>The table array is the data array that is to be searched. The LOOKUP function searches in the TOP-most ROW  OR LEFT- most cloumn of this array. And returns</a:t>
          </a:r>
          <a:r>
            <a:rPr lang="en-US" sz="1100" b="0" i="0" baseline="0">
              <a:solidFill>
                <a:schemeClr val="dk1"/>
              </a:solidFill>
              <a:effectLst/>
              <a:latin typeface="+mn-lt"/>
              <a:ea typeface="+mn-ea"/>
              <a:cs typeface="+mn-cs"/>
            </a:rPr>
            <a:t> the value of LAST corresponding Row or Column.</a:t>
          </a:r>
          <a:endParaRPr lang="en-US">
            <a:effectLst/>
          </a:endParaRPr>
        </a:p>
        <a:p>
          <a:pPr fontAlgn="base"/>
          <a:endParaRPr lang="en-US" sz="1100" b="1"/>
        </a:p>
      </xdr:txBody>
    </xdr:sp>
    <xdr:clientData/>
  </xdr:twoCellAnchor>
  <xdr:twoCellAnchor>
    <xdr:from>
      <xdr:col>4</xdr:col>
      <xdr:colOff>0</xdr:colOff>
      <xdr:row>0</xdr:row>
      <xdr:rowOff>114300</xdr:rowOff>
    </xdr:from>
    <xdr:to>
      <xdr:col>6</xdr:col>
      <xdr:colOff>638175</xdr:colOff>
      <xdr:row>0</xdr:row>
      <xdr:rowOff>409574</xdr:rowOff>
    </xdr:to>
    <xdr:sp macro="" textlink="">
      <xdr:nvSpPr>
        <xdr:cNvPr id="9" name="TextBox 8"/>
        <xdr:cNvSpPr txBox="1"/>
      </xdr:nvSpPr>
      <xdr:spPr>
        <a:xfrm>
          <a:off x="3743325" y="114300"/>
          <a:ext cx="19240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LOOKUP</a:t>
          </a:r>
          <a:r>
            <a:rPr lang="en-US" sz="1400" b="1" baseline="0"/>
            <a:t> Function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9525</xdr:colOff>
      <xdr:row>3</xdr:row>
      <xdr:rowOff>1</xdr:rowOff>
    </xdr:from>
    <xdr:to>
      <xdr:col>8</xdr:col>
      <xdr:colOff>590550</xdr:colOff>
      <xdr:row>6</xdr:row>
      <xdr:rowOff>104775</xdr:rowOff>
    </xdr:to>
    <xdr:sp macro="" textlink="">
      <xdr:nvSpPr>
        <xdr:cNvPr id="2" name="TextBox 1"/>
        <xdr:cNvSpPr txBox="1"/>
      </xdr:nvSpPr>
      <xdr:spPr>
        <a:xfrm>
          <a:off x="990600" y="971551"/>
          <a:ext cx="6496050" cy="84772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MATCH function</a:t>
          </a:r>
          <a:r>
            <a:rPr lang="en-US" sz="1100" b="0" i="0">
              <a:solidFill>
                <a:schemeClr val="dk1"/>
              </a:solidFill>
              <a:effectLst/>
              <a:latin typeface="+mn-lt"/>
              <a:ea typeface="+mn-ea"/>
              <a:cs typeface="+mn-cs"/>
            </a:rPr>
            <a:t> searches for a specified item in a range of cells, and then returns the relative position of that item in the range. </a:t>
          </a:r>
        </a:p>
        <a:p>
          <a:r>
            <a:rPr lang="en-US" sz="1100" b="1" i="0">
              <a:solidFill>
                <a:schemeClr val="dk1"/>
              </a:solidFill>
              <a:effectLst/>
              <a:latin typeface="+mn-lt"/>
              <a:ea typeface="+mn-ea"/>
              <a:cs typeface="+mn-cs"/>
            </a:rPr>
            <a:t>MATCH</a:t>
          </a:r>
          <a:r>
            <a:rPr lang="en-US" sz="1100" b="0" i="0">
              <a:solidFill>
                <a:schemeClr val="dk1"/>
              </a:solidFill>
              <a:effectLst/>
              <a:latin typeface="+mn-lt"/>
              <a:ea typeface="+mn-ea"/>
              <a:cs typeface="+mn-cs"/>
            </a:rPr>
            <a:t> is an </a:t>
          </a:r>
          <a:r>
            <a:rPr lang="en-US" sz="1100" b="1" i="0">
              <a:solidFill>
                <a:schemeClr val="dk1"/>
              </a:solidFill>
              <a:effectLst/>
              <a:latin typeface="+mn-lt"/>
              <a:ea typeface="+mn-ea"/>
              <a:cs typeface="+mn-cs"/>
            </a:rPr>
            <a:t>Excel function</a:t>
          </a:r>
          <a:r>
            <a:rPr lang="en-US" sz="1100" b="0" i="0">
              <a:solidFill>
                <a:schemeClr val="dk1"/>
              </a:solidFill>
              <a:effectLst/>
              <a:latin typeface="+mn-lt"/>
              <a:ea typeface="+mn-ea"/>
              <a:cs typeface="+mn-cs"/>
            </a:rPr>
            <a:t> used to locate the position of a lookup value in a row, column, or table. </a:t>
          </a:r>
          <a:r>
            <a:rPr lang="en-US" sz="1100" b="1" i="0">
              <a:solidFill>
                <a:schemeClr val="dk1"/>
              </a:solidFill>
              <a:effectLst/>
              <a:latin typeface="+mn-lt"/>
              <a:ea typeface="+mn-ea"/>
              <a:cs typeface="+mn-cs"/>
            </a:rPr>
            <a:t>MATCH</a:t>
          </a:r>
          <a:r>
            <a:rPr lang="en-US" sz="1100" b="0" i="0">
              <a:solidFill>
                <a:schemeClr val="dk1"/>
              </a:solidFill>
              <a:effectLst/>
              <a:latin typeface="+mn-lt"/>
              <a:ea typeface="+mn-ea"/>
              <a:cs typeface="+mn-cs"/>
            </a:rPr>
            <a:t> supports approximate and exact </a:t>
          </a:r>
          <a:r>
            <a:rPr lang="en-US" sz="1100" b="1" i="0">
              <a:solidFill>
                <a:schemeClr val="dk1"/>
              </a:solidFill>
              <a:effectLst/>
              <a:latin typeface="+mn-lt"/>
              <a:ea typeface="+mn-ea"/>
              <a:cs typeface="+mn-cs"/>
            </a:rPr>
            <a:t>matching</a:t>
          </a:r>
          <a:r>
            <a:rPr lang="en-US" sz="1100" b="0" i="0">
              <a:solidFill>
                <a:schemeClr val="dk1"/>
              </a:solidFill>
              <a:effectLst/>
              <a:latin typeface="+mn-lt"/>
              <a:ea typeface="+mn-ea"/>
              <a:cs typeface="+mn-cs"/>
            </a:rPr>
            <a:t>,</a:t>
          </a:r>
        </a:p>
      </xdr:txBody>
    </xdr:sp>
    <xdr:clientData/>
  </xdr:twoCellAnchor>
  <xdr:twoCellAnchor>
    <xdr:from>
      <xdr:col>1</xdr:col>
      <xdr:colOff>9525</xdr:colOff>
      <xdr:row>2</xdr:row>
      <xdr:rowOff>19051</xdr:rowOff>
    </xdr:from>
    <xdr:to>
      <xdr:col>3</xdr:col>
      <xdr:colOff>47625</xdr:colOff>
      <xdr:row>3</xdr:row>
      <xdr:rowOff>0</xdr:rowOff>
    </xdr:to>
    <xdr:sp macro="" textlink="">
      <xdr:nvSpPr>
        <xdr:cNvPr id="3" name="TextBox 2"/>
        <xdr:cNvSpPr txBox="1"/>
      </xdr:nvSpPr>
      <xdr:spPr>
        <a:xfrm>
          <a:off x="990600" y="676276"/>
          <a:ext cx="19240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MATCH</a:t>
          </a:r>
          <a:r>
            <a:rPr lang="en-US" sz="1400" b="1" baseline="0"/>
            <a:t> Function </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8</xdr:row>
      <xdr:rowOff>1</xdr:rowOff>
    </xdr:from>
    <xdr:to>
      <xdr:col>9</xdr:col>
      <xdr:colOff>257174</xdr:colOff>
      <xdr:row>18</xdr:row>
      <xdr:rowOff>152400</xdr:rowOff>
    </xdr:to>
    <xdr:sp macro="" textlink="">
      <xdr:nvSpPr>
        <xdr:cNvPr id="5" name="TextBox 4"/>
        <xdr:cNvSpPr txBox="1"/>
      </xdr:nvSpPr>
      <xdr:spPr>
        <a:xfrm>
          <a:off x="990600" y="2190751"/>
          <a:ext cx="8705849" cy="210502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1" i="0">
              <a:solidFill>
                <a:schemeClr val="dk1"/>
              </a:solidFill>
              <a:effectLst/>
              <a:latin typeface="+mn-lt"/>
              <a:ea typeface="+mn-ea"/>
              <a:cs typeface="+mn-cs"/>
            </a:rPr>
            <a:t>=MATCH (lookup_value, lookup_array, [match_type])</a:t>
          </a:r>
        </a:p>
        <a:p>
          <a:pPr fontAlgn="base"/>
          <a:r>
            <a:rPr lang="en-US" sz="1100" b="1" i="0">
              <a:solidFill>
                <a:schemeClr val="dk1"/>
              </a:solidFill>
              <a:effectLst/>
              <a:latin typeface="+mn-lt"/>
              <a:ea typeface="+mn-ea"/>
              <a:cs typeface="+mn-cs"/>
            </a:rPr>
            <a:t>lookup_value</a:t>
          </a:r>
          <a:r>
            <a:rPr lang="en-US" sz="1100" b="0" i="0">
              <a:solidFill>
                <a:schemeClr val="dk1"/>
              </a:solidFill>
              <a:effectLst/>
              <a:latin typeface="+mn-lt"/>
              <a:ea typeface="+mn-ea"/>
              <a:cs typeface="+mn-cs"/>
            </a:rPr>
            <a:t> - The value to match in lookup_array.</a:t>
          </a:r>
        </a:p>
        <a:p>
          <a:pPr fontAlgn="base"/>
          <a:r>
            <a:rPr lang="en-US" sz="1100" b="1" i="0">
              <a:solidFill>
                <a:schemeClr val="dk1"/>
              </a:solidFill>
              <a:effectLst/>
              <a:latin typeface="+mn-lt"/>
              <a:ea typeface="+mn-ea"/>
              <a:cs typeface="+mn-cs"/>
            </a:rPr>
            <a:t>lookup_array</a:t>
          </a:r>
          <a:r>
            <a:rPr lang="en-US" sz="1100" b="0" i="0">
              <a:solidFill>
                <a:schemeClr val="dk1"/>
              </a:solidFill>
              <a:effectLst/>
              <a:latin typeface="+mn-lt"/>
              <a:ea typeface="+mn-ea"/>
              <a:cs typeface="+mn-cs"/>
            </a:rPr>
            <a:t> - A range of cells or an array reference.</a:t>
          </a:r>
        </a:p>
        <a:p>
          <a:pPr fontAlgn="base"/>
          <a:r>
            <a:rPr lang="en-US" sz="1100" b="1" i="0">
              <a:solidFill>
                <a:schemeClr val="dk1"/>
              </a:solidFill>
              <a:effectLst/>
              <a:latin typeface="+mn-lt"/>
              <a:ea typeface="+mn-ea"/>
              <a:cs typeface="+mn-cs"/>
            </a:rPr>
            <a:t>match_type</a:t>
          </a:r>
          <a:r>
            <a:rPr lang="en-US" sz="1100" b="0" i="0">
              <a:solidFill>
                <a:schemeClr val="dk1"/>
              </a:solidFill>
              <a:effectLst/>
              <a:latin typeface="+mn-lt"/>
              <a:ea typeface="+mn-ea"/>
              <a:cs typeface="+mn-cs"/>
            </a:rPr>
            <a:t> - [optional] 1 = exact or next smallest (default), 0 = exact match, -1 = exact or next largest.</a:t>
          </a:r>
        </a:p>
        <a:p>
          <a:pPr fontAlgn="base"/>
          <a:endParaRPr lang="en-US" sz="1100" b="1"/>
        </a:p>
        <a:p>
          <a:pPr fontAlgn="base"/>
          <a:r>
            <a:rPr lang="en-US" sz="1100" b="0" i="0">
              <a:solidFill>
                <a:schemeClr val="dk1"/>
              </a:solidFill>
              <a:effectLst/>
              <a:latin typeface="+mn-lt"/>
              <a:ea typeface="+mn-ea"/>
              <a:cs typeface="+mn-cs"/>
            </a:rPr>
            <a:t>Match type is optional. If not provided, match type defaults to 1 (exact or next smallest). When match type is 1 or -1, it is sometimes referred to as "approximate match". However, keep in mind that MATCH will find an exact match with all match types, as noted in the table below:</a:t>
          </a:r>
        </a:p>
        <a:p>
          <a:r>
            <a:rPr lang="en-US"/>
            <a:t>Match typeBehavior</a:t>
          </a:r>
        </a:p>
        <a:p>
          <a:r>
            <a:rPr lang="en-US">
              <a:effectLst/>
            </a:rPr>
            <a:t> 1  - Exact match or next smallest value. The lookup_array </a:t>
          </a:r>
          <a:r>
            <a:rPr lang="en-US" sz="1100" i="1">
              <a:solidFill>
                <a:schemeClr val="dk1"/>
              </a:solidFill>
              <a:effectLst/>
              <a:latin typeface="+mn-lt"/>
              <a:ea typeface="+mn-ea"/>
              <a:cs typeface="+mn-cs"/>
            </a:rPr>
            <a:t>must be sorted in ascending order</a:t>
          </a:r>
          <a:r>
            <a:rPr lang="en-US">
              <a:effectLst/>
            </a:rPr>
            <a:t>.</a:t>
          </a:r>
        </a:p>
        <a:p>
          <a:r>
            <a:rPr lang="en-US">
              <a:effectLst/>
            </a:rPr>
            <a:t> 0  - Exact match only. The lookup_array does not need to be sorted.</a:t>
          </a:r>
        </a:p>
        <a:p>
          <a:r>
            <a:rPr lang="en-US">
              <a:effectLst/>
            </a:rPr>
            <a:t>-1 - Exact match or next largest value. The lookup_array </a:t>
          </a:r>
          <a:r>
            <a:rPr lang="en-US" sz="1100" i="1">
              <a:solidFill>
                <a:schemeClr val="dk1"/>
              </a:solidFill>
              <a:effectLst/>
              <a:latin typeface="+mn-lt"/>
              <a:ea typeface="+mn-ea"/>
              <a:cs typeface="+mn-cs"/>
            </a:rPr>
            <a:t>must be sorted in descending order</a:t>
          </a:r>
          <a:r>
            <a:rPr lang="en-US">
              <a:effectLst/>
            </a:rPr>
            <a:t>.</a:t>
          </a:r>
          <a:r>
            <a:rPr lang="en-US"/>
            <a:t/>
          </a:r>
          <a:br>
            <a:rPr lang="en-US"/>
          </a:br>
          <a:endParaRPr lang="en-US" sz="1100" b="1"/>
        </a:p>
      </xdr:txBody>
    </xdr:sp>
    <xdr:clientData/>
  </xdr:twoCellAnchor>
  <xdr:twoCellAnchor>
    <xdr:from>
      <xdr:col>4</xdr:col>
      <xdr:colOff>19050</xdr:colOff>
      <xdr:row>0</xdr:row>
      <xdr:rowOff>85725</xdr:rowOff>
    </xdr:from>
    <xdr:to>
      <xdr:col>6</xdr:col>
      <xdr:colOff>657225</xdr:colOff>
      <xdr:row>0</xdr:row>
      <xdr:rowOff>380999</xdr:rowOff>
    </xdr:to>
    <xdr:sp macro="" textlink="">
      <xdr:nvSpPr>
        <xdr:cNvPr id="7" name="TextBox 6"/>
        <xdr:cNvSpPr txBox="1"/>
      </xdr:nvSpPr>
      <xdr:spPr>
        <a:xfrm>
          <a:off x="3762375" y="85725"/>
          <a:ext cx="19240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MATCH</a:t>
          </a:r>
          <a:r>
            <a:rPr lang="en-US" sz="1400" b="1" baseline="0"/>
            <a:t> Function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9525</xdr:colOff>
      <xdr:row>3</xdr:row>
      <xdr:rowOff>1</xdr:rowOff>
    </xdr:from>
    <xdr:to>
      <xdr:col>8</xdr:col>
      <xdr:colOff>590550</xdr:colOff>
      <xdr:row>6</xdr:row>
      <xdr:rowOff>104775</xdr:rowOff>
    </xdr:to>
    <xdr:sp macro="" textlink="">
      <xdr:nvSpPr>
        <xdr:cNvPr id="2" name="TextBox 1"/>
        <xdr:cNvSpPr txBox="1"/>
      </xdr:nvSpPr>
      <xdr:spPr>
        <a:xfrm>
          <a:off x="990600" y="971551"/>
          <a:ext cx="7010400" cy="84772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Excel INDEX function returns the </a:t>
          </a:r>
          <a:r>
            <a:rPr lang="en-US" sz="1100" b="1" i="0">
              <a:solidFill>
                <a:schemeClr val="dk1"/>
              </a:solidFill>
              <a:effectLst/>
              <a:latin typeface="+mn-lt"/>
              <a:ea typeface="+mn-ea"/>
              <a:cs typeface="+mn-cs"/>
            </a:rPr>
            <a:t>value</a:t>
          </a:r>
          <a:r>
            <a:rPr lang="en-US" sz="1100" b="0" i="0">
              <a:solidFill>
                <a:schemeClr val="dk1"/>
              </a:solidFill>
              <a:effectLst/>
              <a:latin typeface="+mn-lt"/>
              <a:ea typeface="+mn-ea"/>
              <a:cs typeface="+mn-cs"/>
            </a:rPr>
            <a:t> at a given position in a range or array. You can use INDEX to retrieve individual values or entire rows and columns. INDEX is often used with the MATCH function, where MATCH locates and feeds a position to INDEX. The </a:t>
          </a:r>
          <a:r>
            <a:rPr lang="en-US" sz="1100" b="1" i="0">
              <a:solidFill>
                <a:schemeClr val="dk1"/>
              </a:solidFill>
              <a:effectLst/>
              <a:latin typeface="+mn-lt"/>
              <a:ea typeface="+mn-ea"/>
              <a:cs typeface="+mn-cs"/>
            </a:rPr>
            <a:t>value</a:t>
          </a:r>
          <a:r>
            <a:rPr lang="en-US" sz="1100" b="0" i="0">
              <a:solidFill>
                <a:schemeClr val="dk1"/>
              </a:solidFill>
              <a:effectLst/>
              <a:latin typeface="+mn-lt"/>
              <a:ea typeface="+mn-ea"/>
              <a:cs typeface="+mn-cs"/>
            </a:rPr>
            <a:t> at a given location.</a:t>
          </a:r>
        </a:p>
      </xdr:txBody>
    </xdr:sp>
    <xdr:clientData/>
  </xdr:twoCellAnchor>
  <xdr:twoCellAnchor>
    <xdr:from>
      <xdr:col>1</xdr:col>
      <xdr:colOff>9525</xdr:colOff>
      <xdr:row>2</xdr:row>
      <xdr:rowOff>19051</xdr:rowOff>
    </xdr:from>
    <xdr:to>
      <xdr:col>3</xdr:col>
      <xdr:colOff>47625</xdr:colOff>
      <xdr:row>3</xdr:row>
      <xdr:rowOff>0</xdr:rowOff>
    </xdr:to>
    <xdr:sp macro="" textlink="">
      <xdr:nvSpPr>
        <xdr:cNvPr id="3" name="TextBox 2"/>
        <xdr:cNvSpPr txBox="1"/>
      </xdr:nvSpPr>
      <xdr:spPr>
        <a:xfrm>
          <a:off x="990600" y="676276"/>
          <a:ext cx="19240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INDEX</a:t>
          </a:r>
          <a:r>
            <a:rPr lang="en-US" sz="1400" b="1" baseline="0"/>
            <a:t> Function </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9526</xdr:colOff>
      <xdr:row>8</xdr:row>
      <xdr:rowOff>0</xdr:rowOff>
    </xdr:from>
    <xdr:to>
      <xdr:col>8</xdr:col>
      <xdr:colOff>2343151</xdr:colOff>
      <xdr:row>19</xdr:row>
      <xdr:rowOff>161924</xdr:rowOff>
    </xdr:to>
    <xdr:sp macro="" textlink="">
      <xdr:nvSpPr>
        <xdr:cNvPr id="5" name="TextBox 4"/>
        <xdr:cNvSpPr txBox="1"/>
      </xdr:nvSpPr>
      <xdr:spPr>
        <a:xfrm>
          <a:off x="990601" y="2190750"/>
          <a:ext cx="8763000" cy="230504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1" i="0">
              <a:solidFill>
                <a:schemeClr val="dk1"/>
              </a:solidFill>
              <a:effectLst/>
              <a:latin typeface="+mn-lt"/>
              <a:ea typeface="+mn-ea"/>
              <a:cs typeface="+mn-cs"/>
            </a:rPr>
            <a:t>=INDEX (array, row_num, [col_num], [area_num])</a:t>
          </a:r>
        </a:p>
        <a:p>
          <a:pPr fontAlgn="base"/>
          <a:r>
            <a:rPr lang="en-US" sz="1100" b="1" i="0">
              <a:solidFill>
                <a:schemeClr val="dk1"/>
              </a:solidFill>
              <a:effectLst/>
              <a:latin typeface="+mn-lt"/>
              <a:ea typeface="+mn-ea"/>
              <a:cs typeface="+mn-cs"/>
            </a:rPr>
            <a:t>array</a:t>
          </a:r>
          <a:r>
            <a:rPr lang="en-US" sz="1100" b="0" i="0">
              <a:solidFill>
                <a:schemeClr val="dk1"/>
              </a:solidFill>
              <a:effectLst/>
              <a:latin typeface="+mn-lt"/>
              <a:ea typeface="+mn-ea"/>
              <a:cs typeface="+mn-cs"/>
            </a:rPr>
            <a:t> - A range of cells, or an array constant.</a:t>
          </a:r>
        </a:p>
        <a:p>
          <a:pPr fontAlgn="base"/>
          <a:r>
            <a:rPr lang="en-US" sz="1100" b="1" i="0">
              <a:solidFill>
                <a:schemeClr val="dk1"/>
              </a:solidFill>
              <a:effectLst/>
              <a:latin typeface="+mn-lt"/>
              <a:ea typeface="+mn-ea"/>
              <a:cs typeface="+mn-cs"/>
            </a:rPr>
            <a:t>row_num</a:t>
          </a:r>
          <a:r>
            <a:rPr lang="en-US" sz="1100" b="0" i="0">
              <a:solidFill>
                <a:schemeClr val="dk1"/>
              </a:solidFill>
              <a:effectLst/>
              <a:latin typeface="+mn-lt"/>
              <a:ea typeface="+mn-ea"/>
              <a:cs typeface="+mn-cs"/>
            </a:rPr>
            <a:t> - The row position in the reference or array.</a:t>
          </a:r>
        </a:p>
        <a:p>
          <a:pPr fontAlgn="base"/>
          <a:r>
            <a:rPr lang="en-US" sz="1100" b="1" i="0">
              <a:solidFill>
                <a:schemeClr val="dk1"/>
              </a:solidFill>
              <a:effectLst/>
              <a:latin typeface="+mn-lt"/>
              <a:ea typeface="+mn-ea"/>
              <a:cs typeface="+mn-cs"/>
            </a:rPr>
            <a:t>col_num</a:t>
          </a:r>
          <a:r>
            <a:rPr lang="en-US" sz="1100" b="0" i="0">
              <a:solidFill>
                <a:schemeClr val="dk1"/>
              </a:solidFill>
              <a:effectLst/>
              <a:latin typeface="+mn-lt"/>
              <a:ea typeface="+mn-ea"/>
              <a:cs typeface="+mn-cs"/>
            </a:rPr>
            <a:t> - [optional] The column position in the reference or array.</a:t>
          </a:r>
        </a:p>
        <a:p>
          <a:pPr fontAlgn="base"/>
          <a:r>
            <a:rPr lang="en-US" sz="1100" b="1" i="0">
              <a:solidFill>
                <a:schemeClr val="dk1"/>
              </a:solidFill>
              <a:effectLst/>
              <a:latin typeface="+mn-lt"/>
              <a:ea typeface="+mn-ea"/>
              <a:cs typeface="+mn-cs"/>
            </a:rPr>
            <a:t>area_num</a:t>
          </a:r>
          <a:r>
            <a:rPr lang="en-US" sz="1100" b="0" i="0">
              <a:solidFill>
                <a:schemeClr val="dk1"/>
              </a:solidFill>
              <a:effectLst/>
              <a:latin typeface="+mn-lt"/>
              <a:ea typeface="+mn-ea"/>
              <a:cs typeface="+mn-cs"/>
            </a:rPr>
            <a:t> - [optional] The range in reference that should be used.</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If both </a:t>
          </a:r>
          <a:r>
            <a:rPr lang="en-US" sz="1100" b="1" i="0">
              <a:solidFill>
                <a:schemeClr val="dk1"/>
              </a:solidFill>
              <a:effectLst/>
              <a:latin typeface="+mn-lt"/>
              <a:ea typeface="+mn-ea"/>
              <a:cs typeface="+mn-cs"/>
            </a:rPr>
            <a:t>row_num</a:t>
          </a:r>
          <a:r>
            <a:rPr lang="en-US" sz="1100" b="0" i="0">
              <a:solidFill>
                <a:schemeClr val="dk1"/>
              </a:solidFill>
              <a:effectLst/>
              <a:latin typeface="+mn-lt"/>
              <a:ea typeface="+mn-ea"/>
              <a:cs typeface="+mn-cs"/>
            </a:rPr>
            <a:t> and </a:t>
          </a:r>
          <a:r>
            <a:rPr lang="en-US" sz="1100" b="1" i="0">
              <a:solidFill>
                <a:schemeClr val="dk1"/>
              </a:solidFill>
              <a:effectLst/>
              <a:latin typeface="+mn-lt"/>
              <a:ea typeface="+mn-ea"/>
              <a:cs typeface="+mn-cs"/>
            </a:rPr>
            <a:t>col_num</a:t>
          </a:r>
          <a:r>
            <a:rPr lang="en-US" sz="1100" b="0" i="0">
              <a:solidFill>
                <a:schemeClr val="dk1"/>
              </a:solidFill>
              <a:effectLst/>
              <a:latin typeface="+mn-lt"/>
              <a:ea typeface="+mn-ea"/>
              <a:cs typeface="+mn-cs"/>
            </a:rPr>
            <a:t> are supplied, INDEX returns the value in the cell at the intersection of </a:t>
          </a:r>
          <a:r>
            <a:rPr lang="en-US" sz="1100" b="1" i="0">
              <a:solidFill>
                <a:schemeClr val="dk1"/>
              </a:solidFill>
              <a:effectLst/>
              <a:latin typeface="+mn-lt"/>
              <a:ea typeface="+mn-ea"/>
              <a:cs typeface="+mn-cs"/>
            </a:rPr>
            <a:t>row_num</a:t>
          </a:r>
          <a:r>
            <a:rPr lang="en-US" sz="1100" b="0" i="0">
              <a:solidFill>
                <a:schemeClr val="dk1"/>
              </a:solidFill>
              <a:effectLst/>
              <a:latin typeface="+mn-lt"/>
              <a:ea typeface="+mn-ea"/>
              <a:cs typeface="+mn-cs"/>
            </a:rPr>
            <a:t> and </a:t>
          </a:r>
          <a:r>
            <a:rPr lang="en-US" sz="1100" b="1" i="0">
              <a:solidFill>
                <a:schemeClr val="dk1"/>
              </a:solidFill>
              <a:effectLst/>
              <a:latin typeface="+mn-lt"/>
              <a:ea typeface="+mn-ea"/>
              <a:cs typeface="+mn-cs"/>
            </a:rPr>
            <a:t>col_num</a:t>
          </a:r>
          <a:r>
            <a:rPr lang="en-US" sz="1100" b="0" i="0">
              <a:solidFill>
                <a:schemeClr val="dk1"/>
              </a:solidFill>
              <a:effectLst/>
              <a:latin typeface="+mn-lt"/>
              <a:ea typeface="+mn-ea"/>
              <a:cs typeface="+mn-cs"/>
            </a:rPr>
            <a:t>.</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If </a:t>
          </a:r>
          <a:r>
            <a:rPr lang="en-US" sz="1100" b="1" i="0">
              <a:solidFill>
                <a:schemeClr val="dk1"/>
              </a:solidFill>
              <a:effectLst/>
              <a:latin typeface="+mn-lt"/>
              <a:ea typeface="+mn-ea"/>
              <a:cs typeface="+mn-cs"/>
            </a:rPr>
            <a:t>row_num</a:t>
          </a:r>
          <a:r>
            <a:rPr lang="en-US" sz="1100" b="0" i="0">
              <a:solidFill>
                <a:schemeClr val="dk1"/>
              </a:solidFill>
              <a:effectLst/>
              <a:latin typeface="+mn-lt"/>
              <a:ea typeface="+mn-ea"/>
              <a:cs typeface="+mn-cs"/>
            </a:rPr>
            <a:t> is set to zero, INDEX returns an array of values for an entire column. To use these array values, you can enter the INDEX function as an array formula in horizontal range, or feed the array into another function.</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If </a:t>
          </a:r>
          <a:r>
            <a:rPr lang="en-US" sz="1100" b="1" i="0">
              <a:solidFill>
                <a:schemeClr val="dk1"/>
              </a:solidFill>
              <a:effectLst/>
              <a:latin typeface="+mn-lt"/>
              <a:ea typeface="+mn-ea"/>
              <a:cs typeface="+mn-cs"/>
            </a:rPr>
            <a:t>col_num</a:t>
          </a:r>
          <a:r>
            <a:rPr lang="en-US" sz="1100" b="0" i="0">
              <a:solidFill>
                <a:schemeClr val="dk1"/>
              </a:solidFill>
              <a:effectLst/>
              <a:latin typeface="+mn-lt"/>
              <a:ea typeface="+mn-ea"/>
              <a:cs typeface="+mn-cs"/>
            </a:rPr>
            <a:t> is set to zero, INDEX returns an array of values for an entire row. To use these array values, you can enter the INDEX function as an array formula in vertical range, or feed the array into another function.</a:t>
          </a:r>
        </a:p>
        <a:p>
          <a:pPr fontAlgn="base"/>
          <a:r>
            <a:rPr lang="en-US"/>
            <a:t/>
          </a:r>
          <a:br>
            <a:rPr lang="en-US"/>
          </a:br>
          <a:endParaRPr lang="en-US" sz="1100" b="1"/>
        </a:p>
      </xdr:txBody>
    </xdr:sp>
    <xdr:clientData/>
  </xdr:twoCellAnchor>
  <xdr:twoCellAnchor>
    <xdr:from>
      <xdr:col>3</xdr:col>
      <xdr:colOff>76200</xdr:colOff>
      <xdr:row>0</xdr:row>
      <xdr:rowOff>85725</xdr:rowOff>
    </xdr:from>
    <xdr:to>
      <xdr:col>4</xdr:col>
      <xdr:colOff>400050</xdr:colOff>
      <xdr:row>0</xdr:row>
      <xdr:rowOff>380999</xdr:rowOff>
    </xdr:to>
    <xdr:sp macro="" textlink="">
      <xdr:nvSpPr>
        <xdr:cNvPr id="6" name="TextBox 5"/>
        <xdr:cNvSpPr txBox="1"/>
      </xdr:nvSpPr>
      <xdr:spPr>
        <a:xfrm>
          <a:off x="3429000" y="85725"/>
          <a:ext cx="24098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INDEX</a:t>
          </a:r>
          <a:r>
            <a:rPr lang="en-US" sz="1400" b="1" baseline="0"/>
            <a:t> Function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9525</xdr:colOff>
      <xdr:row>3</xdr:row>
      <xdr:rowOff>1</xdr:rowOff>
    </xdr:from>
    <xdr:to>
      <xdr:col>6</xdr:col>
      <xdr:colOff>733425</xdr:colOff>
      <xdr:row>5</xdr:row>
      <xdr:rowOff>171450</xdr:rowOff>
    </xdr:to>
    <xdr:sp macro="" textlink="">
      <xdr:nvSpPr>
        <xdr:cNvPr id="2" name="TextBox 1"/>
        <xdr:cNvSpPr txBox="1"/>
      </xdr:nvSpPr>
      <xdr:spPr>
        <a:xfrm>
          <a:off x="990600" y="971551"/>
          <a:ext cx="8810625" cy="72389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Excel SUBTOTAL function returns an aggregate result for supplied values. </a:t>
          </a:r>
        </a:p>
        <a:p>
          <a:r>
            <a:rPr lang="en-US" sz="1100" b="0" i="0">
              <a:solidFill>
                <a:schemeClr val="dk1"/>
              </a:solidFill>
              <a:effectLst/>
              <a:latin typeface="+mn-lt"/>
              <a:ea typeface="+mn-ea"/>
              <a:cs typeface="+mn-cs"/>
            </a:rPr>
            <a:t>SUBTOTAL can return a SUM, AVERAGE, COUNT, MAX, and others , and SUBTOTAL function can either include or exclude values in hidden rows.</a:t>
          </a:r>
        </a:p>
        <a:p>
          <a:pPr fontAlgn="base"/>
          <a:r>
            <a:rPr lang="en-US" sz="1100" b="0" i="0">
              <a:solidFill>
                <a:schemeClr val="dk1"/>
              </a:solidFill>
              <a:effectLst/>
              <a:latin typeface="+mn-lt"/>
              <a:ea typeface="+mn-ea"/>
              <a:cs typeface="+mn-cs"/>
            </a:rPr>
            <a:t>Return value - A number representing a specific kind of subtotal.</a:t>
          </a:r>
        </a:p>
        <a:p>
          <a:endParaRPr lang="en-US" sz="1100" b="0" i="0">
            <a:solidFill>
              <a:schemeClr val="dk1"/>
            </a:solidFill>
            <a:effectLst/>
            <a:latin typeface="+mn-lt"/>
            <a:ea typeface="+mn-ea"/>
            <a:cs typeface="+mn-cs"/>
          </a:endParaRPr>
        </a:p>
      </xdr:txBody>
    </xdr:sp>
    <xdr:clientData/>
  </xdr:twoCellAnchor>
  <xdr:twoCellAnchor>
    <xdr:from>
      <xdr:col>1</xdr:col>
      <xdr:colOff>9525</xdr:colOff>
      <xdr:row>2</xdr:row>
      <xdr:rowOff>19051</xdr:rowOff>
    </xdr:from>
    <xdr:to>
      <xdr:col>3</xdr:col>
      <xdr:colOff>47625</xdr:colOff>
      <xdr:row>3</xdr:row>
      <xdr:rowOff>0</xdr:rowOff>
    </xdr:to>
    <xdr:sp macro="" textlink="">
      <xdr:nvSpPr>
        <xdr:cNvPr id="3" name="TextBox 2"/>
        <xdr:cNvSpPr txBox="1"/>
      </xdr:nvSpPr>
      <xdr:spPr>
        <a:xfrm>
          <a:off x="990600" y="676276"/>
          <a:ext cx="24098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SUBTOTAL</a:t>
          </a:r>
          <a:r>
            <a:rPr lang="en-US" sz="1400" b="1" baseline="0"/>
            <a:t> Function </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9526</xdr:colOff>
      <xdr:row>7</xdr:row>
      <xdr:rowOff>9525</xdr:rowOff>
    </xdr:from>
    <xdr:to>
      <xdr:col>9</xdr:col>
      <xdr:colOff>1</xdr:colOff>
      <xdr:row>30</xdr:row>
      <xdr:rowOff>28575</xdr:rowOff>
    </xdr:to>
    <xdr:sp macro="" textlink="">
      <xdr:nvSpPr>
        <xdr:cNvPr id="5" name="TextBox 4"/>
        <xdr:cNvSpPr txBox="1"/>
      </xdr:nvSpPr>
      <xdr:spPr>
        <a:xfrm>
          <a:off x="990601" y="1962150"/>
          <a:ext cx="14668500" cy="44481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1" i="0">
              <a:solidFill>
                <a:schemeClr val="dk1"/>
              </a:solidFill>
              <a:effectLst/>
              <a:latin typeface="+mn-lt"/>
              <a:ea typeface="+mn-ea"/>
              <a:cs typeface="+mn-cs"/>
            </a:rPr>
            <a:t>=SUBTOTAL (function_num, ref1, [ref2], ...)</a:t>
          </a:r>
        </a:p>
        <a:p>
          <a:pPr fontAlgn="base"/>
          <a:r>
            <a:rPr lang="en-US" sz="1100" b="1" i="0">
              <a:solidFill>
                <a:schemeClr val="dk1"/>
              </a:solidFill>
              <a:effectLst/>
              <a:latin typeface="+mn-lt"/>
              <a:ea typeface="+mn-ea"/>
              <a:cs typeface="+mn-cs"/>
            </a:rPr>
            <a:t>function_num</a:t>
          </a:r>
          <a:r>
            <a:rPr lang="en-US" sz="1100" b="0" i="0">
              <a:solidFill>
                <a:schemeClr val="dk1"/>
              </a:solidFill>
              <a:effectLst/>
              <a:latin typeface="+mn-lt"/>
              <a:ea typeface="+mn-ea"/>
              <a:cs typeface="+mn-cs"/>
            </a:rPr>
            <a:t> - A number that specifies which function to use in calculating subtotals within a list.  See table below for full list.</a:t>
          </a:r>
        </a:p>
        <a:p>
          <a:pPr fontAlgn="base"/>
          <a:r>
            <a:rPr lang="en-US" sz="1100" b="1">
              <a:solidFill>
                <a:schemeClr val="dk1"/>
              </a:solidFill>
              <a:effectLst/>
              <a:latin typeface="+mn-lt"/>
              <a:ea typeface="+mn-ea"/>
              <a:cs typeface="+mn-cs"/>
            </a:rPr>
            <a:t>Function     Include hidden  Ignore hidden</a:t>
          </a:r>
        </a:p>
        <a:p>
          <a:pPr fontAlgn="base"/>
          <a:r>
            <a:rPr lang="en-US">
              <a:effectLst/>
            </a:rPr>
            <a:t>AVERAGE	1	101</a:t>
          </a:r>
        </a:p>
        <a:p>
          <a:pPr fontAlgn="base"/>
          <a:r>
            <a:rPr lang="en-US">
              <a:effectLst/>
            </a:rPr>
            <a:t>COUNT	2	102</a:t>
          </a:r>
        </a:p>
        <a:p>
          <a:pPr fontAlgn="base"/>
          <a:r>
            <a:rPr lang="en-US">
              <a:effectLst/>
            </a:rPr>
            <a:t>COUNTA	3	103</a:t>
          </a:r>
        </a:p>
        <a:p>
          <a:pPr fontAlgn="base"/>
          <a:r>
            <a:rPr lang="en-US">
              <a:effectLst/>
            </a:rPr>
            <a:t>MAX	4	104</a:t>
          </a:r>
        </a:p>
        <a:p>
          <a:pPr fontAlgn="base"/>
          <a:r>
            <a:rPr lang="en-US">
              <a:effectLst/>
            </a:rPr>
            <a:t>MIN	5	105</a:t>
          </a:r>
        </a:p>
        <a:p>
          <a:pPr fontAlgn="base"/>
          <a:r>
            <a:rPr lang="en-US">
              <a:effectLst/>
            </a:rPr>
            <a:t>PRODUCT	6	106</a:t>
          </a:r>
        </a:p>
        <a:p>
          <a:pPr fontAlgn="base"/>
          <a:r>
            <a:rPr lang="en-US">
              <a:effectLst/>
            </a:rPr>
            <a:t>STDEV	7	107</a:t>
          </a:r>
        </a:p>
        <a:p>
          <a:pPr fontAlgn="base"/>
          <a:r>
            <a:rPr lang="en-US">
              <a:effectLst/>
            </a:rPr>
            <a:t>STDEVP	8	108</a:t>
          </a:r>
        </a:p>
        <a:p>
          <a:pPr fontAlgn="base"/>
          <a:r>
            <a:rPr lang="en-US">
              <a:effectLst/>
            </a:rPr>
            <a:t>SUM	9	109</a:t>
          </a:r>
        </a:p>
        <a:p>
          <a:pPr fontAlgn="base"/>
          <a:r>
            <a:rPr lang="en-US">
              <a:effectLst/>
            </a:rPr>
            <a:t>VAR	10	110</a:t>
          </a:r>
        </a:p>
        <a:p>
          <a:pPr fontAlgn="base"/>
          <a:r>
            <a:rPr lang="en-US">
              <a:effectLst/>
            </a:rPr>
            <a:t>VARP	11	111</a:t>
          </a:r>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ref1</a:t>
          </a:r>
          <a:r>
            <a:rPr lang="en-US" sz="1100" b="0" i="0">
              <a:solidFill>
                <a:schemeClr val="dk1"/>
              </a:solidFill>
              <a:effectLst/>
              <a:latin typeface="+mn-lt"/>
              <a:ea typeface="+mn-ea"/>
              <a:cs typeface="+mn-cs"/>
            </a:rPr>
            <a:t> - A named range or reference to subtotal.</a:t>
          </a:r>
        </a:p>
        <a:p>
          <a:pPr fontAlgn="base"/>
          <a:r>
            <a:rPr lang="en-US" sz="1100" b="1" i="0">
              <a:solidFill>
                <a:schemeClr val="dk1"/>
              </a:solidFill>
              <a:effectLst/>
              <a:latin typeface="+mn-lt"/>
              <a:ea typeface="+mn-ea"/>
              <a:cs typeface="+mn-cs"/>
            </a:rPr>
            <a:t>ref2</a:t>
          </a:r>
          <a:r>
            <a:rPr lang="en-US" sz="1100" b="0" i="0">
              <a:solidFill>
                <a:schemeClr val="dk1"/>
              </a:solidFill>
              <a:effectLst/>
              <a:latin typeface="+mn-lt"/>
              <a:ea typeface="+mn-ea"/>
              <a:cs typeface="+mn-cs"/>
            </a:rPr>
            <a:t> - [optional] A named range or reference to subtotal.</a:t>
          </a:r>
        </a:p>
        <a:p>
          <a:pPr marL="0" marR="0" lvl="0" indent="0" defTabSz="914400" eaLnBrk="1" fontAlgn="base"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Notes</a:t>
          </a:r>
          <a:endParaRPr lang="en-US">
            <a:effectLst/>
          </a:endParaRPr>
        </a:p>
        <a:p>
          <a:pPr marL="0" marR="0" lvl="0" indent="0" defTabSz="914400" eaLnBrk="1" fontAlgn="base"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Notes</a:t>
          </a:r>
          <a:endParaRPr lang="en-US">
            <a:effectLst/>
          </a:endParaRPr>
        </a:p>
        <a:p>
          <a:pPr fontAlgn="base"/>
          <a:r>
            <a:rPr lang="en-US" sz="1100" b="0" i="0">
              <a:solidFill>
                <a:schemeClr val="dk1"/>
              </a:solidFill>
              <a:effectLst/>
              <a:latin typeface="+mn-lt"/>
              <a:ea typeface="+mn-ea"/>
              <a:cs typeface="+mn-cs"/>
            </a:rPr>
            <a:t>SUBTOTAL has the ability to use a variety of functions when subtotaling, including AVERAGE, COUNT, MAX, and others </a:t>
          </a:r>
        </a:p>
        <a:p>
          <a:pPr fontAlgn="base"/>
          <a:r>
            <a:rPr lang="en-US" sz="1100" b="0" i="0">
              <a:solidFill>
                <a:schemeClr val="dk1"/>
              </a:solidFill>
              <a:effectLst/>
              <a:latin typeface="+mn-lt"/>
              <a:ea typeface="+mn-ea"/>
              <a:cs typeface="+mn-cs"/>
            </a:rPr>
            <a:t>By default, SUBTOTAL excludes values in rows hidden by a filter.</a:t>
          </a:r>
        </a:p>
        <a:p>
          <a:pPr fontAlgn="base"/>
          <a:r>
            <a:rPr lang="en-US" sz="1100" b="0" i="0">
              <a:solidFill>
                <a:schemeClr val="dk1"/>
              </a:solidFill>
              <a:effectLst/>
              <a:latin typeface="+mn-lt"/>
              <a:ea typeface="+mn-ea"/>
              <a:cs typeface="+mn-cs"/>
            </a:rPr>
            <a:t>When </a:t>
          </a:r>
          <a:r>
            <a:rPr lang="en-US" sz="1100" b="1" i="0">
              <a:solidFill>
                <a:schemeClr val="dk1"/>
              </a:solidFill>
              <a:effectLst/>
              <a:latin typeface="+mn-lt"/>
              <a:ea typeface="+mn-ea"/>
              <a:cs typeface="+mn-cs"/>
            </a:rPr>
            <a:t>function_num</a:t>
          </a:r>
          <a:r>
            <a:rPr lang="en-US" sz="1100" b="0" i="0">
              <a:solidFill>
                <a:schemeClr val="dk1"/>
              </a:solidFill>
              <a:effectLst/>
              <a:latin typeface="+mn-lt"/>
              <a:ea typeface="+mn-ea"/>
              <a:cs typeface="+mn-cs"/>
            </a:rPr>
            <a:t> is between 1-11, SUBTOTAL includes values that are hidden</a:t>
          </a:r>
        </a:p>
        <a:p>
          <a:pPr fontAlgn="base"/>
          <a:r>
            <a:rPr lang="en-US" sz="1100" b="0" i="0">
              <a:solidFill>
                <a:schemeClr val="dk1"/>
              </a:solidFill>
              <a:effectLst/>
              <a:latin typeface="+mn-lt"/>
              <a:ea typeface="+mn-ea"/>
              <a:cs typeface="+mn-cs"/>
            </a:rPr>
            <a:t>When </a:t>
          </a:r>
          <a:r>
            <a:rPr lang="en-US" sz="1100" b="1" i="0">
              <a:solidFill>
                <a:schemeClr val="dk1"/>
              </a:solidFill>
              <a:effectLst/>
              <a:latin typeface="+mn-lt"/>
              <a:ea typeface="+mn-ea"/>
              <a:cs typeface="+mn-cs"/>
            </a:rPr>
            <a:t>function_num</a:t>
          </a:r>
          <a:r>
            <a:rPr lang="en-US" sz="1100" b="0" i="0">
              <a:solidFill>
                <a:schemeClr val="dk1"/>
              </a:solidFill>
              <a:effectLst/>
              <a:latin typeface="+mn-lt"/>
              <a:ea typeface="+mn-ea"/>
              <a:cs typeface="+mn-cs"/>
            </a:rPr>
            <a:t> is between 101-111, SUBTOTAL excludes values that are hidden</a:t>
          </a:r>
        </a:p>
        <a:p>
          <a:pPr fontAlgn="base"/>
          <a:r>
            <a:rPr lang="en-US" sz="1100" b="1" i="0">
              <a:solidFill>
                <a:schemeClr val="dk1"/>
              </a:solidFill>
              <a:effectLst/>
              <a:latin typeface="+mn-lt"/>
              <a:ea typeface="+mn-ea"/>
              <a:cs typeface="+mn-cs"/>
            </a:rPr>
            <a:t>In filtered lists</a:t>
          </a:r>
          <a:r>
            <a:rPr lang="en-US" sz="1100" b="0" i="0">
              <a:solidFill>
                <a:schemeClr val="dk1"/>
              </a:solidFill>
              <a:effectLst/>
              <a:latin typeface="+mn-lt"/>
              <a:ea typeface="+mn-ea"/>
              <a:cs typeface="+mn-cs"/>
            </a:rPr>
            <a:t>, SUBTOTAL always ignores values in hidden rows, regardless of </a:t>
          </a:r>
          <a:r>
            <a:rPr lang="en-US" sz="1100" b="1" i="0">
              <a:solidFill>
                <a:schemeClr val="dk1"/>
              </a:solidFill>
              <a:effectLst/>
              <a:latin typeface="+mn-lt"/>
              <a:ea typeface="+mn-ea"/>
              <a:cs typeface="+mn-cs"/>
            </a:rPr>
            <a:t>function_num</a:t>
          </a:r>
          <a:r>
            <a:rPr lang="en-US" sz="1100" b="0" i="0">
              <a:solidFill>
                <a:schemeClr val="dk1"/>
              </a:solidFill>
              <a:effectLst/>
              <a:latin typeface="+mn-lt"/>
              <a:ea typeface="+mn-ea"/>
              <a:cs typeface="+mn-cs"/>
            </a:rPr>
            <a:t>.</a:t>
          </a:r>
        </a:p>
        <a:p>
          <a:pPr fontAlgn="base"/>
          <a:r>
            <a:rPr lang="en-US" sz="1100" b="0" i="0">
              <a:solidFill>
                <a:schemeClr val="dk1"/>
              </a:solidFill>
              <a:effectLst/>
              <a:latin typeface="+mn-lt"/>
              <a:ea typeface="+mn-ea"/>
              <a:cs typeface="+mn-cs"/>
            </a:rPr>
            <a:t>SUBTOTAL ignores other subtotals that exist in references are ignored to prevent double-counting</a:t>
          </a:r>
        </a:p>
        <a:p>
          <a:pPr fontAlgn="base"/>
          <a:r>
            <a:rPr lang="en-US" sz="1100" b="0" i="0">
              <a:solidFill>
                <a:schemeClr val="dk1"/>
              </a:solidFill>
              <a:effectLst/>
              <a:latin typeface="+mn-lt"/>
              <a:ea typeface="+mn-ea"/>
              <a:cs typeface="+mn-cs"/>
            </a:rPr>
            <a:t>SUBTOTAL is designed to work with vertical data values arranged vertically. In Horizontal ranges, values in hidden columns are always included.</a:t>
          </a:r>
        </a:p>
        <a:p>
          <a:pPr fontAlgn="base"/>
          <a:endParaRPr lang="en-US" sz="1100" b="0" i="0">
            <a:solidFill>
              <a:schemeClr val="dk1"/>
            </a:solidFill>
            <a:effectLst/>
            <a:latin typeface="+mn-lt"/>
            <a:ea typeface="+mn-ea"/>
            <a:cs typeface="+mn-cs"/>
          </a:endParaRPr>
        </a:p>
        <a:p>
          <a:r>
            <a:rPr lang="en-US"/>
            <a:t/>
          </a:r>
          <a:br>
            <a:rPr lang="en-US"/>
          </a:br>
          <a:endParaRPr lang="en-US" sz="1100" b="1"/>
        </a:p>
      </xdr:txBody>
    </xdr:sp>
    <xdr:clientData/>
  </xdr:twoCellAnchor>
  <xdr:twoCellAnchor>
    <xdr:from>
      <xdr:col>3</xdr:col>
      <xdr:colOff>171450</xdr:colOff>
      <xdr:row>0</xdr:row>
      <xdr:rowOff>76200</xdr:rowOff>
    </xdr:from>
    <xdr:to>
      <xdr:col>5</xdr:col>
      <xdr:colOff>333375</xdr:colOff>
      <xdr:row>0</xdr:row>
      <xdr:rowOff>371474</xdr:rowOff>
    </xdr:to>
    <xdr:sp macro="" textlink="">
      <xdr:nvSpPr>
        <xdr:cNvPr id="7" name="TextBox 6"/>
        <xdr:cNvSpPr txBox="1"/>
      </xdr:nvSpPr>
      <xdr:spPr>
        <a:xfrm>
          <a:off x="3524250" y="76200"/>
          <a:ext cx="24098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SUBTOTAL</a:t>
          </a:r>
          <a:r>
            <a:rPr lang="en-US" sz="1400" b="1" baseline="0"/>
            <a:t> Function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3</xdr:row>
      <xdr:rowOff>285751</xdr:rowOff>
    </xdr:from>
    <xdr:to>
      <xdr:col>22</xdr:col>
      <xdr:colOff>381000</xdr:colOff>
      <xdr:row>38</xdr:row>
      <xdr:rowOff>180976</xdr:rowOff>
    </xdr:to>
    <xdr:sp macro="" textlink="">
      <xdr:nvSpPr>
        <xdr:cNvPr id="10" name="TextBox 9"/>
        <xdr:cNvSpPr txBox="1"/>
      </xdr:nvSpPr>
      <xdr:spPr>
        <a:xfrm>
          <a:off x="895350" y="1257301"/>
          <a:ext cx="13173075" cy="68580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Insert an Excel Comment</a:t>
          </a:r>
        </a:p>
        <a:p>
          <a:r>
            <a:rPr lang="en-US" sz="1100" b="1" i="0">
              <a:solidFill>
                <a:schemeClr val="dk1"/>
              </a:solidFill>
              <a:effectLst/>
              <a:latin typeface="+mn-lt"/>
              <a:ea typeface="+mn-ea"/>
              <a:cs typeface="+mn-cs"/>
            </a:rPr>
            <a:t>Right-click </a:t>
          </a:r>
          <a:r>
            <a:rPr lang="en-US" sz="1100" b="0" i="0">
              <a:solidFill>
                <a:schemeClr val="dk1"/>
              </a:solidFill>
              <a:effectLst/>
              <a:latin typeface="+mn-lt"/>
              <a:ea typeface="+mn-ea"/>
              <a:cs typeface="+mn-cs"/>
            </a:rPr>
            <a:t>the cell in which you want the comment.</a:t>
          </a:r>
        </a:p>
        <a:p>
          <a:r>
            <a:rPr lang="en-US" sz="1100" b="0" i="0">
              <a:solidFill>
                <a:schemeClr val="dk1"/>
              </a:solidFill>
              <a:effectLst/>
              <a:latin typeface="+mn-lt"/>
              <a:ea typeface="+mn-ea"/>
              <a:cs typeface="+mn-cs"/>
            </a:rPr>
            <a:t>Click </a:t>
          </a:r>
          <a:r>
            <a:rPr lang="en-US" sz="1100" b="0" i="1">
              <a:solidFill>
                <a:schemeClr val="dk1"/>
              </a:solidFill>
              <a:effectLst/>
              <a:latin typeface="+mn-lt"/>
              <a:ea typeface="+mn-ea"/>
              <a:cs typeface="+mn-cs"/>
            </a:rPr>
            <a:t>Insert</a:t>
          </a:r>
          <a:r>
            <a:rPr lang="en-US" sz="1100" b="0" i="0">
              <a:solidFill>
                <a:schemeClr val="dk1"/>
              </a:solidFill>
              <a:effectLst/>
              <a:latin typeface="+mn-lt"/>
              <a:ea typeface="+mn-ea"/>
              <a:cs typeface="+mn-cs"/>
            </a:rPr>
            <a:t> </a:t>
          </a:r>
          <a:r>
            <a:rPr lang="en-US" sz="1100" b="0" i="1">
              <a:solidFill>
                <a:schemeClr val="dk1"/>
              </a:solidFill>
              <a:effectLst/>
              <a:latin typeface="+mn-lt"/>
              <a:ea typeface="+mn-ea"/>
              <a:cs typeface="+mn-cs"/>
            </a:rPr>
            <a:t>Comment</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Type your comment where the cursor is flashing.</a:t>
          </a:r>
        </a:p>
        <a:p>
          <a:r>
            <a:rPr lang="en-US" sz="1100" b="0" i="0">
              <a:solidFill>
                <a:schemeClr val="dk1"/>
              </a:solidFill>
              <a:effectLst/>
              <a:latin typeface="+mn-lt"/>
              <a:ea typeface="+mn-ea"/>
              <a:cs typeface="+mn-cs"/>
            </a:rPr>
            <a:t>Text will wrap automatically. If you want to start a new line, press the Enter key.</a:t>
          </a:r>
        </a:p>
        <a:p>
          <a:r>
            <a:rPr lang="en-US" sz="1100" b="0" i="0">
              <a:solidFill>
                <a:schemeClr val="dk1"/>
              </a:solidFill>
              <a:effectLst/>
              <a:latin typeface="+mn-lt"/>
              <a:ea typeface="+mn-ea"/>
              <a:cs typeface="+mn-cs"/>
            </a:rPr>
            <a:t>When finished, click outside the comment box</a:t>
          </a: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Delete Comment</a:t>
          </a:r>
        </a:p>
        <a:p>
          <a:pPr fontAlgn="base"/>
          <a:r>
            <a:rPr lang="en-US" sz="1100" b="0" i="0">
              <a:solidFill>
                <a:schemeClr val="dk1"/>
              </a:solidFill>
              <a:effectLst/>
              <a:latin typeface="+mn-lt"/>
              <a:ea typeface="+mn-ea"/>
              <a:cs typeface="+mn-cs"/>
            </a:rPr>
            <a:t>To delete a comment, execute the following steps.</a:t>
          </a:r>
        </a:p>
        <a:p>
          <a:pPr fontAlgn="base"/>
          <a:r>
            <a:rPr lang="en-US" sz="1100" b="0" i="0">
              <a:solidFill>
                <a:schemeClr val="dk1"/>
              </a:solidFill>
              <a:effectLst/>
              <a:latin typeface="+mn-lt"/>
              <a:ea typeface="+mn-ea"/>
              <a:cs typeface="+mn-cs"/>
            </a:rPr>
            <a:t>1. Select the cell with the comment.</a:t>
          </a:r>
        </a:p>
        <a:p>
          <a:pPr fontAlgn="base"/>
          <a:r>
            <a:rPr lang="en-US" sz="1100" b="0" i="0">
              <a:solidFill>
                <a:schemeClr val="dk1"/>
              </a:solidFill>
              <a:effectLst/>
              <a:latin typeface="+mn-lt"/>
              <a:ea typeface="+mn-ea"/>
              <a:cs typeface="+mn-cs"/>
            </a:rPr>
            <a:t>2. Right click, and then click Delete Comment.</a:t>
          </a:r>
        </a:p>
        <a:p>
          <a:r>
            <a:rPr lang="en-US"/>
            <a:t/>
          </a:r>
          <a:br>
            <a:rPr lang="en-US"/>
          </a:br>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Display a Specific Comment</a:t>
          </a:r>
        </a:p>
        <a:p>
          <a:r>
            <a:rPr lang="en-US" sz="1100" b="0" i="0">
              <a:solidFill>
                <a:schemeClr val="dk1"/>
              </a:solidFill>
              <a:effectLst/>
              <a:latin typeface="+mn-lt"/>
              <a:ea typeface="+mn-ea"/>
              <a:cs typeface="+mn-cs"/>
            </a:rPr>
            <a:t>Right-click the cell which contains the comment.</a:t>
          </a:r>
        </a:p>
        <a:p>
          <a:r>
            <a:rPr lang="en-US" sz="1100" b="0" i="0">
              <a:solidFill>
                <a:schemeClr val="dk1"/>
              </a:solidFill>
              <a:effectLst/>
              <a:latin typeface="+mn-lt"/>
              <a:ea typeface="+mn-ea"/>
              <a:cs typeface="+mn-cs"/>
            </a:rPr>
            <a:t>Choose </a:t>
          </a:r>
          <a:r>
            <a:rPr lang="en-US" sz="1100" b="0" i="1">
              <a:solidFill>
                <a:schemeClr val="dk1"/>
              </a:solidFill>
              <a:effectLst/>
              <a:latin typeface="+mn-lt"/>
              <a:ea typeface="+mn-ea"/>
              <a:cs typeface="+mn-cs"/>
            </a:rPr>
            <a:t>Show/Hide Comments</a:t>
          </a:r>
          <a:endParaRPr lang="en-US" sz="1100" b="0"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r>
            <a:rPr lang="en-US" sz="1100" b="1" i="0">
              <a:solidFill>
                <a:schemeClr val="dk1"/>
              </a:solidFill>
              <a:effectLst/>
              <a:latin typeface="+mn-lt"/>
              <a:ea typeface="+mn-ea"/>
              <a:cs typeface="+mn-cs"/>
            </a:rPr>
            <a:t>To hide the comment:</a:t>
          </a:r>
        </a:p>
        <a:p>
          <a:r>
            <a:rPr lang="en-US" sz="1100" b="0" i="0">
              <a:solidFill>
                <a:schemeClr val="dk1"/>
              </a:solidFill>
              <a:effectLst/>
              <a:latin typeface="+mn-lt"/>
              <a:ea typeface="+mn-ea"/>
              <a:cs typeface="+mn-cs"/>
            </a:rPr>
            <a:t>Right-click the cell which contains the comment.</a:t>
          </a:r>
        </a:p>
        <a:p>
          <a:r>
            <a:rPr lang="en-US" sz="1100" b="0" i="0">
              <a:solidFill>
                <a:schemeClr val="dk1"/>
              </a:solidFill>
              <a:effectLst/>
              <a:latin typeface="+mn-lt"/>
              <a:ea typeface="+mn-ea"/>
              <a:cs typeface="+mn-cs"/>
            </a:rPr>
            <a:t>Click </a:t>
          </a:r>
          <a:r>
            <a:rPr lang="en-US" sz="1100" b="0" i="1">
              <a:solidFill>
                <a:schemeClr val="dk1"/>
              </a:solidFill>
              <a:effectLst/>
              <a:latin typeface="+mn-lt"/>
              <a:ea typeface="+mn-ea"/>
              <a:cs typeface="+mn-cs"/>
            </a:rPr>
            <a:t>Hide Comment</a:t>
          </a:r>
        </a:p>
        <a:p>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Show Comments</a:t>
          </a:r>
        </a:p>
        <a:p>
          <a:pPr fontAlgn="base"/>
          <a:r>
            <a:rPr lang="en-US" sz="1100" b="0" i="0">
              <a:solidFill>
                <a:schemeClr val="dk1"/>
              </a:solidFill>
              <a:effectLst/>
              <a:latin typeface="+mn-lt"/>
              <a:ea typeface="+mn-ea"/>
              <a:cs typeface="+mn-cs"/>
            </a:rPr>
            <a:t>To view all comments in an Excel file, execute the following steps.</a:t>
          </a:r>
        </a:p>
        <a:p>
          <a:pPr fontAlgn="base"/>
          <a:r>
            <a:rPr lang="en-US" sz="1100" b="0" i="0">
              <a:solidFill>
                <a:schemeClr val="dk1"/>
              </a:solidFill>
              <a:effectLst/>
              <a:latin typeface="+mn-lt"/>
              <a:ea typeface="+mn-ea"/>
              <a:cs typeface="+mn-cs"/>
            </a:rPr>
            <a:t>1. On the Review tab, in the Comments group, click Show Comments.</a:t>
          </a:r>
        </a:p>
        <a:p>
          <a:endParaRPr lang="en-US" sz="1100" b="1"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r>
            <a:rPr lang="en-US" sz="1100" b="1" i="0">
              <a:solidFill>
                <a:schemeClr val="dk1"/>
              </a:solidFill>
              <a:effectLst/>
              <a:latin typeface="+mn-lt"/>
              <a:ea typeface="+mn-ea"/>
              <a:cs typeface="+mn-cs"/>
            </a:rPr>
            <a:t>Display All Comments</a:t>
          </a:r>
        </a:p>
        <a:p>
          <a:r>
            <a:rPr lang="en-US" sz="1100" b="0" i="0">
              <a:solidFill>
                <a:schemeClr val="dk1"/>
              </a:solidFill>
              <a:effectLst/>
              <a:latin typeface="+mn-lt"/>
              <a:ea typeface="+mn-ea"/>
              <a:cs typeface="+mn-cs"/>
            </a:rPr>
            <a:t>On the Excel Ribbon, click the Review tab</a:t>
          </a:r>
        </a:p>
        <a:p>
          <a:r>
            <a:rPr lang="en-US" sz="1100" b="0" i="0">
              <a:solidFill>
                <a:schemeClr val="dk1"/>
              </a:solidFill>
              <a:effectLst/>
              <a:latin typeface="+mn-lt"/>
              <a:ea typeface="+mn-ea"/>
              <a:cs typeface="+mn-cs"/>
            </a:rPr>
            <a:t>In the Comments group, click </a:t>
          </a:r>
          <a:r>
            <a:rPr lang="en-US" sz="1100" b="0" i="1">
              <a:solidFill>
                <a:schemeClr val="dk1"/>
              </a:solidFill>
              <a:effectLst/>
              <a:latin typeface="+mn-lt"/>
              <a:ea typeface="+mn-ea"/>
              <a:cs typeface="+mn-cs"/>
            </a:rPr>
            <a:t>Show All Comments</a:t>
          </a: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Note</a:t>
          </a:r>
          <a:r>
            <a:rPr lang="en-US" sz="1100" b="0" i="0">
              <a:solidFill>
                <a:schemeClr val="dk1"/>
              </a:solidFill>
              <a:effectLst/>
              <a:latin typeface="+mn-lt"/>
              <a:ea typeface="+mn-ea"/>
              <a:cs typeface="+mn-cs"/>
            </a:rPr>
            <a:t>: All comments in </a:t>
          </a:r>
          <a:r>
            <a:rPr lang="en-US" sz="1100" b="1" i="0">
              <a:solidFill>
                <a:schemeClr val="dk1"/>
              </a:solidFill>
              <a:effectLst/>
              <a:latin typeface="+mn-lt"/>
              <a:ea typeface="+mn-ea"/>
              <a:cs typeface="+mn-cs"/>
            </a:rPr>
            <a:t>all open workbooks</a:t>
          </a:r>
          <a:r>
            <a:rPr lang="en-US" sz="1100" b="0" i="0">
              <a:solidFill>
                <a:schemeClr val="dk1"/>
              </a:solidFill>
              <a:effectLst/>
              <a:latin typeface="+mn-lt"/>
              <a:ea typeface="+mn-ea"/>
              <a:cs typeface="+mn-cs"/>
            </a:rPr>
            <a:t> will be displayed.</a:t>
          </a:r>
        </a:p>
        <a:p>
          <a:r>
            <a:rPr lang="en-US" sz="1100" b="0" i="0">
              <a:solidFill>
                <a:schemeClr val="dk1"/>
              </a:solidFill>
              <a:effectLst/>
              <a:latin typeface="+mn-lt"/>
              <a:ea typeface="+mn-ea"/>
              <a:cs typeface="+mn-cs"/>
            </a:rPr>
            <a:t>To hide the comments, click the </a:t>
          </a:r>
          <a:r>
            <a:rPr lang="en-US" sz="1100" b="0" i="1">
              <a:solidFill>
                <a:schemeClr val="dk1"/>
              </a:solidFill>
              <a:effectLst/>
              <a:latin typeface="+mn-lt"/>
              <a:ea typeface="+mn-ea"/>
              <a:cs typeface="+mn-cs"/>
            </a:rPr>
            <a:t>Show All Comments</a:t>
          </a:r>
          <a:r>
            <a:rPr lang="en-US" sz="1100" b="0" i="0">
              <a:solidFill>
                <a:schemeClr val="dk1"/>
              </a:solidFill>
              <a:effectLst/>
              <a:latin typeface="+mn-lt"/>
              <a:ea typeface="+mn-ea"/>
              <a:cs typeface="+mn-cs"/>
            </a:rPr>
            <a:t> command again.</a:t>
          </a:r>
        </a:p>
        <a:p>
          <a:endParaRPr lang="en-US" sz="1100" b="0" i="0">
            <a:solidFill>
              <a:schemeClr val="dk1"/>
            </a:solidFill>
            <a:effectLst/>
            <a:latin typeface="+mn-lt"/>
            <a:ea typeface="+mn-ea"/>
            <a:cs typeface="+mn-cs"/>
          </a:endParaRPr>
        </a:p>
        <a:p>
          <a:r>
            <a:rPr lang="en-US"/>
            <a:t/>
          </a:r>
          <a:br>
            <a:rPr lang="en-US"/>
          </a:br>
          <a:endParaRPr lang="en-US" sz="1100"/>
        </a:p>
      </xdr:txBody>
    </xdr:sp>
    <xdr:clientData/>
  </xdr:twoCellAnchor>
  <xdr:twoCellAnchor>
    <xdr:from>
      <xdr:col>1</xdr:col>
      <xdr:colOff>9525</xdr:colOff>
      <xdr:row>2</xdr:row>
      <xdr:rowOff>19051</xdr:rowOff>
    </xdr:from>
    <xdr:to>
      <xdr:col>3</xdr:col>
      <xdr:colOff>419100</xdr:colOff>
      <xdr:row>2</xdr:row>
      <xdr:rowOff>304801</xdr:rowOff>
    </xdr:to>
    <xdr:sp macro="" textlink="">
      <xdr:nvSpPr>
        <xdr:cNvPr id="11" name="TextBox 10"/>
        <xdr:cNvSpPr txBox="1"/>
      </xdr:nvSpPr>
      <xdr:spPr>
        <a:xfrm>
          <a:off x="619125" y="676276"/>
          <a:ext cx="162877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Comments</a:t>
          </a:r>
          <a:endParaRPr lang="en-US" sz="1400" b="1">
            <a:latin typeface="+mn-lt"/>
          </a:endParaRPr>
        </a:p>
        <a:p>
          <a:endParaRPr lang="en-US" sz="1100"/>
        </a:p>
      </xdr:txBody>
    </xdr:sp>
    <xdr:clientData/>
  </xdr:twoCellAnchor>
  <xdr:oneCellAnchor>
    <xdr:from>
      <xdr:col>0</xdr:col>
      <xdr:colOff>85725</xdr:colOff>
      <xdr:row>0</xdr:row>
      <xdr:rowOff>47625</xdr:rowOff>
    </xdr:from>
    <xdr:ext cx="2047875" cy="374141"/>
    <xdr:sp macro="" textlink="">
      <xdr:nvSpPr>
        <xdr:cNvPr id="12" name="Rectangle 11">
          <a:hlinkClick xmlns:r="http://schemas.openxmlformats.org/officeDocument/2006/relationships" r:id="rId1" tooltip="Back to Home Page"/>
        </xdr:cNvPr>
        <xdr:cNvSpPr/>
      </xdr:nvSpPr>
      <xdr:spPr>
        <a:xfrm>
          <a:off x="85725" y="47625"/>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5</xdr:col>
      <xdr:colOff>57149</xdr:colOff>
      <xdr:row>0</xdr:row>
      <xdr:rowOff>95250</xdr:rowOff>
    </xdr:from>
    <xdr:to>
      <xdr:col>7</xdr:col>
      <xdr:colOff>323850</xdr:colOff>
      <xdr:row>0</xdr:row>
      <xdr:rowOff>381000</xdr:rowOff>
    </xdr:to>
    <xdr:sp macro="" textlink="">
      <xdr:nvSpPr>
        <xdr:cNvPr id="13" name="TextBox 12"/>
        <xdr:cNvSpPr txBox="1"/>
      </xdr:nvSpPr>
      <xdr:spPr>
        <a:xfrm>
          <a:off x="3105149" y="95250"/>
          <a:ext cx="1485901"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Comments</a:t>
          </a:r>
        </a:p>
        <a:p>
          <a:endParaRPr lang="en-US" sz="1100"/>
        </a:p>
      </xdr:txBody>
    </xdr:sp>
    <xdr:clientData/>
  </xdr:twoCellAnchor>
  <xdr:twoCellAnchor editAs="oneCell">
    <xdr:from>
      <xdr:col>11</xdr:col>
      <xdr:colOff>590550</xdr:colOff>
      <xdr:row>5</xdr:row>
      <xdr:rowOff>133350</xdr:rowOff>
    </xdr:from>
    <xdr:to>
      <xdr:col>16</xdr:col>
      <xdr:colOff>142875</xdr:colOff>
      <xdr:row>14</xdr:row>
      <xdr:rowOff>0</xdr:rowOff>
    </xdr:to>
    <xdr:pic>
      <xdr:nvPicPr>
        <xdr:cNvPr id="19" name="Picture 18" descr="insert comment"/>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7572375" y="1733550"/>
          <a:ext cx="2600325" cy="16287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504825</xdr:colOff>
      <xdr:row>19</xdr:row>
      <xdr:rowOff>142875</xdr:rowOff>
    </xdr:from>
    <xdr:to>
      <xdr:col>16</xdr:col>
      <xdr:colOff>61730</xdr:colOff>
      <xdr:row>36</xdr:row>
      <xdr:rowOff>28575</xdr:rowOff>
    </xdr:to>
    <xdr:pic>
      <xdr:nvPicPr>
        <xdr:cNvPr id="20" name="Picture 19" descr="Print Comments in Excel &amp; VBA (How To w/Pictures)"/>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5657850" y="4457700"/>
          <a:ext cx="4433705" cy="31242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114300</xdr:colOff>
      <xdr:row>4</xdr:row>
      <xdr:rowOff>152400</xdr:rowOff>
    </xdr:from>
    <xdr:to>
      <xdr:col>11</xdr:col>
      <xdr:colOff>533400</xdr:colOff>
      <xdr:row>18</xdr:row>
      <xdr:rowOff>113375</xdr:rowOff>
    </xdr:to>
    <xdr:pic>
      <xdr:nvPicPr>
        <xdr:cNvPr id="23" name="Picture 22" descr="New Comment"/>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5876925" y="1438275"/>
          <a:ext cx="1638300" cy="27994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16</xdr:col>
      <xdr:colOff>352425</xdr:colOff>
      <xdr:row>4</xdr:row>
      <xdr:rowOff>133350</xdr:rowOff>
    </xdr:from>
    <xdr:to>
      <xdr:col>19</xdr:col>
      <xdr:colOff>247650</xdr:colOff>
      <xdr:row>19</xdr:row>
      <xdr:rowOff>50307</xdr:rowOff>
    </xdr:to>
    <xdr:pic>
      <xdr:nvPicPr>
        <xdr:cNvPr id="25" name="Picture 24" descr="Delete Comment"/>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10382250" y="1419225"/>
          <a:ext cx="1724025" cy="294590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9525</xdr:colOff>
      <xdr:row>3</xdr:row>
      <xdr:rowOff>1</xdr:rowOff>
    </xdr:from>
    <xdr:to>
      <xdr:col>11</xdr:col>
      <xdr:colOff>514350</xdr:colOff>
      <xdr:row>4</xdr:row>
      <xdr:rowOff>200025</xdr:rowOff>
    </xdr:to>
    <xdr:sp macro="" textlink="">
      <xdr:nvSpPr>
        <xdr:cNvPr id="2" name="TextBox 1"/>
        <xdr:cNvSpPr txBox="1"/>
      </xdr:nvSpPr>
      <xdr:spPr>
        <a:xfrm>
          <a:off x="1019175" y="971551"/>
          <a:ext cx="6600825" cy="51434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You </a:t>
          </a:r>
          <a:r>
            <a:rPr lang="en-US" sz="1100" b="1" i="0">
              <a:solidFill>
                <a:schemeClr val="dk1"/>
              </a:solidFill>
              <a:effectLst/>
              <a:latin typeface="+mn-lt"/>
              <a:ea typeface="+mn-ea"/>
              <a:cs typeface="+mn-cs"/>
            </a:rPr>
            <a:t>can sort</a:t>
          </a:r>
          <a:r>
            <a:rPr lang="en-US" sz="1100" b="0" i="0">
              <a:solidFill>
                <a:schemeClr val="dk1"/>
              </a:solidFill>
              <a:effectLst/>
              <a:latin typeface="+mn-lt"/>
              <a:ea typeface="+mn-ea"/>
              <a:cs typeface="+mn-cs"/>
            </a:rPr>
            <a:t> your </a:t>
          </a:r>
          <a:r>
            <a:rPr lang="en-US" sz="1100" b="1" i="0">
              <a:solidFill>
                <a:schemeClr val="dk1"/>
              </a:solidFill>
              <a:effectLst/>
              <a:latin typeface="+mn-lt"/>
              <a:ea typeface="+mn-ea"/>
              <a:cs typeface="+mn-cs"/>
            </a:rPr>
            <a:t>Excel data</a:t>
          </a:r>
          <a:r>
            <a:rPr lang="en-US" sz="1100" b="0" i="0">
              <a:solidFill>
                <a:schemeClr val="dk1"/>
              </a:solidFill>
              <a:effectLst/>
              <a:latin typeface="+mn-lt"/>
              <a:ea typeface="+mn-ea"/>
              <a:cs typeface="+mn-cs"/>
            </a:rPr>
            <a:t> on one column or multiple columns. You </a:t>
          </a:r>
          <a:r>
            <a:rPr lang="en-US" sz="1100" b="1" i="0">
              <a:solidFill>
                <a:schemeClr val="dk1"/>
              </a:solidFill>
              <a:effectLst/>
              <a:latin typeface="+mn-lt"/>
              <a:ea typeface="+mn-ea"/>
              <a:cs typeface="+mn-cs"/>
            </a:rPr>
            <a:t>can sort</a:t>
          </a:r>
          <a:r>
            <a:rPr lang="en-US" sz="1100" b="0" i="0">
              <a:solidFill>
                <a:schemeClr val="dk1"/>
              </a:solidFill>
              <a:effectLst/>
              <a:latin typeface="+mn-lt"/>
              <a:ea typeface="+mn-ea"/>
              <a:cs typeface="+mn-cs"/>
            </a:rPr>
            <a:t> in ascending or descending order.</a:t>
          </a:r>
        </a:p>
        <a:p>
          <a:endParaRPr lang="en-US" sz="1100" b="0" i="0">
            <a:solidFill>
              <a:schemeClr val="dk1"/>
            </a:solidFill>
            <a:effectLst/>
            <a:latin typeface="+mn-lt"/>
            <a:ea typeface="+mn-ea"/>
            <a:cs typeface="+mn-cs"/>
          </a:endParaRPr>
        </a:p>
      </xdr:txBody>
    </xdr:sp>
    <xdr:clientData/>
  </xdr:twoCellAnchor>
  <xdr:twoCellAnchor>
    <xdr:from>
      <xdr:col>1</xdr:col>
      <xdr:colOff>9525</xdr:colOff>
      <xdr:row>2</xdr:row>
      <xdr:rowOff>19051</xdr:rowOff>
    </xdr:from>
    <xdr:to>
      <xdr:col>2</xdr:col>
      <xdr:colOff>685801</xdr:colOff>
      <xdr:row>3</xdr:row>
      <xdr:rowOff>0</xdr:rowOff>
    </xdr:to>
    <xdr:sp macro="" textlink="">
      <xdr:nvSpPr>
        <xdr:cNvPr id="3" name="TextBox 2"/>
        <xdr:cNvSpPr txBox="1"/>
      </xdr:nvSpPr>
      <xdr:spPr>
        <a:xfrm>
          <a:off x="1019175" y="676276"/>
          <a:ext cx="193357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 DATA Sorting</a:t>
          </a:r>
        </a:p>
        <a:p>
          <a:endParaRPr lang="en-US" sz="1400" b="1" baseline="0"/>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9526</xdr:colOff>
      <xdr:row>5</xdr:row>
      <xdr:rowOff>9525</xdr:rowOff>
    </xdr:from>
    <xdr:to>
      <xdr:col>18</xdr:col>
      <xdr:colOff>133350</xdr:colOff>
      <xdr:row>18</xdr:row>
      <xdr:rowOff>9525</xdr:rowOff>
    </xdr:to>
    <xdr:sp macro="" textlink="">
      <xdr:nvSpPr>
        <xdr:cNvPr id="5" name="TextBox 4"/>
        <xdr:cNvSpPr txBox="1"/>
      </xdr:nvSpPr>
      <xdr:spPr>
        <a:xfrm>
          <a:off x="1019176" y="1533525"/>
          <a:ext cx="10487024" cy="25241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i="0">
              <a:solidFill>
                <a:schemeClr val="dk1"/>
              </a:solidFill>
              <a:effectLst/>
              <a:latin typeface="+mn-lt"/>
              <a:ea typeface="+mn-ea"/>
              <a:cs typeface="+mn-cs"/>
            </a:rPr>
            <a:t>To sort a range:</a:t>
          </a:r>
          <a:endParaRPr lang="en-IN" sz="1100" b="0" i="0">
            <a:solidFill>
              <a:schemeClr val="dk1"/>
            </a:solidFill>
            <a:effectLst/>
            <a:latin typeface="+mn-lt"/>
            <a:ea typeface="+mn-ea"/>
            <a:cs typeface="+mn-cs"/>
          </a:endParaRPr>
        </a:p>
        <a:p>
          <a:r>
            <a:rPr lang="en-IN" sz="1100" b="0" i="0">
              <a:solidFill>
                <a:schemeClr val="dk1"/>
              </a:solidFill>
              <a:effectLst/>
              <a:latin typeface="+mn-lt"/>
              <a:ea typeface="+mn-ea"/>
              <a:cs typeface="+mn-cs"/>
            </a:rPr>
            <a:t>Select the cell range  / </a:t>
          </a:r>
          <a:r>
            <a:rPr lang="en-US" sz="1100" b="0" i="0">
              <a:solidFill>
                <a:schemeClr val="dk1"/>
              </a:solidFill>
              <a:effectLst/>
              <a:latin typeface="+mn-lt"/>
              <a:ea typeface="+mn-ea"/>
              <a:cs typeface="+mn-cs"/>
            </a:rPr>
            <a:t>Highlight the rows and/or columns  </a:t>
          </a:r>
          <a:r>
            <a:rPr lang="en-IN" sz="1100" b="0" i="0">
              <a:solidFill>
                <a:schemeClr val="dk1"/>
              </a:solidFill>
              <a:effectLst/>
              <a:latin typeface="+mn-lt"/>
              <a:ea typeface="+mn-ea"/>
              <a:cs typeface="+mn-cs"/>
            </a:rPr>
            <a:t>you want to </a:t>
          </a:r>
          <a:r>
            <a:rPr lang="en-IN" sz="1100" b="1" i="0">
              <a:solidFill>
                <a:schemeClr val="dk1"/>
              </a:solidFill>
              <a:effectLst/>
              <a:latin typeface="+mn-lt"/>
              <a:ea typeface="+mn-ea"/>
              <a:cs typeface="+mn-cs"/>
            </a:rPr>
            <a:t>sort</a:t>
          </a:r>
          <a:r>
            <a:rPr lang="en-IN"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Navigate to / </a:t>
          </a:r>
          <a:r>
            <a:rPr lang="en-IN" sz="1100" b="0" i="0">
              <a:solidFill>
                <a:schemeClr val="dk1"/>
              </a:solidFill>
              <a:effectLst/>
              <a:latin typeface="+mn-lt"/>
              <a:ea typeface="+mn-ea"/>
              <a:cs typeface="+mn-cs"/>
            </a:rPr>
            <a:t>Select the </a:t>
          </a:r>
          <a:r>
            <a:rPr lang="en-IN" sz="1100" b="1" i="0">
              <a:solidFill>
                <a:schemeClr val="dk1"/>
              </a:solidFill>
              <a:effectLst/>
              <a:latin typeface="+mn-lt"/>
              <a:ea typeface="+mn-ea"/>
              <a:cs typeface="+mn-cs"/>
            </a:rPr>
            <a:t>Data</a:t>
          </a:r>
          <a:r>
            <a:rPr lang="en-IN" sz="1100" b="0" i="0">
              <a:solidFill>
                <a:schemeClr val="dk1"/>
              </a:solidFill>
              <a:effectLst/>
              <a:latin typeface="+mn-lt"/>
              <a:ea typeface="+mn-ea"/>
              <a:cs typeface="+mn-cs"/>
            </a:rPr>
            <a:t> tab on the Ribbon, then click the </a:t>
          </a:r>
          <a:r>
            <a:rPr lang="en-IN" sz="1100" b="1" i="0">
              <a:solidFill>
                <a:schemeClr val="dk1"/>
              </a:solidFill>
              <a:effectLst/>
              <a:latin typeface="+mn-lt"/>
              <a:ea typeface="+mn-ea"/>
              <a:cs typeface="+mn-cs"/>
            </a:rPr>
            <a:t>Sort</a:t>
          </a:r>
          <a:r>
            <a:rPr lang="en-IN" sz="1100" b="0" i="0">
              <a:solidFill>
                <a:schemeClr val="dk1"/>
              </a:solidFill>
              <a:effectLst/>
              <a:latin typeface="+mn-lt"/>
              <a:ea typeface="+mn-ea"/>
              <a:cs typeface="+mn-cs"/>
            </a:rPr>
            <a:t> command.</a:t>
          </a:r>
        </a:p>
        <a:p>
          <a:r>
            <a:rPr lang="en-IN" sz="1100" b="0" i="0">
              <a:solidFill>
                <a:schemeClr val="dk1"/>
              </a:solidFill>
              <a:effectLst/>
              <a:latin typeface="+mn-lt"/>
              <a:ea typeface="+mn-ea"/>
              <a:cs typeface="+mn-cs"/>
            </a:rPr>
            <a:t>The </a:t>
          </a:r>
          <a:r>
            <a:rPr lang="en-IN" sz="1100" b="1" i="0">
              <a:solidFill>
                <a:schemeClr val="dk1"/>
              </a:solidFill>
              <a:effectLst/>
              <a:latin typeface="+mn-lt"/>
              <a:ea typeface="+mn-ea"/>
              <a:cs typeface="+mn-cs"/>
            </a:rPr>
            <a:t>Sort</a:t>
          </a:r>
          <a:r>
            <a:rPr lang="en-IN" sz="1100" b="0" i="0">
              <a:solidFill>
                <a:schemeClr val="dk1"/>
              </a:solidFill>
              <a:effectLst/>
              <a:latin typeface="+mn-lt"/>
              <a:ea typeface="+mn-ea"/>
              <a:cs typeface="+mn-cs"/>
            </a:rPr>
            <a:t> dialog box will appear. ...</a:t>
          </a:r>
        </a:p>
        <a:p>
          <a:pPr fontAlgn="base"/>
          <a:r>
            <a:rPr lang="en-US" sz="1100" b="0" i="0">
              <a:solidFill>
                <a:schemeClr val="dk1"/>
              </a:solidFill>
              <a:effectLst/>
              <a:latin typeface="+mn-lt"/>
              <a:ea typeface="+mn-ea"/>
              <a:cs typeface="+mn-cs"/>
            </a:rPr>
            <a:t>If sorting by column, select the column you want to order your sheet by.</a:t>
          </a:r>
          <a:endParaRPr lang="en-US">
            <a:effectLst/>
          </a:endParaRPr>
        </a:p>
        <a:p>
          <a:pPr fontAlgn="base"/>
          <a:r>
            <a:rPr lang="en-US" sz="1100" b="0" i="0">
              <a:solidFill>
                <a:schemeClr val="dk1"/>
              </a:solidFill>
              <a:effectLst/>
              <a:latin typeface="+mn-lt"/>
              <a:ea typeface="+mn-ea"/>
              <a:cs typeface="+mn-cs"/>
            </a:rPr>
            <a:t>If sorting by row, click "Options" and select "Sort left to right."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Click the "Sort On" drop-down menu and choose a sort criterion for this column.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IN" sz="1100" b="0" i="0">
              <a:solidFill>
                <a:schemeClr val="dk1"/>
              </a:solidFill>
              <a:effectLst/>
              <a:latin typeface="+mn-lt"/>
              <a:ea typeface="+mn-ea"/>
              <a:cs typeface="+mn-cs"/>
            </a:rPr>
            <a:t>Decide the </a:t>
          </a:r>
          <a:r>
            <a:rPr lang="en-IN" sz="1100" b="1" i="0">
              <a:solidFill>
                <a:schemeClr val="dk1"/>
              </a:solidFill>
              <a:effectLst/>
              <a:latin typeface="+mn-lt"/>
              <a:ea typeface="+mn-ea"/>
              <a:cs typeface="+mn-cs"/>
            </a:rPr>
            <a:t>sorting</a:t>
          </a:r>
          <a:r>
            <a:rPr lang="en-IN" sz="1100" b="0" i="0">
              <a:solidFill>
                <a:schemeClr val="dk1"/>
              </a:solidFill>
              <a:effectLst/>
              <a:latin typeface="+mn-lt"/>
              <a:ea typeface="+mn-ea"/>
              <a:cs typeface="+mn-cs"/>
            </a:rPr>
            <a:t> order (either ascending or descending).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Click on the "Order" drop-down menu to select a sorting method. ( A</a:t>
          </a:r>
          <a:r>
            <a:rPr lang="en-US" sz="1100" b="0" i="0" baseline="0">
              <a:solidFill>
                <a:schemeClr val="dk1"/>
              </a:solidFill>
              <a:effectLst/>
              <a:latin typeface="+mn-lt"/>
              <a:ea typeface="+mn-ea"/>
              <a:cs typeface="+mn-cs"/>
            </a:rPr>
            <a:t> to Z, Z to A, Smallest to Largest , Largest to Smallest, </a:t>
          </a:r>
          <a:r>
            <a:rPr lang="en-US" sz="1100" b="0" i="0">
              <a:solidFill>
                <a:schemeClr val="dk1"/>
              </a:solidFill>
              <a:effectLst/>
              <a:latin typeface="+mn-lt"/>
              <a:ea typeface="+mn-ea"/>
              <a:cs typeface="+mn-cs"/>
            </a:rPr>
            <a:t>Oldest to Newest., Newest to Oldest etc.</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If you want add more sorting criteria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Click on the "Add Level" button at the top of the Sort dialog box to add a second sorting criterion.</a:t>
          </a:r>
        </a:p>
        <a:p>
          <a:r>
            <a:rPr lang="en-IN" sz="1100" b="0" i="0">
              <a:solidFill>
                <a:schemeClr val="dk1"/>
              </a:solidFill>
              <a:effectLst/>
              <a:latin typeface="+mn-lt"/>
              <a:ea typeface="+mn-ea"/>
              <a:cs typeface="+mn-cs"/>
            </a:rPr>
            <a:t>Once you're satisfied with your selection, click OK.</a:t>
          </a:r>
        </a:p>
        <a:p>
          <a:r>
            <a:rPr lang="en-IN" sz="1100" b="0" i="0">
              <a:solidFill>
                <a:schemeClr val="dk1"/>
              </a:solidFill>
              <a:effectLst/>
              <a:latin typeface="+mn-lt"/>
              <a:ea typeface="+mn-ea"/>
              <a:cs typeface="+mn-cs"/>
            </a:rPr>
            <a:t>The cell range will be </a:t>
          </a:r>
          <a:r>
            <a:rPr lang="en-IN" sz="1100" b="1" i="0">
              <a:solidFill>
                <a:schemeClr val="dk1"/>
              </a:solidFill>
              <a:effectLst/>
              <a:latin typeface="+mn-lt"/>
              <a:ea typeface="+mn-ea"/>
              <a:cs typeface="+mn-cs"/>
            </a:rPr>
            <a:t>sorted</a:t>
          </a:r>
          <a:r>
            <a:rPr lang="en-IN" sz="1100" b="0" i="0">
              <a:solidFill>
                <a:schemeClr val="dk1"/>
              </a:solidFill>
              <a:effectLst/>
              <a:latin typeface="+mn-lt"/>
              <a:ea typeface="+mn-ea"/>
              <a:cs typeface="+mn-cs"/>
            </a:rPr>
            <a:t> by the selected column.</a:t>
          </a:r>
        </a:p>
      </xdr:txBody>
    </xdr:sp>
    <xdr:clientData/>
  </xdr:twoCellAnchor>
  <xdr:twoCellAnchor>
    <xdr:from>
      <xdr:col>3</xdr:col>
      <xdr:colOff>285750</xdr:colOff>
      <xdr:row>0</xdr:row>
      <xdr:rowOff>95250</xdr:rowOff>
    </xdr:from>
    <xdr:to>
      <xdr:col>4</xdr:col>
      <xdr:colOff>1143001</xdr:colOff>
      <xdr:row>0</xdr:row>
      <xdr:rowOff>390524</xdr:rowOff>
    </xdr:to>
    <xdr:sp macro="" textlink="">
      <xdr:nvSpPr>
        <xdr:cNvPr id="7" name="TextBox 6"/>
        <xdr:cNvSpPr txBox="1"/>
      </xdr:nvSpPr>
      <xdr:spPr>
        <a:xfrm>
          <a:off x="3486150" y="95250"/>
          <a:ext cx="193357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 DATA Sorting</a:t>
          </a:r>
        </a:p>
        <a:p>
          <a:endParaRPr lang="en-US" sz="1400" b="1" baseline="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xdr:colOff>
      <xdr:row>3</xdr:row>
      <xdr:rowOff>1</xdr:rowOff>
    </xdr:from>
    <xdr:to>
      <xdr:col>9</xdr:col>
      <xdr:colOff>514350</xdr:colOff>
      <xdr:row>6</xdr:row>
      <xdr:rowOff>219075</xdr:rowOff>
    </xdr:to>
    <xdr:sp macro="" textlink="">
      <xdr:nvSpPr>
        <xdr:cNvPr id="6" name="TextBox 5"/>
        <xdr:cNvSpPr txBox="1"/>
      </xdr:nvSpPr>
      <xdr:spPr>
        <a:xfrm>
          <a:off x="1019175" y="971551"/>
          <a:ext cx="8601075" cy="116204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Excel FILTER function filters a range of data based on supplied criteria, and extracts matching records.</a:t>
          </a:r>
        </a:p>
        <a:p>
          <a:r>
            <a:rPr lang="en-US" sz="1100" b="1" i="0">
              <a:solidFill>
                <a:schemeClr val="dk1"/>
              </a:solidFill>
              <a:effectLst/>
              <a:latin typeface="+mn-lt"/>
              <a:ea typeface="+mn-ea"/>
              <a:cs typeface="+mn-cs"/>
            </a:rPr>
            <a:t>Filtering data</a:t>
          </a:r>
          <a:r>
            <a:rPr lang="en-US" sz="1100" b="0" i="0">
              <a:solidFill>
                <a:schemeClr val="dk1"/>
              </a:solidFill>
              <a:effectLst/>
              <a:latin typeface="+mn-lt"/>
              <a:ea typeface="+mn-ea"/>
              <a:cs typeface="+mn-cs"/>
            </a:rPr>
            <a:t> in a spreadsheet means to allow only certain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to be displayed. This function is useful when you want to focus only on specific information in a large dataset or table. </a:t>
          </a:r>
          <a:r>
            <a:rPr lang="en-US" sz="1100" b="1" i="0">
              <a:solidFill>
                <a:schemeClr val="dk1"/>
              </a:solidFill>
              <a:effectLst/>
              <a:latin typeface="+mn-lt"/>
              <a:ea typeface="+mn-ea"/>
              <a:cs typeface="+mn-cs"/>
            </a:rPr>
            <a:t>Filtering</a:t>
          </a:r>
          <a:r>
            <a:rPr lang="en-US" sz="1100" b="0" i="0">
              <a:solidFill>
                <a:schemeClr val="dk1"/>
              </a:solidFill>
              <a:effectLst/>
              <a:latin typeface="+mn-lt"/>
              <a:ea typeface="+mn-ea"/>
              <a:cs typeface="+mn-cs"/>
            </a:rPr>
            <a:t> doesn't remove or modify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it just changes which records appear on your screen.</a:t>
          </a:r>
        </a:p>
        <a:p>
          <a:r>
            <a:rPr lang="en-US" sz="1100" b="0" i="0">
              <a:solidFill>
                <a:schemeClr val="dk1"/>
              </a:solidFill>
              <a:effectLst/>
              <a:latin typeface="+mn-lt"/>
              <a:ea typeface="+mn-ea"/>
              <a:cs typeface="+mn-cs"/>
            </a:rPr>
            <a:t>In addition to sorting, you may find that adding a </a:t>
          </a:r>
          <a:r>
            <a:rPr lang="en-US" sz="1100" b="1" i="0">
              <a:solidFill>
                <a:schemeClr val="dk1"/>
              </a:solidFill>
              <a:effectLst/>
              <a:latin typeface="+mn-lt"/>
              <a:ea typeface="+mn-ea"/>
              <a:cs typeface="+mn-cs"/>
            </a:rPr>
            <a:t>filter</a:t>
          </a:r>
          <a:r>
            <a:rPr lang="en-US" sz="1100" b="0" i="0">
              <a:solidFill>
                <a:schemeClr val="dk1"/>
              </a:solidFill>
              <a:effectLst/>
              <a:latin typeface="+mn-lt"/>
              <a:ea typeface="+mn-ea"/>
              <a:cs typeface="+mn-cs"/>
            </a:rPr>
            <a:t> allows you to better analyze your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When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is </a:t>
          </a:r>
          <a:r>
            <a:rPr lang="en-US" sz="1100" b="1" i="0">
              <a:solidFill>
                <a:schemeClr val="dk1"/>
              </a:solidFill>
              <a:effectLst/>
              <a:latin typeface="+mn-lt"/>
              <a:ea typeface="+mn-ea"/>
              <a:cs typeface="+mn-cs"/>
            </a:rPr>
            <a:t>filtered</a:t>
          </a:r>
          <a:r>
            <a:rPr lang="en-US" sz="1100" b="0" i="0">
              <a:solidFill>
                <a:schemeClr val="dk1"/>
              </a:solidFill>
              <a:effectLst/>
              <a:latin typeface="+mn-lt"/>
              <a:ea typeface="+mn-ea"/>
              <a:cs typeface="+mn-cs"/>
            </a:rPr>
            <a:t>, only rows that meet the </a:t>
          </a:r>
          <a:r>
            <a:rPr lang="en-US" sz="1100" b="1" i="0">
              <a:solidFill>
                <a:schemeClr val="dk1"/>
              </a:solidFill>
              <a:effectLst/>
              <a:latin typeface="+mn-lt"/>
              <a:ea typeface="+mn-ea"/>
              <a:cs typeface="+mn-cs"/>
            </a:rPr>
            <a:t>filter</a:t>
          </a:r>
          <a:r>
            <a:rPr lang="en-US" sz="1100" b="0" i="0">
              <a:solidFill>
                <a:schemeClr val="dk1"/>
              </a:solidFill>
              <a:effectLst/>
              <a:latin typeface="+mn-lt"/>
              <a:ea typeface="+mn-ea"/>
              <a:cs typeface="+mn-cs"/>
            </a:rPr>
            <a:t> criteria will display and other rows will be hidden. With </a:t>
          </a:r>
          <a:r>
            <a:rPr lang="en-US" sz="1100" b="1" i="0">
              <a:solidFill>
                <a:schemeClr val="dk1"/>
              </a:solidFill>
              <a:effectLst/>
              <a:latin typeface="+mn-lt"/>
              <a:ea typeface="+mn-ea"/>
              <a:cs typeface="+mn-cs"/>
            </a:rPr>
            <a:t>filtered data</a:t>
          </a:r>
          <a:r>
            <a:rPr lang="en-US" sz="1100" b="0" i="0">
              <a:solidFill>
                <a:schemeClr val="dk1"/>
              </a:solidFill>
              <a:effectLst/>
              <a:latin typeface="+mn-lt"/>
              <a:ea typeface="+mn-ea"/>
              <a:cs typeface="+mn-cs"/>
            </a:rPr>
            <a:t>, you can then copy, format, print, etc., your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without having to sort or move it first.</a:t>
          </a:r>
        </a:p>
      </xdr:txBody>
    </xdr:sp>
    <xdr:clientData/>
  </xdr:twoCellAnchor>
  <xdr:twoCellAnchor>
    <xdr:from>
      <xdr:col>1</xdr:col>
      <xdr:colOff>9525</xdr:colOff>
      <xdr:row>2</xdr:row>
      <xdr:rowOff>19051</xdr:rowOff>
    </xdr:from>
    <xdr:to>
      <xdr:col>4</xdr:col>
      <xdr:colOff>76201</xdr:colOff>
      <xdr:row>3</xdr:row>
      <xdr:rowOff>0</xdr:rowOff>
    </xdr:to>
    <xdr:sp macro="" textlink="">
      <xdr:nvSpPr>
        <xdr:cNvPr id="7" name="TextBox 6"/>
        <xdr:cNvSpPr txBox="1"/>
      </xdr:nvSpPr>
      <xdr:spPr>
        <a:xfrm>
          <a:off x="1019175" y="676276"/>
          <a:ext cx="18764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 DATA Filtering</a:t>
          </a:r>
        </a:p>
        <a:p>
          <a:endParaRPr lang="en-US" sz="1400" b="1" baseline="0"/>
        </a:p>
      </xdr:txBody>
    </xdr:sp>
    <xdr:clientData/>
  </xdr:twoCellAnchor>
  <xdr:oneCellAnchor>
    <xdr:from>
      <xdr:col>0</xdr:col>
      <xdr:colOff>76200</xdr:colOff>
      <xdr:row>0</xdr:row>
      <xdr:rowOff>57150</xdr:rowOff>
    </xdr:from>
    <xdr:ext cx="2047875" cy="374141"/>
    <xdr:sp macro="" textlink="">
      <xdr:nvSpPr>
        <xdr:cNvPr id="8" name="Rectangle 7">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9526</xdr:colOff>
      <xdr:row>7</xdr:row>
      <xdr:rowOff>9525</xdr:rowOff>
    </xdr:from>
    <xdr:to>
      <xdr:col>16</xdr:col>
      <xdr:colOff>133350</xdr:colOff>
      <xdr:row>24</xdr:row>
      <xdr:rowOff>76200</xdr:rowOff>
    </xdr:to>
    <xdr:sp macro="" textlink="">
      <xdr:nvSpPr>
        <xdr:cNvPr id="9" name="TextBox 8"/>
        <xdr:cNvSpPr txBox="1"/>
      </xdr:nvSpPr>
      <xdr:spPr>
        <a:xfrm>
          <a:off x="1019176" y="2162175"/>
          <a:ext cx="12487274" cy="335280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To filter data:</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Begin with a worksheet that identifies each column using a header row. ...</a:t>
          </a:r>
        </a:p>
        <a:p>
          <a:r>
            <a:rPr lang="en-US" sz="1100" b="0" i="0">
              <a:solidFill>
                <a:schemeClr val="dk1"/>
              </a:solidFill>
              <a:effectLst/>
              <a:latin typeface="+mn-lt"/>
              <a:ea typeface="+mn-ea"/>
              <a:cs typeface="+mn-cs"/>
            </a:rPr>
            <a:t>Select the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tab, then locate the Sort &amp; </a:t>
          </a:r>
          <a:r>
            <a:rPr lang="en-US" sz="1100" b="1" i="0">
              <a:solidFill>
                <a:schemeClr val="dk1"/>
              </a:solidFill>
              <a:effectLst/>
              <a:latin typeface="+mn-lt"/>
              <a:ea typeface="+mn-ea"/>
              <a:cs typeface="+mn-cs"/>
            </a:rPr>
            <a:t>Filter</a:t>
          </a:r>
          <a:r>
            <a:rPr lang="en-US" sz="1100" b="0" i="0">
              <a:solidFill>
                <a:schemeClr val="dk1"/>
              </a:solidFill>
              <a:effectLst/>
              <a:latin typeface="+mn-lt"/>
              <a:ea typeface="+mn-ea"/>
              <a:cs typeface="+mn-cs"/>
            </a:rPr>
            <a:t> group.</a:t>
          </a:r>
        </a:p>
        <a:p>
          <a:r>
            <a:rPr lang="en-US" sz="1100" b="0" i="0">
              <a:solidFill>
                <a:schemeClr val="dk1"/>
              </a:solidFill>
              <a:effectLst/>
              <a:latin typeface="+mn-lt"/>
              <a:ea typeface="+mn-ea"/>
              <a:cs typeface="+mn-cs"/>
            </a:rPr>
            <a:t>Click the </a:t>
          </a:r>
          <a:r>
            <a:rPr lang="en-US" sz="1100" b="1" i="0">
              <a:solidFill>
                <a:schemeClr val="dk1"/>
              </a:solidFill>
              <a:effectLst/>
              <a:latin typeface="+mn-lt"/>
              <a:ea typeface="+mn-ea"/>
              <a:cs typeface="+mn-cs"/>
            </a:rPr>
            <a:t>Filter</a:t>
          </a:r>
          <a:r>
            <a:rPr lang="en-US" sz="1100" b="0" i="0">
              <a:solidFill>
                <a:schemeClr val="dk1"/>
              </a:solidFill>
              <a:effectLst/>
              <a:latin typeface="+mn-lt"/>
              <a:ea typeface="+mn-ea"/>
              <a:cs typeface="+mn-cs"/>
            </a:rPr>
            <a:t> command. ...</a:t>
          </a:r>
        </a:p>
        <a:p>
          <a:r>
            <a:rPr lang="en-US" sz="1100" b="0" i="0">
              <a:solidFill>
                <a:schemeClr val="dk1"/>
              </a:solidFill>
              <a:effectLst/>
              <a:latin typeface="+mn-lt"/>
              <a:ea typeface="+mn-ea"/>
              <a:cs typeface="+mn-cs"/>
            </a:rPr>
            <a:t>Drop-down arrows will appear in the header of each column.</a:t>
          </a:r>
        </a:p>
        <a:p>
          <a:r>
            <a:rPr lang="en-US" sz="1100" b="0" i="0">
              <a:solidFill>
                <a:schemeClr val="dk1"/>
              </a:solidFill>
              <a:effectLst/>
              <a:latin typeface="+mn-lt"/>
              <a:ea typeface="+mn-ea"/>
              <a:cs typeface="+mn-cs"/>
            </a:rPr>
            <a:t>Click the drop-down arrow for the column you want to </a:t>
          </a:r>
          <a:r>
            <a:rPr lang="en-US" sz="1100" b="1" i="0">
              <a:solidFill>
                <a:schemeClr val="dk1"/>
              </a:solidFill>
              <a:effectLst/>
              <a:latin typeface="+mn-lt"/>
              <a:ea typeface="+mn-ea"/>
              <a:cs typeface="+mn-cs"/>
            </a:rPr>
            <a:t>filter</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Filter</a:t>
          </a:r>
          <a:r>
            <a:rPr lang="en-US" sz="1100" b="0" i="0">
              <a:solidFill>
                <a:schemeClr val="dk1"/>
              </a:solidFill>
              <a:effectLst/>
              <a:latin typeface="+mn-lt"/>
              <a:ea typeface="+mn-ea"/>
              <a:cs typeface="+mn-cs"/>
            </a:rPr>
            <a:t> menu appears.</a:t>
          </a:r>
        </a:p>
        <a:p>
          <a:r>
            <a:rPr lang="en-US" sz="1100" b="0" i="0">
              <a:solidFill>
                <a:schemeClr val="dk1"/>
              </a:solidFill>
              <a:effectLst/>
              <a:latin typeface="+mn-lt"/>
              <a:ea typeface="+mn-ea"/>
              <a:cs typeface="+mn-cs"/>
            </a:rPr>
            <a:t>Options available in Filter Menu.</a:t>
          </a:r>
        </a:p>
        <a:p>
          <a:r>
            <a:rPr lang="en-US" sz="1100" b="0" i="0">
              <a:solidFill>
                <a:schemeClr val="dk1"/>
              </a:solidFill>
              <a:effectLst/>
              <a:latin typeface="+mn-lt"/>
              <a:ea typeface="+mn-ea"/>
              <a:cs typeface="+mn-cs"/>
            </a:rPr>
            <a:t>1.  Sort</a:t>
          </a:r>
          <a:r>
            <a:rPr lang="en-US" sz="1100" b="0" i="0" baseline="0">
              <a:solidFill>
                <a:schemeClr val="dk1"/>
              </a:solidFill>
              <a:effectLst/>
              <a:latin typeface="+mn-lt"/>
              <a:ea typeface="+mn-ea"/>
              <a:cs typeface="+mn-cs"/>
            </a:rPr>
            <a:t> A to Z</a:t>
          </a:r>
        </a:p>
        <a:p>
          <a:r>
            <a:rPr lang="en-US" sz="1100" b="0" i="0" baseline="0">
              <a:solidFill>
                <a:schemeClr val="dk1"/>
              </a:solidFill>
              <a:effectLst/>
              <a:latin typeface="+mn-lt"/>
              <a:ea typeface="+mn-ea"/>
              <a:cs typeface="+mn-cs"/>
            </a:rPr>
            <a:t>2.  Sort Z to A</a:t>
          </a:r>
        </a:p>
        <a:p>
          <a:r>
            <a:rPr lang="en-US" sz="1100" b="0" i="0" baseline="0">
              <a:solidFill>
                <a:schemeClr val="dk1"/>
              </a:solidFill>
              <a:effectLst/>
              <a:latin typeface="+mn-lt"/>
              <a:ea typeface="+mn-ea"/>
              <a:cs typeface="+mn-cs"/>
            </a:rPr>
            <a:t>3.  Sort By Colour</a:t>
          </a:r>
        </a:p>
        <a:p>
          <a:r>
            <a:rPr lang="en-US" sz="1100" b="0" i="0" baseline="0">
              <a:solidFill>
                <a:schemeClr val="dk1"/>
              </a:solidFill>
              <a:effectLst/>
              <a:latin typeface="+mn-lt"/>
              <a:ea typeface="+mn-ea"/>
              <a:cs typeface="+mn-cs"/>
            </a:rPr>
            <a:t>4.  Filter By Colour</a:t>
          </a:r>
        </a:p>
        <a:p>
          <a:r>
            <a:rPr lang="en-US" sz="1100" b="0" i="0" baseline="0">
              <a:solidFill>
                <a:schemeClr val="dk1"/>
              </a:solidFill>
              <a:effectLst/>
              <a:latin typeface="+mn-lt"/>
              <a:ea typeface="+mn-ea"/>
              <a:cs typeface="+mn-cs"/>
            </a:rPr>
            <a:t>5.  If the Data in the column is </a:t>
          </a:r>
          <a:r>
            <a:rPr lang="en-US" sz="1100" b="1" i="0" baseline="0">
              <a:solidFill>
                <a:schemeClr val="dk1"/>
              </a:solidFill>
              <a:effectLst/>
              <a:latin typeface="+mn-lt"/>
              <a:ea typeface="+mn-ea"/>
              <a:cs typeface="+mn-cs"/>
            </a:rPr>
            <a:t>"TEXT" </a:t>
          </a:r>
          <a:r>
            <a:rPr lang="en-US" sz="1100" b="0" i="0" baseline="0">
              <a:solidFill>
                <a:schemeClr val="dk1"/>
              </a:solidFill>
              <a:effectLst/>
              <a:latin typeface="+mn-lt"/>
              <a:ea typeface="+mn-ea"/>
              <a:cs typeface="+mn-cs"/>
            </a:rPr>
            <a:t>(Alphanuneric) - </a:t>
          </a:r>
          <a:r>
            <a:rPr lang="en-US" sz="1100" b="1" i="0" baseline="0">
              <a:solidFill>
                <a:schemeClr val="dk1"/>
              </a:solidFill>
              <a:effectLst/>
              <a:latin typeface="+mn-lt"/>
              <a:ea typeface="+mn-ea"/>
              <a:cs typeface="+mn-cs"/>
            </a:rPr>
            <a:t>Text Filters </a:t>
          </a:r>
          <a:r>
            <a:rPr lang="en-US" sz="1100" b="0" i="0" baseline="0">
              <a:solidFill>
                <a:schemeClr val="dk1"/>
              </a:solidFill>
              <a:effectLst/>
              <a:latin typeface="+mn-lt"/>
              <a:ea typeface="+mn-ea"/>
              <a:cs typeface="+mn-cs"/>
            </a:rPr>
            <a:t>available like "</a:t>
          </a:r>
          <a:r>
            <a:rPr lang="en-US" sz="1100" b="1" i="0" baseline="0">
              <a:solidFill>
                <a:schemeClr val="dk1"/>
              </a:solidFill>
              <a:effectLst/>
              <a:latin typeface="+mn-lt"/>
              <a:ea typeface="+mn-ea"/>
              <a:cs typeface="+mn-cs"/>
            </a:rPr>
            <a:t>Equals, Does Not Equal, Begins with, Ends With, Contains, Does Not Contains, Custome Filter etc."</a:t>
          </a:r>
        </a:p>
        <a:p>
          <a:r>
            <a:rPr lang="en-US" sz="1100" b="0" i="0" baseline="0">
              <a:solidFill>
                <a:schemeClr val="dk1"/>
              </a:solidFill>
              <a:effectLst/>
              <a:latin typeface="+mn-lt"/>
              <a:ea typeface="+mn-ea"/>
              <a:cs typeface="+mn-cs"/>
            </a:rPr>
            <a:t>6.  If the Data in the column is </a:t>
          </a:r>
          <a:r>
            <a:rPr lang="en-US" sz="1100" b="1" i="0" baseline="0">
              <a:solidFill>
                <a:schemeClr val="dk1"/>
              </a:solidFill>
              <a:effectLst/>
              <a:latin typeface="+mn-lt"/>
              <a:ea typeface="+mn-ea"/>
              <a:cs typeface="+mn-cs"/>
            </a:rPr>
            <a:t>"NUMBER" </a:t>
          </a:r>
          <a:r>
            <a:rPr lang="en-US" sz="1100" b="0" i="0" baseline="0">
              <a:solidFill>
                <a:schemeClr val="dk1"/>
              </a:solidFill>
              <a:effectLst/>
              <a:latin typeface="+mn-lt"/>
              <a:ea typeface="+mn-ea"/>
              <a:cs typeface="+mn-cs"/>
            </a:rPr>
            <a:t>(Any Numeric Data) - </a:t>
          </a:r>
          <a:r>
            <a:rPr lang="en-US" sz="1100" b="1" i="0" baseline="0">
              <a:solidFill>
                <a:schemeClr val="dk1"/>
              </a:solidFill>
              <a:effectLst/>
              <a:latin typeface="+mn-lt"/>
              <a:ea typeface="+mn-ea"/>
              <a:cs typeface="+mn-cs"/>
            </a:rPr>
            <a:t>Number Filters </a:t>
          </a:r>
          <a:r>
            <a:rPr lang="en-US" sz="1100" b="0" i="0" baseline="0">
              <a:solidFill>
                <a:schemeClr val="dk1"/>
              </a:solidFill>
              <a:effectLst/>
              <a:latin typeface="+mn-lt"/>
              <a:ea typeface="+mn-ea"/>
              <a:cs typeface="+mn-cs"/>
            </a:rPr>
            <a:t>available like</a:t>
          </a:r>
          <a:r>
            <a:rPr lang="en-US" sz="1100" b="1" i="0" baseline="0">
              <a:solidFill>
                <a:schemeClr val="dk1"/>
              </a:solidFill>
              <a:effectLst/>
              <a:latin typeface="+mn-lt"/>
              <a:ea typeface="+mn-ea"/>
              <a:cs typeface="+mn-cs"/>
            </a:rPr>
            <a:t> "Equals , Does Not Equal, Greater Than, Greater Than OR Equal to, Less Than, Less Than OR Equal to,</a:t>
          </a:r>
        </a:p>
        <a:p>
          <a:r>
            <a:rPr lang="en-US" sz="1100" b="1" i="0" baseline="0">
              <a:solidFill>
                <a:schemeClr val="dk1"/>
              </a:solidFill>
              <a:effectLst/>
              <a:latin typeface="+mn-lt"/>
              <a:ea typeface="+mn-ea"/>
              <a:cs typeface="+mn-cs"/>
            </a:rPr>
            <a:t>	Between, TOP 10, Bottom 10, Above Average, Below Average, Custome Filter etc."</a:t>
          </a:r>
        </a:p>
        <a:p>
          <a:r>
            <a:rPr lang="en-US" sz="1100" b="0" i="0" baseline="0">
              <a:solidFill>
                <a:schemeClr val="dk1"/>
              </a:solidFill>
              <a:effectLst/>
              <a:latin typeface="+mn-lt"/>
              <a:ea typeface="+mn-ea"/>
              <a:cs typeface="+mn-cs"/>
            </a:rPr>
            <a:t>7.  If the Data in the column is </a:t>
          </a:r>
          <a:r>
            <a:rPr lang="en-US" sz="1100" b="1" i="0" baseline="0">
              <a:solidFill>
                <a:schemeClr val="dk1"/>
              </a:solidFill>
              <a:effectLst/>
              <a:latin typeface="+mn-lt"/>
              <a:ea typeface="+mn-ea"/>
              <a:cs typeface="+mn-cs"/>
            </a:rPr>
            <a:t>"DATE"</a:t>
          </a:r>
          <a:r>
            <a:rPr lang="en-US" sz="1100" b="0" i="0" baseline="0">
              <a:solidFill>
                <a:schemeClr val="dk1"/>
              </a:solidFill>
              <a:effectLst/>
              <a:latin typeface="+mn-lt"/>
              <a:ea typeface="+mn-ea"/>
              <a:cs typeface="+mn-cs"/>
            </a:rPr>
            <a:t> (Any Numeric Data) - </a:t>
          </a:r>
          <a:r>
            <a:rPr lang="en-US" sz="1100" b="1" i="0" baseline="0">
              <a:solidFill>
                <a:schemeClr val="dk1"/>
              </a:solidFill>
              <a:effectLst/>
              <a:latin typeface="+mn-lt"/>
              <a:ea typeface="+mn-ea"/>
              <a:cs typeface="+mn-cs"/>
            </a:rPr>
            <a:t>Date Filters </a:t>
          </a:r>
          <a:r>
            <a:rPr lang="en-US" sz="1100" b="0" i="0" baseline="0">
              <a:solidFill>
                <a:schemeClr val="dk1"/>
              </a:solidFill>
              <a:effectLst/>
              <a:latin typeface="+mn-lt"/>
              <a:ea typeface="+mn-ea"/>
              <a:cs typeface="+mn-cs"/>
            </a:rPr>
            <a:t>available like</a:t>
          </a:r>
          <a:r>
            <a:rPr lang="en-US" sz="1100" b="1" i="0" baseline="0">
              <a:solidFill>
                <a:schemeClr val="dk1"/>
              </a:solidFill>
              <a:effectLst/>
              <a:latin typeface="+mn-lt"/>
              <a:ea typeface="+mn-ea"/>
              <a:cs typeface="+mn-cs"/>
            </a:rPr>
            <a:t> " Equals, Before, After, Between, Tomorrow, Today, Yesterday, Next Week, This Week, Last Week, </a:t>
          </a:r>
        </a:p>
        <a:p>
          <a:r>
            <a:rPr lang="en-US" sz="1100" b="1" i="0" baseline="0">
              <a:solidFill>
                <a:schemeClr val="dk1"/>
              </a:solidFill>
              <a:effectLst/>
              <a:latin typeface="+mn-lt"/>
              <a:ea typeface="+mn-ea"/>
              <a:cs typeface="+mn-cs"/>
            </a:rPr>
            <a:t>	Next Month, This Month, Last Month, Next Quarter, This Quarter, Last Quarter, Next Year, This Year, Last Year, Year to Date, </a:t>
          </a:r>
        </a:p>
        <a:p>
          <a:r>
            <a:rPr lang="en-US" sz="1100" b="1" i="0" baseline="0">
              <a:solidFill>
                <a:schemeClr val="dk1"/>
              </a:solidFill>
              <a:effectLst/>
              <a:latin typeface="+mn-lt"/>
              <a:ea typeface="+mn-ea"/>
              <a:cs typeface="+mn-cs"/>
            </a:rPr>
            <a:t>	All Dates in the Period like - Qtr 1, Qtr 2, Qtr 3, Qtr 4, January, Feb.........December, Custome Filter etc.</a:t>
          </a:r>
        </a:p>
        <a:p>
          <a:r>
            <a:rPr lang="en-US" sz="1100" b="1" i="0" baseline="0">
              <a:solidFill>
                <a:schemeClr val="dk1"/>
              </a:solidFill>
              <a:effectLst/>
              <a:latin typeface="+mn-lt"/>
              <a:ea typeface="+mn-ea"/>
              <a:cs typeface="+mn-cs"/>
            </a:rPr>
            <a:t>8. Select </a:t>
          </a:r>
          <a:r>
            <a:rPr lang="en-US" sz="1100" b="0" i="0" baseline="0">
              <a:solidFill>
                <a:schemeClr val="dk1"/>
              </a:solidFill>
              <a:effectLst/>
              <a:latin typeface="+mn-lt"/>
              <a:ea typeface="+mn-ea"/>
              <a:cs typeface="+mn-cs"/>
            </a:rPr>
            <a:t>from Unique Data List</a:t>
          </a:r>
        </a:p>
        <a:p>
          <a:endParaRPr lang="en-US" sz="1100" b="1"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	</a:t>
          </a:r>
        </a:p>
        <a:p>
          <a:endParaRPr lang="en-IN" sz="1100" b="0" i="0">
            <a:solidFill>
              <a:schemeClr val="dk1"/>
            </a:solidFill>
            <a:effectLst/>
            <a:latin typeface="+mn-lt"/>
            <a:ea typeface="+mn-ea"/>
            <a:cs typeface="+mn-cs"/>
          </a:endParaRPr>
        </a:p>
      </xdr:txBody>
    </xdr:sp>
    <xdr:clientData/>
  </xdr:twoCellAnchor>
  <xdr:twoCellAnchor>
    <xdr:from>
      <xdr:col>5</xdr:col>
      <xdr:colOff>47625</xdr:colOff>
      <xdr:row>0</xdr:row>
      <xdr:rowOff>104775</xdr:rowOff>
    </xdr:from>
    <xdr:to>
      <xdr:col>6</xdr:col>
      <xdr:colOff>1038226</xdr:colOff>
      <xdr:row>0</xdr:row>
      <xdr:rowOff>400049</xdr:rowOff>
    </xdr:to>
    <xdr:sp macro="" textlink="">
      <xdr:nvSpPr>
        <xdr:cNvPr id="11" name="TextBox 10"/>
        <xdr:cNvSpPr txBox="1"/>
      </xdr:nvSpPr>
      <xdr:spPr>
        <a:xfrm>
          <a:off x="3476625" y="104775"/>
          <a:ext cx="18764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 DATA Filtering</a:t>
          </a:r>
        </a:p>
        <a:p>
          <a:endParaRPr lang="en-US" sz="1400" b="1" baseline="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9525</xdr:colOff>
      <xdr:row>3</xdr:row>
      <xdr:rowOff>1</xdr:rowOff>
    </xdr:from>
    <xdr:to>
      <xdr:col>16</xdr:col>
      <xdr:colOff>314325</xdr:colOff>
      <xdr:row>6</xdr:row>
      <xdr:rowOff>219075</xdr:rowOff>
    </xdr:to>
    <xdr:sp macro="" textlink="">
      <xdr:nvSpPr>
        <xdr:cNvPr id="2" name="TextBox 1"/>
        <xdr:cNvSpPr txBox="1"/>
      </xdr:nvSpPr>
      <xdr:spPr>
        <a:xfrm>
          <a:off x="619125" y="971551"/>
          <a:ext cx="9448800" cy="116204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Advanced Filter in Excel</a:t>
          </a:r>
          <a:r>
            <a:rPr lang="en-US" sz="1100" b="0" i="0">
              <a:solidFill>
                <a:schemeClr val="dk1"/>
              </a:solidFill>
              <a:effectLst/>
              <a:latin typeface="+mn-lt"/>
              <a:ea typeface="+mn-ea"/>
              <a:cs typeface="+mn-cs"/>
            </a:rPr>
            <a:t> to create a list of unique items, or to extract specific items to a different worksheet.</a:t>
          </a:r>
        </a:p>
        <a:p>
          <a:r>
            <a:rPr lang="en-US" sz="1100" b="0" i="0">
              <a:solidFill>
                <a:schemeClr val="dk1"/>
              </a:solidFill>
              <a:effectLst/>
              <a:latin typeface="+mn-lt"/>
              <a:ea typeface="+mn-ea"/>
              <a:cs typeface="+mn-cs"/>
            </a:rPr>
            <a:t>Advanced Filter allows you to filter using more than two criteria and also allows you to use formulas in your conditions.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0" i="0">
              <a:solidFill>
                <a:schemeClr val="dk1"/>
              </a:solidFill>
              <a:effectLst/>
              <a:latin typeface="+mn-lt"/>
              <a:ea typeface="+mn-ea"/>
              <a:cs typeface="+mn-cs"/>
            </a:rPr>
            <a:t>Advanced Filter also allows you to obtain a list of unique items and/or copy the matching rows to another location.</a:t>
          </a:r>
        </a:p>
        <a:p>
          <a:r>
            <a:rPr lang="en-US" sz="1100" b="0" i="0">
              <a:solidFill>
                <a:schemeClr val="dk1"/>
              </a:solidFill>
              <a:effectLst/>
              <a:latin typeface="+mn-lt"/>
              <a:ea typeface="+mn-ea"/>
              <a:cs typeface="+mn-cs"/>
            </a:rPr>
            <a:t>The conditions which are used by the advanced filter have to be specified in separate cells to the actual table (typically above the table).</a:t>
          </a:r>
        </a:p>
      </xdr:txBody>
    </xdr:sp>
    <xdr:clientData/>
  </xdr:twoCellAnchor>
  <xdr:twoCellAnchor>
    <xdr:from>
      <xdr:col>1</xdr:col>
      <xdr:colOff>9524</xdr:colOff>
      <xdr:row>2</xdr:row>
      <xdr:rowOff>19051</xdr:rowOff>
    </xdr:from>
    <xdr:to>
      <xdr:col>4</xdr:col>
      <xdr:colOff>533399</xdr:colOff>
      <xdr:row>3</xdr:row>
      <xdr:rowOff>0</xdr:rowOff>
    </xdr:to>
    <xdr:sp macro="" textlink="">
      <xdr:nvSpPr>
        <xdr:cNvPr id="3" name="TextBox 2"/>
        <xdr:cNvSpPr txBox="1"/>
      </xdr:nvSpPr>
      <xdr:spPr>
        <a:xfrm>
          <a:off x="1019174" y="676276"/>
          <a:ext cx="23336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ADVANCE DATA Filtering</a:t>
          </a:r>
        </a:p>
        <a:p>
          <a:endParaRPr lang="en-US" sz="1400" b="1" baseline="0"/>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9526</xdr:colOff>
      <xdr:row>7</xdr:row>
      <xdr:rowOff>9525</xdr:rowOff>
    </xdr:from>
    <xdr:to>
      <xdr:col>16</xdr:col>
      <xdr:colOff>133350</xdr:colOff>
      <xdr:row>21</xdr:row>
      <xdr:rowOff>28575</xdr:rowOff>
    </xdr:to>
    <xdr:sp macro="" textlink="">
      <xdr:nvSpPr>
        <xdr:cNvPr id="5" name="TextBox 4"/>
        <xdr:cNvSpPr txBox="1"/>
      </xdr:nvSpPr>
      <xdr:spPr>
        <a:xfrm>
          <a:off x="619126" y="2162175"/>
          <a:ext cx="9267824" cy="27336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Select a cell in the database.</a:t>
          </a:r>
        </a:p>
        <a:p>
          <a:r>
            <a:rPr lang="en-US" sz="1100" b="0" i="0">
              <a:solidFill>
                <a:schemeClr val="dk1"/>
              </a:solidFill>
              <a:effectLst/>
              <a:latin typeface="+mn-lt"/>
              <a:ea typeface="+mn-ea"/>
              <a:cs typeface="+mn-cs"/>
            </a:rPr>
            <a:t>Select a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Tab in the </a:t>
          </a:r>
          <a:r>
            <a:rPr lang="en-US" sz="1100" b="1" i="0">
              <a:solidFill>
                <a:schemeClr val="dk1"/>
              </a:solidFill>
              <a:effectLst/>
              <a:latin typeface="+mn-lt"/>
              <a:ea typeface="+mn-ea"/>
              <a:cs typeface="+mn-cs"/>
            </a:rPr>
            <a:t>Excel</a:t>
          </a:r>
          <a:r>
            <a:rPr lang="en-US" sz="1100" b="0" i="0">
              <a:solidFill>
                <a:schemeClr val="dk1"/>
              </a:solidFill>
              <a:effectLst/>
              <a:latin typeface="+mn-lt"/>
              <a:ea typeface="+mn-ea"/>
              <a:cs typeface="+mn-cs"/>
            </a:rPr>
            <a:t> Ribbon , Locate for </a:t>
          </a:r>
          <a:r>
            <a:rPr lang="en-US" sz="1100" b="1" i="0">
              <a:solidFill>
                <a:schemeClr val="dk1"/>
              </a:solidFill>
              <a:effectLst/>
              <a:latin typeface="+mn-lt"/>
              <a:ea typeface="+mn-ea"/>
              <a:cs typeface="+mn-cs"/>
            </a:rPr>
            <a:t>Advanced option</a:t>
          </a:r>
          <a:r>
            <a:rPr lang="en-US" sz="1100" b="0" i="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In the </a:t>
          </a:r>
          <a:r>
            <a:rPr lang="en-US" sz="1100" b="1" i="0">
              <a:solidFill>
                <a:schemeClr val="dk1"/>
              </a:solidFill>
              <a:effectLst/>
              <a:latin typeface="+mn-lt"/>
              <a:ea typeface="+mn-ea"/>
              <a:cs typeface="+mn-cs"/>
            </a:rPr>
            <a:t>Advanced Filter</a:t>
          </a:r>
          <a:r>
            <a:rPr lang="en-US" sz="1100" b="0" i="0">
              <a:solidFill>
                <a:schemeClr val="dk1"/>
              </a:solidFill>
              <a:effectLst/>
              <a:latin typeface="+mn-lt"/>
              <a:ea typeface="+mn-ea"/>
              <a:cs typeface="+mn-cs"/>
            </a:rPr>
            <a:t> dialog box, use the following details: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u="sng">
              <a:solidFill>
                <a:schemeClr val="dk1"/>
              </a:solidFill>
              <a:effectLst/>
              <a:latin typeface="+mn-lt"/>
              <a:ea typeface="+mn-ea"/>
              <a:cs typeface="+mn-cs"/>
            </a:rPr>
            <a:t>Action:</a:t>
          </a:r>
          <a:r>
            <a:rPr lang="en-US" sz="1100" b="1" i="0">
              <a:solidFill>
                <a:schemeClr val="dk1"/>
              </a:solidFill>
              <a:effectLst/>
              <a:latin typeface="+mn-lt"/>
              <a:ea typeface="+mn-ea"/>
              <a:cs typeface="+mn-cs"/>
            </a:rPr>
            <a:t> - </a:t>
          </a:r>
          <a:r>
            <a:rPr lang="en-US" sz="1100" b="0" i="0">
              <a:solidFill>
                <a:schemeClr val="dk1"/>
              </a:solidFill>
              <a:effectLst/>
              <a:latin typeface="+mn-lt"/>
              <a:ea typeface="+mn-ea"/>
              <a:cs typeface="+mn-cs"/>
            </a:rPr>
            <a:t>Select the ‘Copy to another location’ option. This will allow you to specify the location where you can get the list of unique records</a:t>
          </a:r>
          <a:r>
            <a:rPr lang="en-US" sz="1100" b="1" i="0">
              <a:solidFill>
                <a:schemeClr val="dk1"/>
              </a:solidFill>
              <a:effectLst/>
              <a:latin typeface="+mn-lt"/>
              <a:ea typeface="+mn-ea"/>
              <a:cs typeface="+mn-cs"/>
            </a:rPr>
            <a:t>.</a:t>
          </a:r>
          <a:endParaRPr lang="en-US" b="1">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u="sng">
              <a:solidFill>
                <a:schemeClr val="dk1"/>
              </a:solidFill>
              <a:effectLst/>
              <a:latin typeface="+mn-lt"/>
              <a:ea typeface="+mn-ea"/>
              <a:cs typeface="+mn-cs"/>
            </a:rPr>
            <a:t>List Range:-</a:t>
          </a:r>
          <a:r>
            <a:rPr lang="en-US" sz="1100" b="0" i="0">
              <a:solidFill>
                <a:schemeClr val="dk1"/>
              </a:solidFill>
              <a:effectLst/>
              <a:latin typeface="+mn-lt"/>
              <a:ea typeface="+mn-ea"/>
              <a:cs typeface="+mn-cs"/>
            </a:rPr>
            <a:t> Make sure it refers to the dataset from which you want to find unique records. Also, make sure headers in the data set are inclu</a:t>
          </a:r>
          <a:r>
            <a:rPr lang="en-US" sz="1100" b="1" i="0">
              <a:solidFill>
                <a:schemeClr val="dk1"/>
              </a:solidFill>
              <a:effectLst/>
              <a:latin typeface="+mn-lt"/>
              <a:ea typeface="+mn-ea"/>
              <a:cs typeface="+mn-cs"/>
            </a:rPr>
            <a:t>ded.</a:t>
          </a:r>
          <a:endParaRPr lang="en-US" b="1">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u="sng">
              <a:solidFill>
                <a:schemeClr val="dk1"/>
              </a:solidFill>
              <a:effectLst/>
              <a:latin typeface="+mn-lt"/>
              <a:ea typeface="+mn-ea"/>
              <a:cs typeface="+mn-cs"/>
            </a:rPr>
            <a:t>Criteria Range:</a:t>
          </a:r>
          <a:r>
            <a:rPr lang="en-US" sz="1100" b="0" i="0">
              <a:solidFill>
                <a:schemeClr val="dk1"/>
              </a:solidFill>
              <a:effectLst/>
              <a:latin typeface="+mn-lt"/>
              <a:ea typeface="+mn-ea"/>
              <a:cs typeface="+mn-cs"/>
            </a:rPr>
            <a:t> Leave this empty.</a:t>
          </a:r>
          <a:endParaRPr lang="en-US">
            <a:effectLst/>
          </a:endParaRPr>
        </a:p>
        <a:p>
          <a:r>
            <a:rPr lang="en-US" sz="1100" b="1" i="0">
              <a:solidFill>
                <a:schemeClr val="dk1"/>
              </a:solidFill>
              <a:effectLst/>
              <a:latin typeface="+mn-lt"/>
              <a:ea typeface="+mn-ea"/>
              <a:cs typeface="+mn-cs"/>
            </a:rPr>
            <a:t>Criteria Range - Rules</a:t>
          </a:r>
        </a:p>
        <a:p>
          <a:r>
            <a:rPr lang="en-US" sz="1100" b="0" i="0">
              <a:solidFill>
                <a:schemeClr val="dk1"/>
              </a:solidFill>
              <a:effectLst/>
              <a:latin typeface="+mn-lt"/>
              <a:ea typeface="+mn-ea"/>
              <a:cs typeface="+mn-cs"/>
            </a:rPr>
            <a:t>The criteria range must be in a cell range that is separate from your table of data. It must be separated by at least one blank row or column.</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The criteria range must consist of at least two rows, containing the column heading and the criteria.</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You can include as many criteria as you like.</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Any blank cells in your criteria range will mean that ANY values can be accepted for this column.</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The criteria can be on a different worksheet.</a:t>
          </a:r>
          <a:endParaRPr lang="en-US" sz="1100" b="1" i="0">
            <a:solidFill>
              <a:schemeClr val="dk1"/>
            </a:solidFill>
            <a:effectLst/>
            <a:latin typeface="+mn-lt"/>
            <a:ea typeface="+mn-ea"/>
            <a:cs typeface="+mn-cs"/>
          </a:endParaRPr>
        </a:p>
        <a:p>
          <a:r>
            <a:rPr lang="en-US" sz="1100" b="1" i="1" u="sng">
              <a:solidFill>
                <a:schemeClr val="dk1"/>
              </a:solidFill>
              <a:effectLst/>
              <a:latin typeface="+mn-lt"/>
              <a:ea typeface="+mn-ea"/>
              <a:cs typeface="+mn-cs"/>
            </a:rPr>
            <a:t>Copy To:</a:t>
          </a:r>
          <a:r>
            <a:rPr lang="en-US" sz="1100" b="0" i="0">
              <a:solidFill>
                <a:schemeClr val="dk1"/>
              </a:solidFill>
              <a:effectLst/>
              <a:latin typeface="+mn-lt"/>
              <a:ea typeface="+mn-ea"/>
              <a:cs typeface="+mn-cs"/>
            </a:rPr>
            <a:t> Specify the cell address where you want to get the list of unique records.</a:t>
          </a:r>
        </a:p>
        <a:p>
          <a:r>
            <a:rPr lang="en-US" sz="1100" b="1" i="1" u="sng">
              <a:solidFill>
                <a:schemeClr val="dk1"/>
              </a:solidFill>
              <a:effectLst/>
              <a:latin typeface="+mn-lt"/>
              <a:ea typeface="+mn-ea"/>
              <a:cs typeface="+mn-cs"/>
            </a:rPr>
            <a:t>Copy Unique Records Only:</a:t>
          </a:r>
          <a:r>
            <a:rPr lang="en-US" sz="1100" b="0" i="0">
              <a:solidFill>
                <a:schemeClr val="dk1"/>
              </a:solidFill>
              <a:effectLst/>
              <a:latin typeface="+mn-lt"/>
              <a:ea typeface="+mn-ea"/>
              <a:cs typeface="+mn-cs"/>
            </a:rPr>
            <a:t> Check this option.</a:t>
          </a:r>
        </a:p>
        <a:p>
          <a:endParaRPr lang="en-IN" sz="1100" b="0" i="0">
            <a:solidFill>
              <a:schemeClr val="dk1"/>
            </a:solidFill>
            <a:effectLst/>
            <a:latin typeface="+mn-lt"/>
            <a:ea typeface="+mn-ea"/>
            <a:cs typeface="+mn-cs"/>
          </a:endParaRPr>
        </a:p>
      </xdr:txBody>
    </xdr:sp>
    <xdr:clientData/>
  </xdr:twoCellAnchor>
  <xdr:twoCellAnchor>
    <xdr:from>
      <xdr:col>4</xdr:col>
      <xdr:colOff>66675</xdr:colOff>
      <xdr:row>0</xdr:row>
      <xdr:rowOff>95250</xdr:rowOff>
    </xdr:from>
    <xdr:to>
      <xdr:col>7</xdr:col>
      <xdr:colOff>590550</xdr:colOff>
      <xdr:row>0</xdr:row>
      <xdr:rowOff>390524</xdr:rowOff>
    </xdr:to>
    <xdr:sp macro="" textlink="">
      <xdr:nvSpPr>
        <xdr:cNvPr id="7" name="TextBox 6"/>
        <xdr:cNvSpPr txBox="1"/>
      </xdr:nvSpPr>
      <xdr:spPr>
        <a:xfrm>
          <a:off x="3105150" y="95250"/>
          <a:ext cx="23526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ADVANCE DATA Filtering</a:t>
          </a:r>
        </a:p>
        <a:p>
          <a:endParaRPr lang="en-US" sz="1400" b="1" baseline="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9526</xdr:colOff>
      <xdr:row>3</xdr:row>
      <xdr:rowOff>2</xdr:rowOff>
    </xdr:from>
    <xdr:to>
      <xdr:col>7</xdr:col>
      <xdr:colOff>200025</xdr:colOff>
      <xdr:row>6</xdr:row>
      <xdr:rowOff>57151</xdr:rowOff>
    </xdr:to>
    <xdr:sp macro="" textlink="">
      <xdr:nvSpPr>
        <xdr:cNvPr id="2" name="TextBox 1"/>
        <xdr:cNvSpPr txBox="1"/>
      </xdr:nvSpPr>
      <xdr:spPr>
        <a:xfrm>
          <a:off x="1219201" y="971552"/>
          <a:ext cx="8029574" cy="100012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Conditional formatting</a:t>
          </a:r>
          <a:r>
            <a:rPr lang="en-US" sz="1100" b="0" i="0">
              <a:solidFill>
                <a:schemeClr val="dk1"/>
              </a:solidFill>
              <a:effectLst/>
              <a:latin typeface="+mn-lt"/>
              <a:ea typeface="+mn-ea"/>
              <a:cs typeface="+mn-cs"/>
            </a:rPr>
            <a:t> is a feature in many spreadsheet applications that allows you to apply specific </a:t>
          </a:r>
          <a:r>
            <a:rPr lang="en-US" sz="1100" b="1" i="0">
              <a:solidFill>
                <a:schemeClr val="dk1"/>
              </a:solidFill>
              <a:effectLst/>
              <a:latin typeface="+mn-lt"/>
              <a:ea typeface="+mn-ea"/>
              <a:cs typeface="+mn-cs"/>
            </a:rPr>
            <a:t>formatting</a:t>
          </a:r>
          <a:r>
            <a:rPr lang="en-US" sz="1100" b="0" i="0">
              <a:solidFill>
                <a:schemeClr val="dk1"/>
              </a:solidFill>
              <a:effectLst/>
              <a:latin typeface="+mn-lt"/>
              <a:ea typeface="+mn-ea"/>
              <a:cs typeface="+mn-cs"/>
            </a:rPr>
            <a:t> to cells that meet certain criteria. It is most often used as color-based </a:t>
          </a:r>
          <a:r>
            <a:rPr lang="en-US" sz="1100" b="1" i="0">
              <a:solidFill>
                <a:schemeClr val="dk1"/>
              </a:solidFill>
              <a:effectLst/>
              <a:latin typeface="+mn-lt"/>
              <a:ea typeface="+mn-ea"/>
              <a:cs typeface="+mn-cs"/>
            </a:rPr>
            <a:t>formatting</a:t>
          </a:r>
          <a:r>
            <a:rPr lang="en-US" sz="1100" b="0" i="0">
              <a:solidFill>
                <a:schemeClr val="dk1"/>
              </a:solidFill>
              <a:effectLst/>
              <a:latin typeface="+mn-lt"/>
              <a:ea typeface="+mn-ea"/>
              <a:cs typeface="+mn-cs"/>
            </a:rPr>
            <a:t> to highlight, emphasize, or differentiate among data and information stored in a spreadsheet.</a:t>
          </a:r>
        </a:p>
        <a:p>
          <a:r>
            <a:rPr lang="en-US" sz="1100" b="1" i="0">
              <a:solidFill>
                <a:schemeClr val="dk1"/>
              </a:solidFill>
              <a:effectLst/>
              <a:latin typeface="+mn-lt"/>
              <a:ea typeface="+mn-ea"/>
              <a:cs typeface="+mn-cs"/>
            </a:rPr>
            <a:t>Conditional Formatting</a:t>
          </a:r>
          <a:r>
            <a:rPr lang="en-US" sz="1100" b="0" i="0">
              <a:solidFill>
                <a:schemeClr val="dk1"/>
              </a:solidFill>
              <a:effectLst/>
              <a:latin typeface="+mn-lt"/>
              <a:ea typeface="+mn-ea"/>
              <a:cs typeface="+mn-cs"/>
            </a:rPr>
            <a:t> (CF) is a tool that allows you to apply formats to a cell or range of cells, and have that </a:t>
          </a:r>
          <a:r>
            <a:rPr lang="en-US" sz="1100" b="1" i="0">
              <a:solidFill>
                <a:schemeClr val="dk1"/>
              </a:solidFill>
              <a:effectLst/>
              <a:latin typeface="+mn-lt"/>
              <a:ea typeface="+mn-ea"/>
              <a:cs typeface="+mn-cs"/>
            </a:rPr>
            <a:t>formatting</a:t>
          </a:r>
          <a:r>
            <a:rPr lang="en-US" sz="1100" b="0" i="0">
              <a:solidFill>
                <a:schemeClr val="dk1"/>
              </a:solidFill>
              <a:effectLst/>
              <a:latin typeface="+mn-lt"/>
              <a:ea typeface="+mn-ea"/>
              <a:cs typeface="+mn-cs"/>
            </a:rPr>
            <a:t> change depending on the value of the cell or the value of a formula</a:t>
          </a:r>
        </a:p>
        <a:p>
          <a:r>
            <a:rPr lang="en-US"/>
            <a:t/>
          </a:r>
          <a:br>
            <a:rPr lang="en-US"/>
          </a:br>
          <a:endParaRPr lang="en-US" sz="1100" b="0"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3</xdr:col>
      <xdr:colOff>28575</xdr:colOff>
      <xdr:row>3</xdr:row>
      <xdr:rowOff>0</xdr:rowOff>
    </xdr:to>
    <xdr:sp macro="" textlink="">
      <xdr:nvSpPr>
        <xdr:cNvPr id="3" name="TextBox 2"/>
        <xdr:cNvSpPr txBox="1"/>
      </xdr:nvSpPr>
      <xdr:spPr>
        <a:xfrm>
          <a:off x="1219199" y="676276"/>
          <a:ext cx="23241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Conditional Formating  </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9527</xdr:colOff>
      <xdr:row>7</xdr:row>
      <xdr:rowOff>9525</xdr:rowOff>
    </xdr:from>
    <xdr:to>
      <xdr:col>8</xdr:col>
      <xdr:colOff>1019175</xdr:colOff>
      <xdr:row>21</xdr:row>
      <xdr:rowOff>142875</xdr:rowOff>
    </xdr:to>
    <xdr:sp macro="" textlink="">
      <xdr:nvSpPr>
        <xdr:cNvPr id="5" name="TextBox 4"/>
        <xdr:cNvSpPr txBox="1"/>
      </xdr:nvSpPr>
      <xdr:spPr>
        <a:xfrm>
          <a:off x="1219202" y="2238375"/>
          <a:ext cx="9782173" cy="28479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First, select the cells you'd like to format.</a:t>
          </a:r>
        </a:p>
        <a:p>
          <a:r>
            <a:rPr lang="en-US" sz="1100" b="0" i="0">
              <a:solidFill>
                <a:schemeClr val="dk1"/>
              </a:solidFill>
              <a:effectLst/>
              <a:latin typeface="+mn-lt"/>
              <a:ea typeface="+mn-ea"/>
              <a:cs typeface="+mn-cs"/>
            </a:rPr>
            <a:t>Then, open the Conditional Formatting menu, which appears in the Styles group on the home tab of the ribbon.</a:t>
          </a:r>
        </a:p>
        <a:p>
          <a:r>
            <a:rPr lang="en-US" sz="1100" b="0" i="0">
              <a:solidFill>
                <a:schemeClr val="dk1"/>
              </a:solidFill>
              <a:effectLst/>
              <a:latin typeface="+mn-lt"/>
              <a:ea typeface="+mn-ea"/>
              <a:cs typeface="+mn-cs"/>
            </a:rPr>
            <a:t>There are </a:t>
          </a:r>
          <a:r>
            <a:rPr lang="en-US" sz="1100" b="1" i="0">
              <a:solidFill>
                <a:schemeClr val="dk1"/>
              </a:solidFill>
              <a:effectLst/>
              <a:latin typeface="+mn-lt"/>
              <a:ea typeface="+mn-ea"/>
              <a:cs typeface="+mn-cs"/>
            </a:rPr>
            <a:t>different types of conditional formatting</a:t>
          </a:r>
          <a:r>
            <a:rPr lang="en-US" sz="1100" b="0" i="0">
              <a:solidFill>
                <a:schemeClr val="dk1"/>
              </a:solidFill>
              <a:effectLst/>
              <a:latin typeface="+mn-lt"/>
              <a:ea typeface="+mn-ea"/>
              <a:cs typeface="+mn-cs"/>
            </a:rPr>
            <a:t> which are:-</a:t>
          </a:r>
          <a:endParaRPr lang="en-US">
            <a:effectLst/>
          </a:endParaRPr>
        </a:p>
        <a:p>
          <a:r>
            <a:rPr lang="en-US" sz="1100" b="1" i="0">
              <a:solidFill>
                <a:schemeClr val="dk1"/>
              </a:solidFill>
              <a:effectLst/>
              <a:latin typeface="+mn-lt"/>
              <a:ea typeface="+mn-ea"/>
              <a:cs typeface="+mn-cs"/>
            </a:rPr>
            <a:t>Highlighted the cells rules -</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which includes </a:t>
          </a:r>
          <a:r>
            <a:rPr lang="en-US" sz="1100" b="1" i="0" baseline="0">
              <a:solidFill>
                <a:schemeClr val="dk1"/>
              </a:solidFill>
              <a:effectLst/>
              <a:latin typeface="+mn-lt"/>
              <a:ea typeface="+mn-ea"/>
              <a:cs typeface="+mn-cs"/>
            </a:rPr>
            <a:t>Greater Than, Less Than, Between, Equal To, Text that Contains, A Date Occuring, Duplicate Values  </a:t>
          </a:r>
          <a:endParaRPr lang="en-US">
            <a:effectLst/>
          </a:endParaRPr>
        </a:p>
        <a:p>
          <a:r>
            <a:rPr lang="en-US" sz="1100" b="1" i="0">
              <a:solidFill>
                <a:schemeClr val="dk1"/>
              </a:solidFill>
              <a:effectLst/>
              <a:latin typeface="+mn-lt"/>
              <a:ea typeface="+mn-ea"/>
              <a:cs typeface="+mn-cs"/>
            </a:rPr>
            <a:t>Top/bottom rules - </a:t>
          </a:r>
          <a:r>
            <a:rPr lang="en-US" sz="1100" b="0" i="0" baseline="0">
              <a:solidFill>
                <a:schemeClr val="dk1"/>
              </a:solidFill>
              <a:effectLst/>
              <a:latin typeface="+mn-lt"/>
              <a:ea typeface="+mn-ea"/>
              <a:cs typeface="+mn-cs"/>
            </a:rPr>
            <a:t>which includes </a:t>
          </a:r>
          <a:r>
            <a:rPr lang="en-US" sz="1100" b="1" i="0" baseline="0">
              <a:solidFill>
                <a:schemeClr val="dk1"/>
              </a:solidFill>
              <a:effectLst/>
              <a:latin typeface="+mn-lt"/>
              <a:ea typeface="+mn-ea"/>
              <a:cs typeface="+mn-cs"/>
            </a:rPr>
            <a:t>Top 10 Items, Top 10 %, Bottom 10 Items, Bottom 10 %, Above Average</a:t>
          </a:r>
          <a:endParaRPr lang="en-US">
            <a:effectLst/>
          </a:endParaRPr>
        </a:p>
        <a:p>
          <a:r>
            <a:rPr lang="en-US" sz="1100" b="1" i="0">
              <a:solidFill>
                <a:schemeClr val="dk1"/>
              </a:solidFill>
              <a:effectLst/>
              <a:latin typeface="+mn-lt"/>
              <a:ea typeface="+mn-ea"/>
              <a:cs typeface="+mn-cs"/>
            </a:rPr>
            <a:t>Data bars</a:t>
          </a:r>
          <a:endParaRPr lang="en-US">
            <a:effectLst/>
          </a:endParaRPr>
        </a:p>
        <a:p>
          <a:r>
            <a:rPr lang="en-US" sz="1100" b="1" i="0">
              <a:solidFill>
                <a:schemeClr val="dk1"/>
              </a:solidFill>
              <a:effectLst/>
              <a:latin typeface="+mn-lt"/>
              <a:ea typeface="+mn-ea"/>
              <a:cs typeface="+mn-cs"/>
            </a:rPr>
            <a:t>Color scales</a:t>
          </a:r>
          <a:endParaRPr lang="en-US">
            <a:effectLst/>
          </a:endParaRPr>
        </a:p>
        <a:p>
          <a:r>
            <a:rPr lang="en-US" sz="1100" b="1" i="0">
              <a:solidFill>
                <a:schemeClr val="dk1"/>
              </a:solidFill>
              <a:effectLst/>
              <a:latin typeface="+mn-lt"/>
              <a:ea typeface="+mn-ea"/>
              <a:cs typeface="+mn-cs"/>
            </a:rPr>
            <a:t>Icon scales</a:t>
          </a:r>
          <a:endParaRPr lang="en-US">
            <a:effectLst/>
          </a:endParaRPr>
        </a:p>
        <a:p>
          <a:r>
            <a:rPr lang="en-IN" sz="1100" b="0" i="0">
              <a:solidFill>
                <a:schemeClr val="dk1"/>
              </a:solidFill>
              <a:effectLst/>
              <a:latin typeface="+mn-lt"/>
              <a:ea typeface="+mn-ea"/>
              <a:cs typeface="+mn-cs"/>
            </a:rPr>
            <a:t>New</a:t>
          </a:r>
          <a:r>
            <a:rPr lang="en-IN" sz="1100" b="0" i="0" baseline="0">
              <a:solidFill>
                <a:schemeClr val="dk1"/>
              </a:solidFill>
              <a:effectLst/>
              <a:latin typeface="+mn-lt"/>
              <a:ea typeface="+mn-ea"/>
              <a:cs typeface="+mn-cs"/>
            </a:rPr>
            <a:t> Rule</a:t>
          </a:r>
        </a:p>
        <a:p>
          <a:r>
            <a:rPr lang="en-IN" sz="1100" b="0" i="0" baseline="0">
              <a:solidFill>
                <a:schemeClr val="dk1"/>
              </a:solidFill>
              <a:effectLst/>
              <a:latin typeface="+mn-lt"/>
              <a:ea typeface="+mn-ea"/>
              <a:cs typeface="+mn-cs"/>
            </a:rPr>
            <a:t>Clear Rules,</a:t>
          </a:r>
        </a:p>
        <a:p>
          <a:r>
            <a:rPr lang="en-IN" sz="1100" b="0" i="0" baseline="0">
              <a:solidFill>
                <a:schemeClr val="dk1"/>
              </a:solidFill>
              <a:effectLst/>
              <a:latin typeface="+mn-lt"/>
              <a:ea typeface="+mn-ea"/>
              <a:cs typeface="+mn-cs"/>
            </a:rPr>
            <a:t>Manage Rules</a:t>
          </a:r>
        </a:p>
        <a:p>
          <a:pPr fontAlgn="base"/>
          <a:r>
            <a:rPr lang="en-US" sz="1100" b="0" i="0">
              <a:solidFill>
                <a:schemeClr val="dk1"/>
              </a:solidFill>
              <a:effectLst/>
              <a:latin typeface="+mn-lt"/>
              <a:ea typeface="+mn-ea"/>
              <a:cs typeface="+mn-cs"/>
            </a:rPr>
            <a:t>There are many conditional format presets in this menu. </a:t>
          </a:r>
        </a:p>
        <a:p>
          <a:pPr fontAlgn="base"/>
          <a:r>
            <a:rPr lang="en-US" sz="1100" b="0" i="0">
              <a:solidFill>
                <a:schemeClr val="dk1"/>
              </a:solidFill>
              <a:effectLst/>
              <a:latin typeface="+mn-lt"/>
              <a:ea typeface="+mn-ea"/>
              <a:cs typeface="+mn-cs"/>
            </a:rPr>
            <a:t>This type of rule requires two inputs: the criteria, or condition, used to trigger the rule, and, the format to apply when that condition is met.</a:t>
          </a:r>
        </a:p>
        <a:p>
          <a:pPr fontAlgn="base"/>
          <a:r>
            <a:rPr lang="en-US" sz="1100" b="0" i="0">
              <a:solidFill>
                <a:schemeClr val="dk1"/>
              </a:solidFill>
              <a:effectLst/>
              <a:latin typeface="+mn-lt"/>
              <a:ea typeface="+mn-ea"/>
              <a:cs typeface="+mn-cs"/>
            </a:rPr>
            <a:t>For the format, we can choose from several pre-built options, or we can define a custom format. </a:t>
          </a:r>
        </a:p>
        <a:p>
          <a:pPr fontAlgn="base"/>
          <a:r>
            <a:rPr lang="en-US" sz="1100" b="0" i="0">
              <a:solidFill>
                <a:schemeClr val="dk1"/>
              </a:solidFill>
              <a:effectLst/>
              <a:latin typeface="+mn-lt"/>
              <a:ea typeface="+mn-ea"/>
              <a:cs typeface="+mn-cs"/>
            </a:rPr>
            <a:t>Once we click OK, the rule is created and see the formatting applied to cells that meet the condition we defined.</a:t>
          </a:r>
        </a:p>
        <a:p>
          <a:pPr fontAlgn="base"/>
          <a:r>
            <a:rPr lang="en-US" sz="1100" b="0" i="0">
              <a:solidFill>
                <a:schemeClr val="dk1"/>
              </a:solidFill>
              <a:effectLst/>
              <a:latin typeface="+mn-lt"/>
              <a:ea typeface="+mn-ea"/>
              <a:cs typeface="+mn-cs"/>
            </a:rPr>
            <a:t>Conditional formatting is fully automatic. If we change a value in the table , the rule that we created is triggered and the formatting is automatically applied.</a:t>
          </a:r>
        </a:p>
        <a:p>
          <a:endParaRPr lang="en-IN" sz="1100" b="0" i="0" baseline="0">
            <a:solidFill>
              <a:schemeClr val="dk1"/>
            </a:solidFill>
            <a:effectLst/>
            <a:latin typeface="+mn-lt"/>
            <a:ea typeface="+mn-ea"/>
            <a:cs typeface="+mn-cs"/>
          </a:endParaRPr>
        </a:p>
        <a:p>
          <a:endParaRPr lang="en-IN" sz="1100" b="0" i="0">
            <a:solidFill>
              <a:schemeClr val="dk1"/>
            </a:solidFill>
            <a:effectLst/>
            <a:latin typeface="+mn-lt"/>
            <a:ea typeface="+mn-ea"/>
            <a:cs typeface="+mn-cs"/>
          </a:endParaRPr>
        </a:p>
      </xdr:txBody>
    </xdr:sp>
    <xdr:clientData/>
  </xdr:twoCellAnchor>
  <xdr:twoCellAnchor>
    <xdr:from>
      <xdr:col>3</xdr:col>
      <xdr:colOff>47625</xdr:colOff>
      <xdr:row>0</xdr:row>
      <xdr:rowOff>133350</xdr:rowOff>
    </xdr:from>
    <xdr:to>
      <xdr:col>4</xdr:col>
      <xdr:colOff>219076</xdr:colOff>
      <xdr:row>0</xdr:row>
      <xdr:rowOff>428624</xdr:rowOff>
    </xdr:to>
    <xdr:sp macro="" textlink="">
      <xdr:nvSpPr>
        <xdr:cNvPr id="7" name="TextBox 6"/>
        <xdr:cNvSpPr txBox="1"/>
      </xdr:nvSpPr>
      <xdr:spPr>
        <a:xfrm>
          <a:off x="3562350" y="133350"/>
          <a:ext cx="23241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Conditional Formating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9524</xdr:colOff>
      <xdr:row>3</xdr:row>
      <xdr:rowOff>2</xdr:rowOff>
    </xdr:from>
    <xdr:to>
      <xdr:col>11</xdr:col>
      <xdr:colOff>133350</xdr:colOff>
      <xdr:row>9</xdr:row>
      <xdr:rowOff>57151</xdr:rowOff>
    </xdr:to>
    <xdr:sp macro="" textlink="">
      <xdr:nvSpPr>
        <xdr:cNvPr id="2" name="TextBox 1"/>
        <xdr:cNvSpPr txBox="1"/>
      </xdr:nvSpPr>
      <xdr:spPr>
        <a:xfrm>
          <a:off x="1076324" y="971552"/>
          <a:ext cx="9763126" cy="194309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In </a:t>
          </a:r>
          <a:r>
            <a:rPr lang="en-US" sz="1100" b="1" i="0">
              <a:solidFill>
                <a:schemeClr val="dk1"/>
              </a:solidFill>
              <a:effectLst/>
              <a:latin typeface="+mn-lt"/>
              <a:ea typeface="+mn-ea"/>
              <a:cs typeface="+mn-cs"/>
            </a:rPr>
            <a:t>Excel</a:t>
          </a:r>
          <a:r>
            <a:rPr lang="en-US" sz="1100" b="0" i="0">
              <a:solidFill>
                <a:schemeClr val="dk1"/>
              </a:solidFill>
              <a:effectLst/>
              <a:latin typeface="+mn-lt"/>
              <a:ea typeface="+mn-ea"/>
              <a:cs typeface="+mn-cs"/>
            </a:rPr>
            <a:t>, the </a:t>
          </a:r>
          <a:r>
            <a:rPr lang="en-US" sz="1100" b="1" i="0">
              <a:solidFill>
                <a:schemeClr val="dk1"/>
              </a:solidFill>
              <a:effectLst/>
              <a:latin typeface="+mn-lt"/>
              <a:ea typeface="+mn-ea"/>
              <a:cs typeface="+mn-cs"/>
            </a:rPr>
            <a:t>data validation</a:t>
          </a:r>
          <a:r>
            <a:rPr lang="en-US" sz="1100" b="0" i="0">
              <a:solidFill>
                <a:schemeClr val="dk1"/>
              </a:solidFill>
              <a:effectLst/>
              <a:latin typeface="+mn-lt"/>
              <a:ea typeface="+mn-ea"/>
              <a:cs typeface="+mn-cs"/>
            </a:rPr>
            <a:t> feature helps you control what can be entered in your worksheet. For example.....</a:t>
          </a:r>
        </a:p>
        <a:p>
          <a:r>
            <a:rPr lang="en-US" sz="1100" b="0" i="0">
              <a:solidFill>
                <a:schemeClr val="dk1"/>
              </a:solidFill>
              <a:effectLst/>
              <a:latin typeface="+mn-lt"/>
              <a:ea typeface="+mn-ea"/>
              <a:cs typeface="+mn-cs"/>
            </a:rPr>
            <a:t>You can create a drop down list of items in a cell, restrict entries, such as a date range or whole numbers only. </a:t>
          </a:r>
        </a:p>
        <a:p>
          <a:r>
            <a:rPr lang="en-US" sz="1100" b="0" i="0">
              <a:solidFill>
                <a:schemeClr val="dk1"/>
              </a:solidFill>
              <a:effectLst/>
              <a:latin typeface="+mn-lt"/>
              <a:ea typeface="+mn-ea"/>
              <a:cs typeface="+mn-cs"/>
            </a:rPr>
            <a:t>You can use data validation to make sure a value is a number between 1 and 6, make sure a date occurs in the next 30 days, or make sure a text entry is less than 25 characters  etc.....</a:t>
          </a:r>
        </a:p>
        <a:p>
          <a:r>
            <a:rPr lang="en-US" sz="1100" b="0" i="0">
              <a:solidFill>
                <a:schemeClr val="dk1"/>
              </a:solidFill>
              <a:effectLst/>
              <a:latin typeface="+mn-lt"/>
              <a:ea typeface="+mn-ea"/>
              <a:cs typeface="+mn-cs"/>
            </a:rPr>
            <a:t>Data validation can simply display a message to a user telling them what is allowed, it also stops invalid user input.</a:t>
          </a:r>
        </a:p>
        <a:p>
          <a:r>
            <a:rPr lang="en-US" sz="1100" b="0" i="0">
              <a:solidFill>
                <a:schemeClr val="dk1"/>
              </a:solidFill>
              <a:effectLst/>
              <a:latin typeface="+mn-lt"/>
              <a:ea typeface="+mn-ea"/>
              <a:cs typeface="+mn-cs"/>
            </a:rPr>
            <a:t>In addition, data validation can be used to present the user with a predefined choice in a dropdown menu.</a:t>
          </a:r>
        </a:p>
        <a:p>
          <a:r>
            <a:rPr lang="en-US" sz="1100" b="0" i="0">
              <a:solidFill>
                <a:schemeClr val="dk1"/>
              </a:solidFill>
              <a:effectLst/>
              <a:latin typeface="+mn-lt"/>
              <a:ea typeface="+mn-ea"/>
              <a:cs typeface="+mn-cs"/>
            </a:rPr>
            <a:t>This can be a convenient way to give a user exactly the values that meet requirements</a:t>
          </a:r>
        </a:p>
        <a:p>
          <a:r>
            <a:rPr lang="en-US" sz="1100" b="1" i="1">
              <a:solidFill>
                <a:schemeClr val="dk1"/>
              </a:solidFill>
              <a:effectLst/>
              <a:latin typeface="+mn-lt"/>
              <a:ea typeface="+mn-ea"/>
              <a:cs typeface="+mn-cs"/>
            </a:rPr>
            <a:t>It is important to understand that data validation can be easily defeated. If a user copies data from a cell without validation to a cell with data validation, the validation is destroyed (or replaced). Data validation is a good way to let users know what is allowed or expected, but it is </a:t>
          </a:r>
          <a:r>
            <a:rPr lang="en-US" sz="1100" b="1" i="1" u="sng">
              <a:solidFill>
                <a:schemeClr val="dk1"/>
              </a:solidFill>
              <a:effectLst/>
              <a:latin typeface="+mn-lt"/>
              <a:ea typeface="+mn-ea"/>
              <a:cs typeface="+mn-cs"/>
            </a:rPr>
            <a:t>not</a:t>
          </a:r>
          <a:r>
            <a:rPr lang="en-US" sz="1100" b="1" i="1">
              <a:solidFill>
                <a:schemeClr val="dk1"/>
              </a:solidFill>
              <a:effectLst/>
              <a:latin typeface="+mn-lt"/>
              <a:ea typeface="+mn-ea"/>
              <a:cs typeface="+mn-cs"/>
            </a:rPr>
            <a:t> a foolproof way to guarantee input.</a:t>
          </a:r>
          <a:endParaRPr lang="en-US" sz="1100" b="1"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2</xdr:col>
      <xdr:colOff>1066800</xdr:colOff>
      <xdr:row>3</xdr:row>
      <xdr:rowOff>0</xdr:rowOff>
    </xdr:to>
    <xdr:sp macro="" textlink="">
      <xdr:nvSpPr>
        <xdr:cNvPr id="3" name="TextBox 2"/>
        <xdr:cNvSpPr txBox="1"/>
      </xdr:nvSpPr>
      <xdr:spPr>
        <a:xfrm>
          <a:off x="1076324" y="676276"/>
          <a:ext cx="203835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Data Validation 1</a:t>
          </a:r>
        </a:p>
        <a:p>
          <a:r>
            <a:rPr lang="en-US" sz="1400" b="1" baseline="0"/>
            <a:t> </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9</xdr:row>
      <xdr:rowOff>266700</xdr:rowOff>
    </xdr:from>
    <xdr:to>
      <xdr:col>16</xdr:col>
      <xdr:colOff>561975</xdr:colOff>
      <xdr:row>55</xdr:row>
      <xdr:rowOff>76199</xdr:rowOff>
    </xdr:to>
    <xdr:sp macro="" textlink="">
      <xdr:nvSpPr>
        <xdr:cNvPr id="5" name="TextBox 4"/>
        <xdr:cNvSpPr txBox="1"/>
      </xdr:nvSpPr>
      <xdr:spPr>
        <a:xfrm>
          <a:off x="1076325" y="3124200"/>
          <a:ext cx="13744575" cy="874394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0" i="0" baseline="0">
              <a:solidFill>
                <a:schemeClr val="dk1"/>
              </a:solidFill>
              <a:effectLst/>
              <a:latin typeface="+mn-lt"/>
              <a:ea typeface="+mn-ea"/>
              <a:cs typeface="+mn-cs"/>
            </a:rPr>
            <a:t>Select a Cell where validation rules to be implement.</a:t>
          </a:r>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Navigate </a:t>
          </a:r>
          <a:r>
            <a:rPr lang="en-US" sz="1100" b="1" i="0" u="none" strike="noStrike" baseline="0">
              <a:solidFill>
                <a:schemeClr val="dk1"/>
              </a:solidFill>
              <a:effectLst/>
              <a:latin typeface="+mn-lt"/>
              <a:ea typeface="+mn-ea"/>
              <a:cs typeface="+mn-cs"/>
            </a:rPr>
            <a:t>DATA Tab</a:t>
          </a:r>
          <a:r>
            <a:rPr lang="en-US" sz="1100" b="0" i="0" u="none" strike="noStrike" baseline="0">
              <a:solidFill>
                <a:schemeClr val="dk1"/>
              </a:solidFill>
              <a:effectLst/>
              <a:latin typeface="+mn-lt"/>
              <a:ea typeface="+mn-ea"/>
              <a:cs typeface="+mn-cs"/>
            </a:rPr>
            <a:t> in the Ribbon and locate </a:t>
          </a:r>
          <a:r>
            <a:rPr lang="en-US" sz="1100" b="1" i="0" u="none" strike="noStrike" baseline="0">
              <a:solidFill>
                <a:schemeClr val="dk1"/>
              </a:solidFill>
              <a:effectLst/>
              <a:latin typeface="+mn-lt"/>
              <a:ea typeface="+mn-ea"/>
              <a:cs typeface="+mn-cs"/>
            </a:rPr>
            <a:t>'Data Validation' </a:t>
          </a:r>
          <a:r>
            <a:rPr lang="en-US" sz="1100" b="0" i="0" u="none" strike="noStrike" baseline="0">
              <a:solidFill>
                <a:schemeClr val="dk1"/>
              </a:solidFill>
              <a:effectLst/>
              <a:latin typeface="+mn-lt"/>
              <a:ea typeface="+mn-ea"/>
              <a:cs typeface="+mn-cs"/>
            </a:rPr>
            <a:t>option.</a:t>
          </a:r>
        </a:p>
        <a:p>
          <a:r>
            <a:rPr lang="en-US" sz="1100" b="0" i="0">
              <a:solidFill>
                <a:schemeClr val="dk1"/>
              </a:solidFill>
              <a:effectLst/>
              <a:latin typeface="+mn-lt"/>
              <a:ea typeface="+mn-ea"/>
              <a:cs typeface="+mn-cs"/>
            </a:rPr>
            <a:t>Data validation is defined in a window </a:t>
          </a:r>
          <a:r>
            <a:rPr lang="en-US" sz="1100" b="1" i="0">
              <a:solidFill>
                <a:schemeClr val="dk1"/>
              </a:solidFill>
              <a:effectLst/>
              <a:latin typeface="+mn-lt"/>
              <a:ea typeface="+mn-ea"/>
              <a:cs typeface="+mn-cs"/>
            </a:rPr>
            <a:t>with 3 tabs: Settings, Input Message, and Error Alert</a:t>
          </a:r>
          <a:endParaRPr lang="en-IN" sz="1100" b="1" i="0" baseline="0">
            <a:solidFill>
              <a:schemeClr val="dk1"/>
            </a:solidFill>
            <a:effectLst/>
            <a:latin typeface="+mn-lt"/>
            <a:ea typeface="+mn-ea"/>
            <a:cs typeface="+mn-cs"/>
          </a:endParaRPr>
        </a:p>
        <a:p>
          <a:r>
            <a:rPr lang="en-US" sz="1100" b="1" i="0">
              <a:solidFill>
                <a:schemeClr val="dk1"/>
              </a:solidFill>
              <a:effectLst/>
              <a:latin typeface="+mn-lt"/>
              <a:ea typeface="+mn-ea"/>
              <a:cs typeface="+mn-cs"/>
            </a:rPr>
            <a:t>1.  Settings - </a:t>
          </a:r>
          <a:r>
            <a:rPr lang="en-US" sz="1100" b="0" i="0">
              <a:solidFill>
                <a:schemeClr val="dk1"/>
              </a:solidFill>
              <a:effectLst/>
              <a:latin typeface="+mn-lt"/>
              <a:ea typeface="+mn-ea"/>
              <a:cs typeface="+mn-cs"/>
            </a:rPr>
            <a:t>The settings tab is where you enter validation criteria. There are a number of built-in validation rules with various options, or you can select Custom, and use your own formula to validate input .</a:t>
          </a:r>
        </a:p>
        <a:p>
          <a:r>
            <a:rPr lang="en-US" sz="1100" b="1" i="0">
              <a:solidFill>
                <a:schemeClr val="dk1"/>
              </a:solidFill>
              <a:effectLst/>
              <a:latin typeface="+mn-lt"/>
              <a:ea typeface="+mn-ea"/>
              <a:cs typeface="+mn-cs"/>
            </a:rPr>
            <a:t>By defalt </a:t>
          </a:r>
          <a:r>
            <a:rPr lang="en-US" sz="1100" b="0" i="0">
              <a:solidFill>
                <a:schemeClr val="dk1"/>
              </a:solidFill>
              <a:effectLst/>
              <a:latin typeface="+mn-lt"/>
              <a:ea typeface="+mn-ea"/>
              <a:cs typeface="+mn-cs"/>
            </a:rPr>
            <a:t>validation criteria is set to allow </a:t>
          </a:r>
          <a:r>
            <a:rPr lang="en-US" sz="1100" b="1" i="0">
              <a:solidFill>
                <a:schemeClr val="dk1"/>
              </a:solidFill>
              <a:effectLst/>
              <a:latin typeface="+mn-lt"/>
              <a:ea typeface="+mn-ea"/>
              <a:cs typeface="+mn-cs"/>
            </a:rPr>
            <a:t>"Any Value</a:t>
          </a:r>
          <a:r>
            <a:rPr lang="en-US" sz="1100" b="0" i="0">
              <a:solidFill>
                <a:schemeClr val="dk1"/>
              </a:solidFill>
              <a:effectLst/>
              <a:latin typeface="+mn-lt"/>
              <a:ea typeface="+mn-ea"/>
              <a:cs typeface="+mn-cs"/>
            </a:rPr>
            <a:t>" in the cell. </a:t>
          </a:r>
          <a:r>
            <a:rPr lang="en-US" sz="1100" b="1" i="0">
              <a:solidFill>
                <a:schemeClr val="dk1"/>
              </a:solidFill>
              <a:effectLst/>
              <a:latin typeface="+mn-lt"/>
              <a:ea typeface="+mn-ea"/>
              <a:cs typeface="+mn-cs"/>
            </a:rPr>
            <a:t>You can change </a:t>
          </a:r>
          <a:r>
            <a:rPr lang="en-US" sz="1100" b="0" i="0">
              <a:solidFill>
                <a:schemeClr val="dk1"/>
              </a:solidFill>
              <a:effectLst/>
              <a:latin typeface="+mn-lt"/>
              <a:ea typeface="+mn-ea"/>
              <a:cs typeface="+mn-cs"/>
            </a:rPr>
            <a:t>the validation criteria to allow input only as </a:t>
          </a:r>
          <a:r>
            <a:rPr lang="en-US" sz="1100" b="1" i="0">
              <a:solidFill>
                <a:schemeClr val="dk1"/>
              </a:solidFill>
              <a:effectLst/>
              <a:latin typeface="+mn-lt"/>
              <a:ea typeface="+mn-ea"/>
              <a:cs typeface="+mn-cs"/>
            </a:rPr>
            <a:t>"Whole Number" / "Decimal Values" / "Date"</a:t>
          </a:r>
          <a:r>
            <a:rPr lang="en-US" sz="1100" b="1" i="0" baseline="0">
              <a:solidFill>
                <a:schemeClr val="dk1"/>
              </a:solidFill>
              <a:effectLst/>
              <a:latin typeface="+mn-lt"/>
              <a:ea typeface="+mn-ea"/>
              <a:cs typeface="+mn-cs"/>
            </a:rPr>
            <a:t> / "Time "/ "Text " (with specific length) / Select from given "List" / Custome Criteria.</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2. Input Message - </a:t>
          </a:r>
          <a:r>
            <a:rPr lang="en-US" sz="1100" b="0" i="0">
              <a:solidFill>
                <a:schemeClr val="dk1"/>
              </a:solidFill>
              <a:effectLst/>
              <a:latin typeface="+mn-lt"/>
              <a:ea typeface="+mn-ea"/>
              <a:cs typeface="+mn-cs"/>
            </a:rPr>
            <a:t>The Input Message tab defines a message to display when a cell with validation rules is selected. This Input Message is completely optional. If no input message is set, no message appears when a user selects a cell with data validation applied. The input message has no effect on what the user can enter — it simply displays a message to let the user know what is allowed or expected. </a:t>
          </a:r>
        </a:p>
        <a:p>
          <a:endParaRPr lang="en-US" sz="1100" b="0" i="0">
            <a:solidFill>
              <a:schemeClr val="dk1"/>
            </a:solidFill>
            <a:effectLst/>
            <a:latin typeface="+mn-lt"/>
            <a:ea typeface="+mn-ea"/>
            <a:cs typeface="+mn-cs"/>
          </a:endParaRPr>
        </a:p>
        <a:p>
          <a:r>
            <a:rPr lang="en-IN" sz="1100" b="1" i="0">
              <a:solidFill>
                <a:schemeClr val="dk1"/>
              </a:solidFill>
              <a:effectLst/>
              <a:latin typeface="+mn-lt"/>
              <a:ea typeface="+mn-ea"/>
              <a:cs typeface="+mn-cs"/>
            </a:rPr>
            <a:t>3.  Error Alert - </a:t>
          </a:r>
          <a:r>
            <a:rPr lang="en-US" sz="1100" b="0" i="0">
              <a:solidFill>
                <a:schemeClr val="dk1"/>
              </a:solidFill>
              <a:effectLst/>
              <a:latin typeface="+mn-lt"/>
              <a:ea typeface="+mn-ea"/>
              <a:cs typeface="+mn-cs"/>
            </a:rPr>
            <a:t>The Error Alert Tab controls how validation is enforced. For example, when style is set to "Stop", invalid data triggers a window with a message, and the input is not allowed. </a:t>
          </a:r>
        </a:p>
        <a:p>
          <a:r>
            <a:rPr lang="en-US" b="1"/>
            <a:t>Alert Style	Behavior</a:t>
          </a:r>
        </a:p>
        <a:p>
          <a:r>
            <a:rPr lang="en-US" b="1">
              <a:effectLst/>
            </a:rPr>
            <a:t>Stop</a:t>
          </a:r>
          <a:r>
            <a:rPr lang="en-US">
              <a:effectLst/>
            </a:rPr>
            <a:t>	Stops users from entering invalid data in a cell. Users can retry, but must enter a value that passes data validation. </a:t>
          </a:r>
        </a:p>
        <a:p>
          <a:r>
            <a:rPr lang="en-US">
              <a:effectLst/>
            </a:rPr>
            <a:t>	The Stop alert window has two options: Retry and Cancel.</a:t>
          </a:r>
        </a:p>
        <a:p>
          <a:r>
            <a:rPr lang="en-US" b="1">
              <a:effectLst/>
            </a:rPr>
            <a:t>Warning</a:t>
          </a:r>
          <a:r>
            <a:rPr lang="en-US">
              <a:effectLst/>
            </a:rPr>
            <a:t>	Warns users that data is invalid. The warning does nothing to stop invalid data. </a:t>
          </a:r>
        </a:p>
        <a:p>
          <a:r>
            <a:rPr lang="en-US">
              <a:effectLst/>
            </a:rPr>
            <a:t>	The Warning alert window has three options: Yes (to accept invalid data), No (to edit invalid data) and Cancel (to remove the invalid data). </a:t>
          </a:r>
        </a:p>
        <a:p>
          <a:r>
            <a:rPr lang="en-US" b="1">
              <a:effectLst/>
            </a:rPr>
            <a:t>Information</a:t>
          </a:r>
          <a:r>
            <a:rPr lang="en-US">
              <a:effectLst/>
            </a:rPr>
            <a:t>	Informs users that data is invalid. This message does nothing to stop invalid data. </a:t>
          </a:r>
        </a:p>
        <a:p>
          <a:r>
            <a:rPr lang="en-US">
              <a:effectLst/>
            </a:rPr>
            <a:t>	The Information alert window has 2 options: OK to accept invalid data, and Cancel to remove it.</a:t>
          </a:r>
        </a:p>
        <a:p>
          <a:endParaRPr lang="en-US" sz="1100" b="1"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Data validation options</a:t>
          </a:r>
          <a:endParaRPr lang="en-US">
            <a:effectLst/>
          </a:endParaRPr>
        </a:p>
        <a:p>
          <a:pPr fontAlgn="base"/>
          <a:r>
            <a:rPr lang="en-US" sz="1100" b="0" i="0">
              <a:solidFill>
                <a:schemeClr val="dk1"/>
              </a:solidFill>
              <a:effectLst/>
              <a:latin typeface="+mn-lt"/>
              <a:ea typeface="+mn-ea"/>
              <a:cs typeface="+mn-cs"/>
            </a:rPr>
            <a:t>When a data validation rule is created, there are eight options available to validate user input:</a:t>
          </a:r>
          <a:endParaRPr lang="en-US">
            <a:effectLst/>
          </a:endParaRPr>
        </a:p>
        <a:p>
          <a:pPr fontAlgn="base"/>
          <a:r>
            <a:rPr lang="en-US" sz="1100" b="1" i="0">
              <a:solidFill>
                <a:schemeClr val="dk1"/>
              </a:solidFill>
              <a:effectLst/>
              <a:latin typeface="+mn-lt"/>
              <a:ea typeface="+mn-ea"/>
              <a:cs typeface="+mn-cs"/>
            </a:rPr>
            <a:t>a. Any Value</a:t>
          </a:r>
          <a:r>
            <a:rPr lang="en-US" sz="1100" b="0" i="0">
              <a:solidFill>
                <a:schemeClr val="dk1"/>
              </a:solidFill>
              <a:effectLst/>
              <a:latin typeface="+mn-lt"/>
              <a:ea typeface="+mn-ea"/>
              <a:cs typeface="+mn-cs"/>
            </a:rPr>
            <a:t> - 	no validation is performed. </a:t>
          </a:r>
        </a:p>
        <a:p>
          <a:pPr fontAlgn="base"/>
          <a:r>
            <a:rPr lang="en-US" sz="1100" b="0" i="0">
              <a:solidFill>
                <a:schemeClr val="dk1"/>
              </a:solidFill>
              <a:effectLst/>
              <a:latin typeface="+mn-lt"/>
              <a:ea typeface="+mn-ea"/>
              <a:cs typeface="+mn-cs"/>
            </a:rPr>
            <a:t>	Note: if data validation was previously applied with a set Input Message, the message will still display when the cell is selected, even when Any Value is selected.</a:t>
          </a:r>
          <a:endParaRPr lang="en-US">
            <a:effectLst/>
          </a:endParaRPr>
        </a:p>
        <a:p>
          <a:pPr fontAlgn="base"/>
          <a:r>
            <a:rPr lang="en-US" sz="1100" b="1" i="0">
              <a:solidFill>
                <a:schemeClr val="dk1"/>
              </a:solidFill>
              <a:effectLst/>
              <a:latin typeface="+mn-lt"/>
              <a:ea typeface="+mn-ea"/>
              <a:cs typeface="+mn-cs"/>
            </a:rPr>
            <a:t>b. Whole Number </a:t>
          </a:r>
          <a:r>
            <a:rPr lang="en-US" sz="1100" b="0" i="0">
              <a:solidFill>
                <a:schemeClr val="dk1"/>
              </a:solidFill>
              <a:effectLst/>
              <a:latin typeface="+mn-lt"/>
              <a:ea typeface="+mn-ea"/>
              <a:cs typeface="+mn-cs"/>
            </a:rPr>
            <a:t>- only whole numbers are allowed. Once the whole number option is selected, other options become available to further limit input. </a:t>
          </a:r>
        </a:p>
        <a:p>
          <a:pPr fontAlgn="base"/>
          <a:r>
            <a:rPr lang="en-US" sz="1100" b="0" i="0">
              <a:solidFill>
                <a:schemeClr val="dk1"/>
              </a:solidFill>
              <a:effectLst/>
              <a:latin typeface="+mn-lt"/>
              <a:ea typeface="+mn-ea"/>
              <a:cs typeface="+mn-cs"/>
            </a:rPr>
            <a:t>	For example, you can require a whole number between 1 and 10.</a:t>
          </a:r>
          <a:endParaRPr lang="en-US">
            <a:effectLst/>
          </a:endParaRPr>
        </a:p>
        <a:p>
          <a:pPr fontAlgn="base"/>
          <a:r>
            <a:rPr lang="en-US" sz="1100" b="1" i="0">
              <a:solidFill>
                <a:schemeClr val="dk1"/>
              </a:solidFill>
              <a:effectLst/>
              <a:latin typeface="+mn-lt"/>
              <a:ea typeface="+mn-ea"/>
              <a:cs typeface="+mn-cs"/>
            </a:rPr>
            <a:t>c. Decimal</a:t>
          </a:r>
          <a:r>
            <a:rPr lang="en-US" sz="1100" b="0" i="0">
              <a:solidFill>
                <a:schemeClr val="dk1"/>
              </a:solidFill>
              <a:effectLst/>
              <a:latin typeface="+mn-lt"/>
              <a:ea typeface="+mn-ea"/>
              <a:cs typeface="+mn-cs"/>
            </a:rPr>
            <a:t> - 	works like the whole number option, but allows decimal values. </a:t>
          </a:r>
        </a:p>
        <a:p>
          <a:pPr fontAlgn="base"/>
          <a:r>
            <a:rPr lang="en-US" sz="1100" b="0" i="0">
              <a:solidFill>
                <a:schemeClr val="dk1"/>
              </a:solidFill>
              <a:effectLst/>
              <a:latin typeface="+mn-lt"/>
              <a:ea typeface="+mn-ea"/>
              <a:cs typeface="+mn-cs"/>
            </a:rPr>
            <a:t>	For example, with the Decimal option configured to allow values between 0 and 3, values like .5, 2.5, and 3.1 are all allowed.</a:t>
          </a:r>
          <a:endParaRPr lang="en-US">
            <a:effectLst/>
          </a:endParaRPr>
        </a:p>
        <a:p>
          <a:pPr fontAlgn="base"/>
          <a:r>
            <a:rPr lang="en-US" sz="1100" b="1" i="0">
              <a:solidFill>
                <a:schemeClr val="dk1"/>
              </a:solidFill>
              <a:effectLst/>
              <a:latin typeface="+mn-lt"/>
              <a:ea typeface="+mn-ea"/>
              <a:cs typeface="+mn-cs"/>
            </a:rPr>
            <a:t>d. List</a:t>
          </a:r>
          <a:r>
            <a:rPr lang="en-US" sz="1100" b="0" i="0">
              <a:solidFill>
                <a:schemeClr val="dk1"/>
              </a:solidFill>
              <a:effectLst/>
              <a:latin typeface="+mn-lt"/>
              <a:ea typeface="+mn-ea"/>
              <a:cs typeface="+mn-cs"/>
            </a:rPr>
            <a:t> - 	only values from a predefined list are allowed. The values are presented to the user as a dropdown menu control. </a:t>
          </a:r>
        </a:p>
        <a:p>
          <a:pPr fontAlgn="base"/>
          <a:r>
            <a:rPr lang="en-US" sz="1100" b="0" i="0">
              <a:solidFill>
                <a:schemeClr val="dk1"/>
              </a:solidFill>
              <a:effectLst/>
              <a:latin typeface="+mn-lt"/>
              <a:ea typeface="+mn-ea"/>
              <a:cs typeface="+mn-cs"/>
            </a:rPr>
            <a:t>	Allowed values can be hardcoded directly into the Settings tab, or specified as a range on the worksheet.</a:t>
          </a:r>
          <a:endParaRPr lang="en-US">
            <a:effectLst/>
          </a:endParaRPr>
        </a:p>
        <a:p>
          <a:pPr fontAlgn="base"/>
          <a:r>
            <a:rPr lang="en-US" sz="1100" b="1" i="0">
              <a:solidFill>
                <a:schemeClr val="dk1"/>
              </a:solidFill>
              <a:effectLst/>
              <a:latin typeface="+mn-lt"/>
              <a:ea typeface="+mn-ea"/>
              <a:cs typeface="+mn-cs"/>
            </a:rPr>
            <a:t>e. Date</a:t>
          </a:r>
          <a:r>
            <a:rPr lang="en-US" sz="1100" b="0" i="0">
              <a:solidFill>
                <a:schemeClr val="dk1"/>
              </a:solidFill>
              <a:effectLst/>
              <a:latin typeface="+mn-lt"/>
              <a:ea typeface="+mn-ea"/>
              <a:cs typeface="+mn-cs"/>
            </a:rPr>
            <a:t> - 	only dates are allowed. For example, you can require a date between January 1, 2018 and December 31 2021, or a date after June 1, 2018.</a:t>
          </a:r>
          <a:endParaRPr lang="en-US">
            <a:effectLst/>
          </a:endParaRPr>
        </a:p>
        <a:p>
          <a:pPr fontAlgn="base"/>
          <a:r>
            <a:rPr lang="en-US" sz="1100" b="1" i="0">
              <a:solidFill>
                <a:schemeClr val="dk1"/>
              </a:solidFill>
              <a:effectLst/>
              <a:latin typeface="+mn-lt"/>
              <a:ea typeface="+mn-ea"/>
              <a:cs typeface="+mn-cs"/>
            </a:rPr>
            <a:t>f. Time</a:t>
          </a:r>
          <a:r>
            <a:rPr lang="en-US" sz="1100" b="0" i="0">
              <a:solidFill>
                <a:schemeClr val="dk1"/>
              </a:solidFill>
              <a:effectLst/>
              <a:latin typeface="+mn-lt"/>
              <a:ea typeface="+mn-ea"/>
              <a:cs typeface="+mn-cs"/>
            </a:rPr>
            <a:t> - 	only times are allowed. For example, you can require a time between 9:00 AM and 5:00 PM, or only allow times after 12:00 PM.</a:t>
          </a:r>
          <a:endParaRPr lang="en-US">
            <a:effectLst/>
          </a:endParaRPr>
        </a:p>
        <a:p>
          <a:pPr fontAlgn="base"/>
          <a:r>
            <a:rPr lang="en-US" sz="1100" b="1" i="0">
              <a:solidFill>
                <a:schemeClr val="dk1"/>
              </a:solidFill>
              <a:effectLst/>
              <a:latin typeface="+mn-lt"/>
              <a:ea typeface="+mn-ea"/>
              <a:cs typeface="+mn-cs"/>
            </a:rPr>
            <a:t>g. Text length</a:t>
          </a:r>
          <a:r>
            <a:rPr lang="en-US" sz="1100" b="0" i="0">
              <a:solidFill>
                <a:schemeClr val="dk1"/>
              </a:solidFill>
              <a:effectLst/>
              <a:latin typeface="+mn-lt"/>
              <a:ea typeface="+mn-ea"/>
              <a:cs typeface="+mn-cs"/>
            </a:rPr>
            <a:t> - 	validates input based on number of characters or  digits. For example, you could require code that contains 5 digits.</a:t>
          </a:r>
          <a:endParaRPr lang="en-US">
            <a:effectLst/>
          </a:endParaRPr>
        </a:p>
        <a:p>
          <a:pPr fontAlgn="base"/>
          <a:r>
            <a:rPr lang="en-US" sz="1100" b="1" i="0">
              <a:solidFill>
                <a:schemeClr val="dk1"/>
              </a:solidFill>
              <a:effectLst/>
              <a:latin typeface="+mn-lt"/>
              <a:ea typeface="+mn-ea"/>
              <a:cs typeface="+mn-cs"/>
            </a:rPr>
            <a:t>h. Custom</a:t>
          </a:r>
          <a:r>
            <a:rPr lang="en-US" sz="1100" b="0" i="0">
              <a:solidFill>
                <a:schemeClr val="dk1"/>
              </a:solidFill>
              <a:effectLst/>
              <a:latin typeface="+mn-lt"/>
              <a:ea typeface="+mn-ea"/>
              <a:cs typeface="+mn-cs"/>
            </a:rPr>
            <a:t> - 	validates user input using a custom formula. In other words, you can write your own formula to validate input. </a:t>
          </a:r>
        </a:p>
        <a:p>
          <a:pPr fontAlgn="base"/>
          <a:r>
            <a:rPr lang="en-US" sz="1100" b="0" i="0">
              <a:solidFill>
                <a:schemeClr val="dk1"/>
              </a:solidFill>
              <a:effectLst/>
              <a:latin typeface="+mn-lt"/>
              <a:ea typeface="+mn-ea"/>
              <a:cs typeface="+mn-cs"/>
            </a:rPr>
            <a:t>	Custom formulas greatly extend the options for data validation. </a:t>
          </a:r>
        </a:p>
        <a:p>
          <a:pPr fontAlgn="base"/>
          <a:r>
            <a:rPr lang="en-US" sz="1100" b="0" i="0">
              <a:solidFill>
                <a:schemeClr val="dk1"/>
              </a:solidFill>
              <a:effectLst/>
              <a:latin typeface="+mn-lt"/>
              <a:ea typeface="+mn-ea"/>
              <a:cs typeface="+mn-cs"/>
            </a:rPr>
            <a:t>	For example, you could use a formula to ensure a value is uppercase, a value contains "xyz", or a date is a weekday in the next 45 days.</a:t>
          </a:r>
          <a:endParaRPr lang="en-US">
            <a:effectLst/>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The settings tab also includes two checkboxes:</a:t>
          </a:r>
          <a:endParaRPr lang="en-US">
            <a:effectLst/>
          </a:endParaRPr>
        </a:p>
        <a:p>
          <a:pPr fontAlgn="base"/>
          <a:r>
            <a:rPr lang="en-US" sz="1100" b="1" i="0">
              <a:solidFill>
                <a:schemeClr val="dk1"/>
              </a:solidFill>
              <a:effectLst/>
              <a:latin typeface="+mn-lt"/>
              <a:ea typeface="+mn-ea"/>
              <a:cs typeface="+mn-cs"/>
            </a:rPr>
            <a:t>Ignore blank</a:t>
          </a:r>
          <a:r>
            <a:rPr lang="en-US" sz="1100" b="0" i="0">
              <a:solidFill>
                <a:schemeClr val="dk1"/>
              </a:solidFill>
              <a:effectLst/>
              <a:latin typeface="+mn-lt"/>
              <a:ea typeface="+mn-ea"/>
              <a:cs typeface="+mn-cs"/>
            </a:rPr>
            <a:t> - 	tells Excel to not validate cells that contain no value. In practice, this setting seems to effect only the command "circle invalid data". </a:t>
          </a:r>
        </a:p>
        <a:p>
          <a:pPr fontAlgn="base"/>
          <a:r>
            <a:rPr lang="en-US" sz="1100" b="0" i="0">
              <a:solidFill>
                <a:schemeClr val="dk1"/>
              </a:solidFill>
              <a:effectLst/>
              <a:latin typeface="+mn-lt"/>
              <a:ea typeface="+mn-ea"/>
              <a:cs typeface="+mn-cs"/>
            </a:rPr>
            <a:t>	When enabled, blank cells are not circled even if they fail validation.</a:t>
          </a:r>
          <a:endParaRPr lang="en-US">
            <a:effectLst/>
          </a:endParaRPr>
        </a:p>
        <a:p>
          <a:pPr fontAlgn="base"/>
          <a:r>
            <a:rPr lang="en-US" sz="1100" b="1" i="0">
              <a:solidFill>
                <a:schemeClr val="dk1"/>
              </a:solidFill>
              <a:effectLst/>
              <a:latin typeface="+mn-lt"/>
              <a:ea typeface="+mn-ea"/>
              <a:cs typeface="+mn-cs"/>
            </a:rPr>
            <a:t>Apply these changes to other cells with the same settings</a:t>
          </a:r>
          <a:r>
            <a:rPr lang="en-US" sz="1100" b="0" i="0">
              <a:solidFill>
                <a:schemeClr val="dk1"/>
              </a:solidFill>
              <a:effectLst/>
              <a:latin typeface="+mn-lt"/>
              <a:ea typeface="+mn-ea"/>
              <a:cs typeface="+mn-cs"/>
            </a:rPr>
            <a:t> - this setting will update validation applied to other cells when it matches the (original) validation of the cell(s) being edited.</a:t>
          </a:r>
          <a:endParaRPr lang="en-US">
            <a:effectLst/>
          </a:endParaRPr>
        </a:p>
        <a:p>
          <a:pPr fontAlgn="base"/>
          <a:endParaRPr lang="en-US" sz="1100" b="0" i="1">
            <a:solidFill>
              <a:schemeClr val="dk1"/>
            </a:solidFill>
            <a:effectLst/>
            <a:latin typeface="+mn-lt"/>
            <a:ea typeface="+mn-ea"/>
            <a:cs typeface="+mn-cs"/>
          </a:endParaRPr>
        </a:p>
        <a:p>
          <a:pPr fontAlgn="base"/>
          <a:r>
            <a:rPr lang="en-US" sz="1100" b="0" i="1">
              <a:solidFill>
                <a:schemeClr val="dk1"/>
              </a:solidFill>
              <a:effectLst/>
              <a:latin typeface="+mn-lt"/>
              <a:ea typeface="+mn-ea"/>
              <a:cs typeface="+mn-cs"/>
            </a:rPr>
            <a:t>Note: You can also manually select all cells with data validation applied using Go To + Special, as explained below.</a:t>
          </a:r>
        </a:p>
        <a:p>
          <a:pPr fontAlgn="base"/>
          <a:endParaRPr lang="en-US" sz="1100" b="0" i="1">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Data validation with a custom formula</a:t>
          </a:r>
        </a:p>
        <a:p>
          <a:pPr fontAlgn="base"/>
          <a:r>
            <a:rPr lang="en-US" sz="1100" b="0" i="0">
              <a:solidFill>
                <a:schemeClr val="dk1"/>
              </a:solidFill>
              <a:effectLst/>
              <a:latin typeface="+mn-lt"/>
              <a:ea typeface="+mn-ea"/>
              <a:cs typeface="+mn-cs"/>
            </a:rPr>
            <a:t>Data validation formulas must be logical formulas that return TRUE when input is valid and FALSE when input is invalid. </a:t>
          </a:r>
        </a:p>
        <a:p>
          <a:pPr fontAlgn="base"/>
          <a:r>
            <a:rPr lang="en-US" sz="1100" b="0" i="0">
              <a:solidFill>
                <a:schemeClr val="dk1"/>
              </a:solidFill>
              <a:effectLst/>
              <a:latin typeface="+mn-lt"/>
              <a:ea typeface="+mn-ea"/>
              <a:cs typeface="+mn-cs"/>
            </a:rPr>
            <a:t>For example, to allow any number as input in cell A1, you could use the ISNUMBER function in a formula like this</a:t>
          </a:r>
          <a:r>
            <a:rPr lang="en-US" sz="1100" b="0" i="0" baseline="0">
              <a:solidFill>
                <a:schemeClr val="dk1"/>
              </a:solidFill>
              <a:effectLst/>
              <a:latin typeface="+mn-lt"/>
              <a:ea typeface="+mn-ea"/>
              <a:cs typeface="+mn-cs"/>
            </a:rPr>
            <a:t> - </a:t>
          </a:r>
          <a:r>
            <a:rPr lang="en-US" sz="1100">
              <a:solidFill>
                <a:schemeClr val="dk1"/>
              </a:solidFill>
              <a:effectLst/>
              <a:latin typeface="+mn-lt"/>
              <a:ea typeface="+mn-ea"/>
              <a:cs typeface="+mn-cs"/>
            </a:rPr>
            <a:t>=</a:t>
          </a:r>
          <a:r>
            <a:rPr lang="en-US" sz="1100" u="sng">
              <a:solidFill>
                <a:schemeClr val="dk1"/>
              </a:solidFill>
              <a:effectLst/>
              <a:latin typeface="+mn-lt"/>
              <a:ea typeface="+mn-ea"/>
              <a:cs typeface="+mn-cs"/>
              <a:hlinkClick xmlns:r="http://schemas.openxmlformats.org/officeDocument/2006/relationships" r:id=""/>
            </a:rPr>
            <a:t>ISNUMBER</a:t>
          </a:r>
          <a:r>
            <a:rPr lang="en-US" sz="1100">
              <a:solidFill>
                <a:schemeClr val="dk1"/>
              </a:solidFill>
              <a:effectLst/>
              <a:latin typeface="+mn-lt"/>
              <a:ea typeface="+mn-ea"/>
              <a:cs typeface="+mn-cs"/>
            </a:rPr>
            <a:t>(A1)</a:t>
          </a:r>
        </a:p>
        <a:p>
          <a:pPr fontAlgn="base"/>
          <a:r>
            <a:rPr lang="en-US" sz="1100" b="0" i="0">
              <a:solidFill>
                <a:schemeClr val="dk1"/>
              </a:solidFill>
              <a:effectLst/>
              <a:latin typeface="+mn-lt"/>
              <a:ea typeface="+mn-ea"/>
              <a:cs typeface="+mn-cs"/>
            </a:rPr>
            <a:t>If a user enters a value like 10 in A1, ISNUMBER returns TRUE and data validation succeeds. If they enters a value like "apple" in A1, ISNUMBER returns FALSE and data validation fails.</a:t>
          </a: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Find cells with data validation</a:t>
          </a:r>
        </a:p>
        <a:p>
          <a:pPr fontAlgn="base"/>
          <a:r>
            <a:rPr lang="en-US" sz="1100" b="0" i="0">
              <a:solidFill>
                <a:schemeClr val="dk1"/>
              </a:solidFill>
              <a:effectLst/>
              <a:latin typeface="+mn-lt"/>
              <a:ea typeface="+mn-ea"/>
              <a:cs typeface="+mn-cs"/>
            </a:rPr>
            <a:t>To find cells with data validation applied, you an use the Go To &gt; Special dialog. Type the keyboard shortcut Control + G, then click the Special button. When the Dialog appears, select "Data Validation":</a:t>
          </a:r>
        </a:p>
        <a:p>
          <a:pPr fontAlgn="base"/>
          <a:endParaRPr lang="en-US" sz="1100" b="0" i="0">
            <a:solidFill>
              <a:schemeClr val="dk1"/>
            </a:solidFill>
            <a:effectLst/>
            <a:latin typeface="+mn-lt"/>
            <a:ea typeface="+mn-ea"/>
            <a:cs typeface="+mn-cs"/>
          </a:endParaRPr>
        </a:p>
        <a:p>
          <a:pPr fontAlgn="base"/>
          <a:endParaRPr lang="en-US" sz="1100" b="0" i="1">
            <a:solidFill>
              <a:schemeClr val="dk1"/>
            </a:solidFill>
            <a:effectLst/>
            <a:latin typeface="+mn-lt"/>
            <a:ea typeface="+mn-ea"/>
            <a:cs typeface="+mn-cs"/>
          </a:endParaRPr>
        </a:p>
        <a:p>
          <a:pPr fontAlgn="base"/>
          <a:endParaRPr lang="en-US">
            <a:effectLst/>
          </a:endParaRPr>
        </a:p>
      </xdr:txBody>
    </xdr:sp>
    <xdr:clientData/>
  </xdr:twoCellAnchor>
  <xdr:twoCellAnchor>
    <xdr:from>
      <xdr:col>3</xdr:col>
      <xdr:colOff>171450</xdr:colOff>
      <xdr:row>0</xdr:row>
      <xdr:rowOff>114300</xdr:rowOff>
    </xdr:from>
    <xdr:to>
      <xdr:col>5</xdr:col>
      <xdr:colOff>85726</xdr:colOff>
      <xdr:row>0</xdr:row>
      <xdr:rowOff>409574</xdr:rowOff>
    </xdr:to>
    <xdr:sp macro="" textlink="">
      <xdr:nvSpPr>
        <xdr:cNvPr id="7" name="TextBox 6"/>
        <xdr:cNvSpPr txBox="1"/>
      </xdr:nvSpPr>
      <xdr:spPr>
        <a:xfrm>
          <a:off x="3390900" y="114300"/>
          <a:ext cx="203835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Data Validation 1</a:t>
          </a:r>
        </a:p>
        <a:p>
          <a:r>
            <a:rPr lang="en-US" sz="1400" b="1" baseline="0"/>
            <a:t>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9524</xdr:colOff>
      <xdr:row>3</xdr:row>
      <xdr:rowOff>2</xdr:rowOff>
    </xdr:from>
    <xdr:to>
      <xdr:col>11</xdr:col>
      <xdr:colOff>133350</xdr:colOff>
      <xdr:row>9</xdr:row>
      <xdr:rowOff>57151</xdr:rowOff>
    </xdr:to>
    <xdr:sp macro="" textlink="">
      <xdr:nvSpPr>
        <xdr:cNvPr id="2" name="TextBox 1"/>
        <xdr:cNvSpPr txBox="1"/>
      </xdr:nvSpPr>
      <xdr:spPr>
        <a:xfrm>
          <a:off x="1076324" y="971552"/>
          <a:ext cx="10001251" cy="194309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In </a:t>
          </a:r>
          <a:r>
            <a:rPr lang="en-US" sz="1100" b="1" i="0">
              <a:solidFill>
                <a:schemeClr val="dk1"/>
              </a:solidFill>
              <a:effectLst/>
              <a:latin typeface="+mn-lt"/>
              <a:ea typeface="+mn-ea"/>
              <a:cs typeface="+mn-cs"/>
            </a:rPr>
            <a:t>Excel</a:t>
          </a:r>
          <a:r>
            <a:rPr lang="en-US" sz="1100" b="0" i="0">
              <a:solidFill>
                <a:schemeClr val="dk1"/>
              </a:solidFill>
              <a:effectLst/>
              <a:latin typeface="+mn-lt"/>
              <a:ea typeface="+mn-ea"/>
              <a:cs typeface="+mn-cs"/>
            </a:rPr>
            <a:t>, the </a:t>
          </a:r>
          <a:r>
            <a:rPr lang="en-US" sz="1100" b="1" i="0">
              <a:solidFill>
                <a:schemeClr val="dk1"/>
              </a:solidFill>
              <a:effectLst/>
              <a:latin typeface="+mn-lt"/>
              <a:ea typeface="+mn-ea"/>
              <a:cs typeface="+mn-cs"/>
            </a:rPr>
            <a:t>data validation</a:t>
          </a:r>
          <a:r>
            <a:rPr lang="en-US" sz="1100" b="0" i="0">
              <a:solidFill>
                <a:schemeClr val="dk1"/>
              </a:solidFill>
              <a:effectLst/>
              <a:latin typeface="+mn-lt"/>
              <a:ea typeface="+mn-ea"/>
              <a:cs typeface="+mn-cs"/>
            </a:rPr>
            <a:t> feature helps you control what can be entered in your worksheet. For example.....</a:t>
          </a:r>
        </a:p>
        <a:p>
          <a:r>
            <a:rPr lang="en-US" sz="1100" b="0" i="0">
              <a:solidFill>
                <a:schemeClr val="dk1"/>
              </a:solidFill>
              <a:effectLst/>
              <a:latin typeface="+mn-lt"/>
              <a:ea typeface="+mn-ea"/>
              <a:cs typeface="+mn-cs"/>
            </a:rPr>
            <a:t>You can create a drop down list of items in a cell, restrict entries, such as a date range or whole numbers only. </a:t>
          </a:r>
        </a:p>
        <a:p>
          <a:r>
            <a:rPr lang="en-US" sz="1100" b="0" i="0">
              <a:solidFill>
                <a:schemeClr val="dk1"/>
              </a:solidFill>
              <a:effectLst/>
              <a:latin typeface="+mn-lt"/>
              <a:ea typeface="+mn-ea"/>
              <a:cs typeface="+mn-cs"/>
            </a:rPr>
            <a:t>You can use data validation to make sure a value is a number between 1 and 6, make sure a date occurs in the next 30 days, or make sure a text entry is less than 25 characters  etc.....</a:t>
          </a:r>
        </a:p>
        <a:p>
          <a:r>
            <a:rPr lang="en-US" sz="1100" b="0" i="0">
              <a:solidFill>
                <a:schemeClr val="dk1"/>
              </a:solidFill>
              <a:effectLst/>
              <a:latin typeface="+mn-lt"/>
              <a:ea typeface="+mn-ea"/>
              <a:cs typeface="+mn-cs"/>
            </a:rPr>
            <a:t>Data validation can simply display a message to a user telling them what is allowed, it also stops invalid user input.</a:t>
          </a:r>
        </a:p>
        <a:p>
          <a:r>
            <a:rPr lang="en-US" sz="1100" b="0" i="0">
              <a:solidFill>
                <a:schemeClr val="dk1"/>
              </a:solidFill>
              <a:effectLst/>
              <a:latin typeface="+mn-lt"/>
              <a:ea typeface="+mn-ea"/>
              <a:cs typeface="+mn-cs"/>
            </a:rPr>
            <a:t>In addition, data validation can be used to present the user with a predefined choice in a dropdown menu.</a:t>
          </a:r>
        </a:p>
        <a:p>
          <a:r>
            <a:rPr lang="en-US" sz="1100" b="0" i="0">
              <a:solidFill>
                <a:schemeClr val="dk1"/>
              </a:solidFill>
              <a:effectLst/>
              <a:latin typeface="+mn-lt"/>
              <a:ea typeface="+mn-ea"/>
              <a:cs typeface="+mn-cs"/>
            </a:rPr>
            <a:t>This can be a convenient way to give a user exactly the values that meet requirements</a:t>
          </a:r>
        </a:p>
        <a:p>
          <a:r>
            <a:rPr lang="en-US" sz="1100" b="1" i="1">
              <a:solidFill>
                <a:schemeClr val="dk1"/>
              </a:solidFill>
              <a:effectLst/>
              <a:latin typeface="+mn-lt"/>
              <a:ea typeface="+mn-ea"/>
              <a:cs typeface="+mn-cs"/>
            </a:rPr>
            <a:t>It is important to understand that data validation can be easily defeated. If a user copies data from a cell without validation to a cell with data validation, the validation is destroyed (or replaced). Data validation is a good way to let users know what is allowed or expected, but it is </a:t>
          </a:r>
          <a:r>
            <a:rPr lang="en-US" sz="1100" b="1" i="1" u="sng">
              <a:solidFill>
                <a:schemeClr val="dk1"/>
              </a:solidFill>
              <a:effectLst/>
              <a:latin typeface="+mn-lt"/>
              <a:ea typeface="+mn-ea"/>
              <a:cs typeface="+mn-cs"/>
            </a:rPr>
            <a:t>not</a:t>
          </a:r>
          <a:r>
            <a:rPr lang="en-US" sz="1100" b="1" i="1">
              <a:solidFill>
                <a:schemeClr val="dk1"/>
              </a:solidFill>
              <a:effectLst/>
              <a:latin typeface="+mn-lt"/>
              <a:ea typeface="+mn-ea"/>
              <a:cs typeface="+mn-cs"/>
            </a:rPr>
            <a:t> a foolproof way to guarantee input.</a:t>
          </a:r>
          <a:endParaRPr lang="en-US" sz="1100" b="1"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3</xdr:col>
      <xdr:colOff>28575</xdr:colOff>
      <xdr:row>3</xdr:row>
      <xdr:rowOff>0</xdr:rowOff>
    </xdr:to>
    <xdr:sp macro="" textlink="">
      <xdr:nvSpPr>
        <xdr:cNvPr id="3" name="TextBox 2"/>
        <xdr:cNvSpPr txBox="1"/>
      </xdr:nvSpPr>
      <xdr:spPr>
        <a:xfrm>
          <a:off x="1076324" y="676276"/>
          <a:ext cx="21717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Data Validation 2</a:t>
          </a:r>
        </a:p>
        <a:p>
          <a:r>
            <a:rPr lang="en-US" sz="1400" b="1" baseline="0"/>
            <a:t> </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9</xdr:row>
      <xdr:rowOff>266702</xdr:rowOff>
    </xdr:from>
    <xdr:to>
      <xdr:col>11</xdr:col>
      <xdr:colOff>285750</xdr:colOff>
      <xdr:row>19</xdr:row>
      <xdr:rowOff>104775</xdr:rowOff>
    </xdr:to>
    <xdr:sp macro="" textlink="">
      <xdr:nvSpPr>
        <xdr:cNvPr id="5" name="TextBox 4"/>
        <xdr:cNvSpPr txBox="1"/>
      </xdr:nvSpPr>
      <xdr:spPr>
        <a:xfrm>
          <a:off x="1076325" y="3124202"/>
          <a:ext cx="10153650" cy="1914523"/>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endParaRPr lang="en-US" sz="1100" b="0" i="1">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Copy data validation from one cell to another</a:t>
          </a:r>
        </a:p>
        <a:p>
          <a:pPr fontAlgn="base"/>
          <a:r>
            <a:rPr lang="en-US" sz="1100" b="0" i="0">
              <a:solidFill>
                <a:schemeClr val="dk1"/>
              </a:solidFill>
              <a:effectLst/>
              <a:latin typeface="+mn-lt"/>
              <a:ea typeface="+mn-ea"/>
              <a:cs typeface="+mn-cs"/>
            </a:rPr>
            <a:t>To copy validation from one cell to other cells. Copy the cell(s) normally that contain the data validation you want, then use Paste Special + Validation. Once the dialog appears, type "n" to select validation, or click validation with the mouse.</a:t>
          </a:r>
        </a:p>
        <a:p>
          <a:pPr fontAlgn="base"/>
          <a:r>
            <a:rPr lang="en-US" sz="1100" b="0" i="1">
              <a:solidFill>
                <a:schemeClr val="dk1"/>
              </a:solidFill>
              <a:effectLst/>
              <a:latin typeface="+mn-lt"/>
              <a:ea typeface="+mn-ea"/>
              <a:cs typeface="+mn-cs"/>
            </a:rPr>
            <a:t>Note: you can use the keyboard shortcut Control + Alt + V to invoke Paste Special without the mouse.</a:t>
          </a:r>
        </a:p>
        <a:p>
          <a:pPr fontAlgn="base"/>
          <a:r>
            <a:rPr lang="en-US" sz="1100" b="1" i="0">
              <a:solidFill>
                <a:schemeClr val="dk1"/>
              </a:solidFill>
              <a:effectLst/>
              <a:latin typeface="+mn-lt"/>
              <a:ea typeface="+mn-ea"/>
              <a:cs typeface="+mn-cs"/>
            </a:rPr>
            <a:t>Clear all data validation</a:t>
          </a:r>
        </a:p>
        <a:p>
          <a:pPr fontAlgn="base"/>
          <a:r>
            <a:rPr lang="en-US" sz="1100" b="0" i="0">
              <a:solidFill>
                <a:schemeClr val="dk1"/>
              </a:solidFill>
              <a:effectLst/>
              <a:latin typeface="+mn-lt"/>
              <a:ea typeface="+mn-ea"/>
              <a:cs typeface="+mn-cs"/>
            </a:rPr>
            <a:t>To clear all data validation from a range of cells, make the selection, then click the Data Validation button on the Data tab of the ribbon. Then click the "Clear All" button:</a:t>
          </a:r>
        </a:p>
        <a:p>
          <a:pPr fontAlgn="base"/>
          <a:r>
            <a:rPr lang="en-US" sz="1100" b="1" i="0">
              <a:solidFill>
                <a:schemeClr val="dk1"/>
              </a:solidFill>
              <a:effectLst/>
              <a:latin typeface="+mn-lt"/>
              <a:ea typeface="+mn-ea"/>
              <a:cs typeface="+mn-cs"/>
            </a:rPr>
            <a:t>Data validation to circle invalid entries</a:t>
          </a:r>
        </a:p>
        <a:p>
          <a:pPr fontAlgn="base"/>
          <a:r>
            <a:rPr lang="en-US" sz="1100" b="0" i="0">
              <a:solidFill>
                <a:schemeClr val="dk1"/>
              </a:solidFill>
              <a:effectLst/>
              <a:latin typeface="+mn-lt"/>
              <a:ea typeface="+mn-ea"/>
              <a:cs typeface="+mn-cs"/>
            </a:rPr>
            <a:t>Once data validation is applied, you can ask Excel to circle previously entered invalid values. On the Data tab of the ribbon, click Data Validation and select "Circle Invalid Data":</a:t>
          </a:r>
        </a:p>
        <a:p>
          <a:pPr fontAlgn="base"/>
          <a:endParaRPr lang="en-US">
            <a:effectLst/>
          </a:endParaRPr>
        </a:p>
      </xdr:txBody>
    </xdr:sp>
    <xdr:clientData/>
  </xdr:twoCellAnchor>
  <xdr:twoCellAnchor>
    <xdr:from>
      <xdr:col>3</xdr:col>
      <xdr:colOff>352425</xdr:colOff>
      <xdr:row>0</xdr:row>
      <xdr:rowOff>114300</xdr:rowOff>
    </xdr:from>
    <xdr:to>
      <xdr:col>5</xdr:col>
      <xdr:colOff>400051</xdr:colOff>
      <xdr:row>0</xdr:row>
      <xdr:rowOff>409574</xdr:rowOff>
    </xdr:to>
    <xdr:sp macro="" textlink="">
      <xdr:nvSpPr>
        <xdr:cNvPr id="7" name="TextBox 6"/>
        <xdr:cNvSpPr txBox="1"/>
      </xdr:nvSpPr>
      <xdr:spPr>
        <a:xfrm>
          <a:off x="3571875" y="114300"/>
          <a:ext cx="21717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Data Validation 2</a:t>
          </a:r>
        </a:p>
        <a:p>
          <a:r>
            <a:rPr lang="en-US" sz="1400" b="1" baseline="0"/>
            <a:t> </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9525</xdr:colOff>
      <xdr:row>3</xdr:row>
      <xdr:rowOff>2</xdr:rowOff>
    </xdr:from>
    <xdr:to>
      <xdr:col>8</xdr:col>
      <xdr:colOff>285751</xdr:colOff>
      <xdr:row>5</xdr:row>
      <xdr:rowOff>0</xdr:rowOff>
    </xdr:to>
    <xdr:sp macro="" textlink="">
      <xdr:nvSpPr>
        <xdr:cNvPr id="2" name="TextBox 1"/>
        <xdr:cNvSpPr txBox="1"/>
      </xdr:nvSpPr>
      <xdr:spPr>
        <a:xfrm>
          <a:off x="1076325" y="971552"/>
          <a:ext cx="6810376" cy="695323"/>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These kind of </a:t>
          </a:r>
          <a:r>
            <a:rPr lang="en-US" sz="1100" b="1" i="0">
              <a:solidFill>
                <a:schemeClr val="dk1"/>
              </a:solidFill>
              <a:effectLst/>
              <a:latin typeface="+mn-lt"/>
              <a:ea typeface="+mn-ea"/>
              <a:cs typeface="+mn-cs"/>
            </a:rPr>
            <a:t>lists</a:t>
          </a:r>
          <a:r>
            <a:rPr lang="en-US" sz="1100" b="0" i="0">
              <a:solidFill>
                <a:schemeClr val="dk1"/>
              </a:solidFill>
              <a:effectLst/>
              <a:latin typeface="+mn-lt"/>
              <a:ea typeface="+mn-ea"/>
              <a:cs typeface="+mn-cs"/>
            </a:rPr>
            <a:t> are called </a:t>
          </a:r>
          <a:r>
            <a:rPr lang="en-US" sz="1100" b="1" i="0">
              <a:solidFill>
                <a:schemeClr val="dk1"/>
              </a:solidFill>
              <a:effectLst/>
              <a:latin typeface="+mn-lt"/>
              <a:ea typeface="+mn-ea"/>
              <a:cs typeface="+mn-cs"/>
            </a:rPr>
            <a:t>dependent</a:t>
          </a:r>
          <a:r>
            <a:rPr lang="en-US" sz="1100" b="0" i="0">
              <a:solidFill>
                <a:schemeClr val="dk1"/>
              </a:solidFill>
              <a:effectLst/>
              <a:latin typeface="+mn-lt"/>
              <a:ea typeface="+mn-ea"/>
              <a:cs typeface="+mn-cs"/>
            </a:rPr>
            <a:t> dropdowns, since the </a:t>
          </a:r>
          <a:r>
            <a:rPr lang="en-US" sz="1100" b="1" i="0">
              <a:solidFill>
                <a:schemeClr val="dk1"/>
              </a:solidFill>
              <a:effectLst/>
              <a:latin typeface="+mn-lt"/>
              <a:ea typeface="+mn-ea"/>
              <a:cs typeface="+mn-cs"/>
            </a:rPr>
            <a:t>list</a:t>
          </a:r>
          <a:r>
            <a:rPr lang="en-US" sz="1100" b="0" i="0">
              <a:solidFill>
                <a:schemeClr val="dk1"/>
              </a:solidFill>
              <a:effectLst/>
              <a:latin typeface="+mn-lt"/>
              <a:ea typeface="+mn-ea"/>
              <a:cs typeface="+mn-cs"/>
            </a:rPr>
            <a:t> depends on another value. </a:t>
          </a:r>
        </a:p>
        <a:p>
          <a:r>
            <a:rPr lang="en-US" sz="1100" b="0" i="0">
              <a:solidFill>
                <a:schemeClr val="dk1"/>
              </a:solidFill>
              <a:effectLst/>
              <a:latin typeface="+mn-lt"/>
              <a:ea typeface="+mn-ea"/>
              <a:cs typeface="+mn-cs"/>
            </a:rPr>
            <a:t>They are created with data validation, using a custom formula based on the INDIRECT function and named ranges.</a:t>
          </a:r>
          <a:endParaRPr lang="en-US" sz="1100" b="1"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3</xdr:col>
      <xdr:colOff>514350</xdr:colOff>
      <xdr:row>3</xdr:row>
      <xdr:rowOff>0</xdr:rowOff>
    </xdr:to>
    <xdr:sp macro="" textlink="">
      <xdr:nvSpPr>
        <xdr:cNvPr id="3" name="TextBox 2"/>
        <xdr:cNvSpPr txBox="1"/>
      </xdr:nvSpPr>
      <xdr:spPr>
        <a:xfrm>
          <a:off x="1076324" y="676276"/>
          <a:ext cx="265747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Dependent Dropdown List</a:t>
          </a:r>
        </a:p>
        <a:p>
          <a:r>
            <a:rPr lang="en-US" sz="1400" b="1" baseline="0"/>
            <a:t> </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5</xdr:row>
      <xdr:rowOff>266702</xdr:rowOff>
    </xdr:from>
    <xdr:to>
      <xdr:col>9</xdr:col>
      <xdr:colOff>2209800</xdr:colOff>
      <xdr:row>17</xdr:row>
      <xdr:rowOff>85725</xdr:rowOff>
    </xdr:to>
    <xdr:sp macro="" textlink="">
      <xdr:nvSpPr>
        <xdr:cNvPr id="5" name="TextBox 4"/>
        <xdr:cNvSpPr txBox="1"/>
      </xdr:nvSpPr>
      <xdr:spPr>
        <a:xfrm>
          <a:off x="1076325" y="1866902"/>
          <a:ext cx="9039225" cy="2276473"/>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0" i="0">
              <a:solidFill>
                <a:schemeClr val="dk1"/>
              </a:solidFill>
              <a:effectLst/>
              <a:latin typeface="+mn-lt"/>
              <a:ea typeface="+mn-ea"/>
              <a:cs typeface="+mn-cs"/>
            </a:rPr>
            <a:t>Creating a </a:t>
          </a:r>
          <a:r>
            <a:rPr lang="en-US" sz="1100" b="1" i="0">
              <a:solidFill>
                <a:schemeClr val="dk1"/>
              </a:solidFill>
              <a:effectLst/>
              <a:latin typeface="+mn-lt"/>
              <a:ea typeface="+mn-ea"/>
              <a:cs typeface="+mn-cs"/>
            </a:rPr>
            <a:t>Dependent Drop Down List in Excel</a:t>
          </a:r>
          <a:r>
            <a:rPr lang="en-US" sz="1100" b="0" i="0">
              <a:solidFill>
                <a:schemeClr val="dk1"/>
              </a:solidFill>
              <a:effectLst/>
              <a:latin typeface="+mn-lt"/>
              <a:ea typeface="+mn-ea"/>
              <a:cs typeface="+mn-cs"/>
            </a:rPr>
            <a:t>. </a:t>
          </a:r>
        </a:p>
        <a:p>
          <a:pPr fontAlgn="base"/>
          <a:r>
            <a:rPr lang="en-US" sz="1100" b="0" i="0">
              <a:solidFill>
                <a:schemeClr val="dk1"/>
              </a:solidFill>
              <a:effectLst/>
              <a:latin typeface="+mn-lt"/>
              <a:ea typeface="+mn-ea"/>
              <a:cs typeface="+mn-cs"/>
            </a:rPr>
            <a:t>Select the cell where you want the first (main) </a:t>
          </a:r>
          <a:r>
            <a:rPr lang="en-US" sz="1100" b="1" i="0">
              <a:solidFill>
                <a:schemeClr val="dk1"/>
              </a:solidFill>
              <a:effectLst/>
              <a:latin typeface="+mn-lt"/>
              <a:ea typeface="+mn-ea"/>
              <a:cs typeface="+mn-cs"/>
            </a:rPr>
            <a:t>drop down list</a:t>
          </a:r>
          <a:r>
            <a:rPr lang="en-US" sz="1100" b="0" i="0">
              <a:solidFill>
                <a:schemeClr val="dk1"/>
              </a:solidFill>
              <a:effectLst/>
              <a:latin typeface="+mn-lt"/>
              <a:ea typeface="+mn-ea"/>
              <a:cs typeface="+mn-cs"/>
            </a:rPr>
            <a:t>. </a:t>
          </a:r>
        </a:p>
        <a:p>
          <a:pPr fontAlgn="base"/>
          <a:r>
            <a:rPr lang="en-US" sz="1100" b="0" i="0">
              <a:solidFill>
                <a:schemeClr val="dk1"/>
              </a:solidFill>
              <a:effectLst/>
              <a:latin typeface="+mn-lt"/>
              <a:ea typeface="+mn-ea"/>
              <a:cs typeface="+mn-cs"/>
            </a:rPr>
            <a:t>Go to Data –&gt; Data Validation. In the data validation dialog </a:t>
          </a:r>
          <a:r>
            <a:rPr lang="en-US" sz="1100" b="1" i="0">
              <a:solidFill>
                <a:schemeClr val="dk1"/>
              </a:solidFill>
              <a:effectLst/>
              <a:latin typeface="+mn-lt"/>
              <a:ea typeface="+mn-ea"/>
              <a:cs typeface="+mn-cs"/>
            </a:rPr>
            <a:t>box</a:t>
          </a:r>
          <a:r>
            <a:rPr lang="en-US" sz="1100" b="0" i="0">
              <a:solidFill>
                <a:schemeClr val="dk1"/>
              </a:solidFill>
              <a:effectLst/>
              <a:latin typeface="+mn-lt"/>
              <a:ea typeface="+mn-ea"/>
              <a:cs typeface="+mn-cs"/>
            </a:rPr>
            <a:t>, within the settings tab, select </a:t>
          </a:r>
          <a:r>
            <a:rPr lang="en-US" sz="1100" b="1" i="0">
              <a:solidFill>
                <a:schemeClr val="dk1"/>
              </a:solidFill>
              <a:effectLst/>
              <a:latin typeface="+mn-lt"/>
              <a:ea typeface="+mn-ea"/>
              <a:cs typeface="+mn-cs"/>
            </a:rPr>
            <a:t>List</a:t>
          </a:r>
          <a:r>
            <a:rPr lang="en-US" sz="1100" b="0" i="0">
              <a:solidFill>
                <a:schemeClr val="dk1"/>
              </a:solidFill>
              <a:effectLst/>
              <a:latin typeface="+mn-lt"/>
              <a:ea typeface="+mn-ea"/>
              <a:cs typeface="+mn-cs"/>
            </a:rPr>
            <a:t>. In Source field, specify the range that contains the items that are to be shown in the first </a:t>
          </a:r>
          <a:r>
            <a:rPr lang="en-US" sz="1100" b="1" i="0">
              <a:solidFill>
                <a:schemeClr val="dk1"/>
              </a:solidFill>
              <a:effectLst/>
              <a:latin typeface="+mn-lt"/>
              <a:ea typeface="+mn-ea"/>
              <a:cs typeface="+mn-cs"/>
            </a:rPr>
            <a:t>drop down</a:t>
          </a:r>
          <a:r>
            <a:rPr lang="en-US" sz="1100" b="0" i="0">
              <a:solidFill>
                <a:schemeClr val="dk1"/>
              </a:solidFill>
              <a:effectLst/>
              <a:latin typeface="+mn-lt"/>
              <a:ea typeface="+mn-ea"/>
              <a:cs typeface="+mn-cs"/>
            </a:rPr>
            <a:t> ... Click OK. This will create the Drop Down 1.</a:t>
          </a:r>
        </a:p>
        <a:p>
          <a:pPr fontAlgn="base"/>
          <a:r>
            <a:rPr lang="en-US" sz="1100" b="0" i="0">
              <a:solidFill>
                <a:schemeClr val="dk1"/>
              </a:solidFill>
              <a:effectLst/>
              <a:latin typeface="+mn-lt"/>
              <a:ea typeface="+mn-ea"/>
              <a:cs typeface="+mn-cs"/>
            </a:rPr>
            <a:t>Select the entire data set</a:t>
          </a:r>
        </a:p>
        <a:p>
          <a:pPr fontAlgn="base"/>
          <a:r>
            <a:rPr lang="en-US" sz="1100" b="0" i="0">
              <a:solidFill>
                <a:schemeClr val="dk1"/>
              </a:solidFill>
              <a:effectLst/>
              <a:latin typeface="+mn-lt"/>
              <a:ea typeface="+mn-ea"/>
              <a:cs typeface="+mn-cs"/>
            </a:rPr>
            <a:t>Go to Formulas –&gt; Defined Names –&gt; Create from Selection (or you can use the keyboard shortcut Control + Shift + F3).</a:t>
          </a:r>
        </a:p>
        <a:p>
          <a:pPr fontAlgn="base"/>
          <a:r>
            <a:rPr lang="en-US" sz="1100" b="0" i="0">
              <a:solidFill>
                <a:schemeClr val="dk1"/>
              </a:solidFill>
              <a:effectLst/>
              <a:latin typeface="+mn-lt"/>
              <a:ea typeface="+mn-ea"/>
              <a:cs typeface="+mn-cs"/>
            </a:rPr>
            <a:t>In the ‘Create Named from Selection’ dialog box, check the Top row option and uncheck all the others. </a:t>
          </a:r>
        </a:p>
        <a:p>
          <a:r>
            <a:rPr lang="en-US" sz="1100" b="0" i="0">
              <a:solidFill>
                <a:schemeClr val="dk1"/>
              </a:solidFill>
              <a:effectLst/>
              <a:latin typeface="+mn-lt"/>
              <a:ea typeface="+mn-ea"/>
              <a:cs typeface="+mn-cs"/>
            </a:rPr>
            <a:t>Click OK.</a:t>
          </a:r>
        </a:p>
        <a:p>
          <a:r>
            <a:rPr lang="en-US" sz="1100" b="0" i="0">
              <a:solidFill>
                <a:schemeClr val="dk1"/>
              </a:solidFill>
              <a:effectLst/>
              <a:latin typeface="+mn-lt"/>
              <a:ea typeface="+mn-ea"/>
              <a:cs typeface="+mn-cs"/>
            </a:rPr>
            <a:t>Select the cell where you want the Dependent/Conditional Drop Down list .</a:t>
          </a:r>
        </a:p>
        <a:p>
          <a:r>
            <a:rPr lang="en-US" sz="1100" b="0" i="0">
              <a:solidFill>
                <a:schemeClr val="dk1"/>
              </a:solidFill>
              <a:effectLst/>
              <a:latin typeface="+mn-lt"/>
              <a:ea typeface="+mn-ea"/>
              <a:cs typeface="+mn-cs"/>
            </a:rPr>
            <a:t>Go to Data –&gt; Data Validation</a:t>
          </a:r>
        </a:p>
        <a:p>
          <a:pPr fontAlgn="base"/>
          <a:r>
            <a:rPr lang="en-US" sz="1100" b="0" i="0">
              <a:solidFill>
                <a:schemeClr val="dk1"/>
              </a:solidFill>
              <a:effectLst/>
              <a:latin typeface="+mn-lt"/>
              <a:ea typeface="+mn-ea"/>
              <a:cs typeface="+mn-cs"/>
            </a:rPr>
            <a:t>In the Data Validation dialog box, within the setting tab, make sure List in selected</a:t>
          </a:r>
        </a:p>
        <a:p>
          <a:pPr fontAlgn="base"/>
          <a:r>
            <a:rPr lang="en-US" sz="1100" b="0" i="0">
              <a:solidFill>
                <a:schemeClr val="dk1"/>
              </a:solidFill>
              <a:effectLst/>
              <a:latin typeface="+mn-lt"/>
              <a:ea typeface="+mn-ea"/>
              <a:cs typeface="+mn-cs"/>
            </a:rPr>
            <a:t>In the Source field, enter the formula =INDIRECT(Dependent Cell Reference e.g B3). Here, B3 is the cell that contains the main drop down.</a:t>
          </a:r>
          <a:endParaRPr lang="en-US">
            <a:effectLst/>
          </a:endParaRPr>
        </a:p>
      </xdr:txBody>
    </xdr:sp>
    <xdr:clientData/>
  </xdr:twoCellAnchor>
  <xdr:twoCellAnchor>
    <xdr:from>
      <xdr:col>3</xdr:col>
      <xdr:colOff>66675</xdr:colOff>
      <xdr:row>0</xdr:row>
      <xdr:rowOff>85725</xdr:rowOff>
    </xdr:from>
    <xdr:to>
      <xdr:col>5</xdr:col>
      <xdr:colOff>600076</xdr:colOff>
      <xdr:row>0</xdr:row>
      <xdr:rowOff>380999</xdr:rowOff>
    </xdr:to>
    <xdr:sp macro="" textlink="">
      <xdr:nvSpPr>
        <xdr:cNvPr id="7" name="TextBox 6"/>
        <xdr:cNvSpPr txBox="1"/>
      </xdr:nvSpPr>
      <xdr:spPr>
        <a:xfrm>
          <a:off x="3286125" y="85725"/>
          <a:ext cx="265747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Dependent Dropdown List</a:t>
          </a:r>
        </a:p>
        <a:p>
          <a:r>
            <a:rPr lang="en-US" sz="1400" b="1" baseline="0"/>
            <a:t>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9525</xdr:colOff>
      <xdr:row>3</xdr:row>
      <xdr:rowOff>1</xdr:rowOff>
    </xdr:from>
    <xdr:to>
      <xdr:col>9</xdr:col>
      <xdr:colOff>2028825</xdr:colOff>
      <xdr:row>8</xdr:row>
      <xdr:rowOff>257175</xdr:rowOff>
    </xdr:to>
    <xdr:sp macro="" textlink="">
      <xdr:nvSpPr>
        <xdr:cNvPr id="2" name="TextBox 1"/>
        <xdr:cNvSpPr txBox="1"/>
      </xdr:nvSpPr>
      <xdr:spPr>
        <a:xfrm>
          <a:off x="1076325" y="971551"/>
          <a:ext cx="8858250" cy="182879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Microsoft Excel HYPERLINK function creates a shortcut to a </a:t>
          </a:r>
          <a:r>
            <a:rPr lang="en-US" sz="1100" b="1" i="0">
              <a:solidFill>
                <a:schemeClr val="dk1"/>
              </a:solidFill>
              <a:effectLst/>
              <a:latin typeface="+mn-lt"/>
              <a:ea typeface="+mn-ea"/>
              <a:cs typeface="+mn-cs"/>
            </a:rPr>
            <a:t>file</a:t>
          </a:r>
          <a:r>
            <a:rPr lang="en-US" sz="1100" b="0" i="0">
              <a:solidFill>
                <a:schemeClr val="dk1"/>
              </a:solidFill>
              <a:effectLst/>
              <a:latin typeface="+mn-lt"/>
              <a:ea typeface="+mn-ea"/>
              <a:cs typeface="+mn-cs"/>
            </a:rPr>
            <a:t> or Internet address. </a:t>
          </a:r>
        </a:p>
        <a:p>
          <a:r>
            <a:rPr lang="en-US" sz="1100" b="0" i="0">
              <a:solidFill>
                <a:schemeClr val="dk1"/>
              </a:solidFill>
              <a:effectLst/>
              <a:latin typeface="+mn-lt"/>
              <a:ea typeface="+mn-ea"/>
              <a:cs typeface="+mn-cs"/>
            </a:rPr>
            <a:t>An Excel hyperlink is a reference to a specific location, document or web-page that the user can jump to by clicking the link.</a:t>
          </a:r>
        </a:p>
        <a:p>
          <a:r>
            <a:rPr lang="en-US" sz="1100" b="0" i="0">
              <a:solidFill>
                <a:schemeClr val="dk1"/>
              </a:solidFill>
              <a:effectLst/>
              <a:latin typeface="+mn-lt"/>
              <a:ea typeface="+mn-ea"/>
              <a:cs typeface="+mn-cs"/>
            </a:rPr>
            <a:t>Microsoft Excel enables you to create hyperlinks for many different purposes including:</a:t>
          </a:r>
        </a:p>
        <a:p>
          <a:r>
            <a:rPr lang="en-US" sz="1100" b="0" i="0">
              <a:solidFill>
                <a:schemeClr val="dk1"/>
              </a:solidFill>
              <a:effectLst/>
              <a:latin typeface="+mn-lt"/>
              <a:ea typeface="+mn-ea"/>
              <a:cs typeface="+mn-cs"/>
            </a:rPr>
            <a:t>Going to a certain location within the current workbook</a:t>
          </a:r>
        </a:p>
        <a:p>
          <a:r>
            <a:rPr lang="en-US" sz="1100" b="0" i="0">
              <a:solidFill>
                <a:schemeClr val="dk1"/>
              </a:solidFill>
              <a:effectLst/>
              <a:latin typeface="+mn-lt"/>
              <a:ea typeface="+mn-ea"/>
              <a:cs typeface="+mn-cs"/>
            </a:rPr>
            <a:t>Opening another document or getting to a specific place in that document, e.g. a sheet in an Excel file or bookmark in a Word document.</a:t>
          </a:r>
        </a:p>
        <a:p>
          <a:r>
            <a:rPr lang="en-US" sz="1100" b="0" i="0">
              <a:solidFill>
                <a:schemeClr val="dk1"/>
              </a:solidFill>
              <a:effectLst/>
              <a:latin typeface="+mn-lt"/>
              <a:ea typeface="+mn-ea"/>
              <a:cs typeface="+mn-cs"/>
            </a:rPr>
            <a:t>Navigating to a web-page on the Internet or Intranet</a:t>
          </a:r>
        </a:p>
        <a:p>
          <a:r>
            <a:rPr lang="en-US" sz="1100" b="0" i="0">
              <a:solidFill>
                <a:schemeClr val="dk1"/>
              </a:solidFill>
              <a:effectLst/>
              <a:latin typeface="+mn-lt"/>
              <a:ea typeface="+mn-ea"/>
              <a:cs typeface="+mn-cs"/>
            </a:rPr>
            <a:t>Creating a new Excel file</a:t>
          </a:r>
        </a:p>
        <a:p>
          <a:r>
            <a:rPr lang="en-US" sz="1100" b="0" i="0">
              <a:solidFill>
                <a:schemeClr val="dk1"/>
              </a:solidFill>
              <a:effectLst/>
              <a:latin typeface="+mn-lt"/>
              <a:ea typeface="+mn-ea"/>
              <a:cs typeface="+mn-cs"/>
            </a:rPr>
            <a:t>Sending an email to a specified address</a:t>
          </a:r>
        </a:p>
        <a:p>
          <a:r>
            <a:rPr lang="en-US" sz="1100" b="0" i="0">
              <a:solidFill>
                <a:schemeClr val="dk1"/>
              </a:solidFill>
              <a:effectLst/>
              <a:latin typeface="+mn-lt"/>
              <a:ea typeface="+mn-ea"/>
              <a:cs typeface="+mn-cs"/>
            </a:rPr>
            <a:t>Hyperlinks in Excel are easily recognizable - generally this is text highlighted in underlined blue coloured.</a:t>
          </a:r>
        </a:p>
        <a:p>
          <a:endParaRPr lang="en-US" sz="1100" b="1"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1</xdr:col>
      <xdr:colOff>1647825</xdr:colOff>
      <xdr:row>3</xdr:row>
      <xdr:rowOff>0</xdr:rowOff>
    </xdr:to>
    <xdr:sp macro="" textlink="">
      <xdr:nvSpPr>
        <xdr:cNvPr id="3" name="TextBox 2"/>
        <xdr:cNvSpPr txBox="1"/>
      </xdr:nvSpPr>
      <xdr:spPr>
        <a:xfrm>
          <a:off x="1076324" y="676276"/>
          <a:ext cx="16383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Hyperlink 1</a:t>
          </a:r>
        </a:p>
        <a:p>
          <a:r>
            <a:rPr lang="en-US" sz="1400" b="1" baseline="0"/>
            <a:t> </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11</xdr:row>
      <xdr:rowOff>266703</xdr:rowOff>
    </xdr:from>
    <xdr:to>
      <xdr:col>9</xdr:col>
      <xdr:colOff>2209800</xdr:colOff>
      <xdr:row>22</xdr:row>
      <xdr:rowOff>114301</xdr:rowOff>
    </xdr:to>
    <xdr:sp macro="" textlink="">
      <xdr:nvSpPr>
        <xdr:cNvPr id="5" name="TextBox 4"/>
        <xdr:cNvSpPr txBox="1"/>
      </xdr:nvSpPr>
      <xdr:spPr>
        <a:xfrm>
          <a:off x="1076325" y="3752853"/>
          <a:ext cx="10172700" cy="2114548"/>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a:effectLst/>
            </a:rPr>
            <a:t>To</a:t>
          </a:r>
          <a:r>
            <a:rPr lang="en-US" baseline="0">
              <a:effectLst/>
            </a:rPr>
            <a:t> create Hyperlink - Select Cell </a:t>
          </a:r>
        </a:p>
        <a:p>
          <a:pPr fontAlgn="base"/>
          <a:r>
            <a:rPr lang="en-US" baseline="0">
              <a:effectLst/>
            </a:rPr>
            <a:t>1.  Shortcut key - Ctrl + K --- This will open a Hyperlink Dialog Box</a:t>
          </a:r>
        </a:p>
        <a:p>
          <a:pPr fontAlgn="base"/>
          <a:r>
            <a:rPr lang="en-US">
              <a:effectLst/>
            </a:rPr>
            <a:t>2.  Right Click</a:t>
          </a:r>
          <a:r>
            <a:rPr lang="en-US" baseline="0">
              <a:effectLst/>
            </a:rPr>
            <a:t> on the selected Cell - Context Menu will appear --&gt; Select Hyperlink --&gt; Hyperlink Dialog Box will open.</a:t>
          </a:r>
        </a:p>
        <a:p>
          <a:pPr fontAlgn="base"/>
          <a:r>
            <a:rPr lang="en-US" baseline="0">
              <a:effectLst/>
            </a:rPr>
            <a:t>3.  In INSERT Tab of Ribbon, Locate for Hypelink --&gt; On click Hyperlink Dialog Box will open.</a:t>
          </a:r>
        </a:p>
        <a:p>
          <a:pPr fontAlgn="base"/>
          <a:endParaRPr lang="en-US" baseline="0">
            <a:effectLst/>
          </a:endParaRPr>
        </a:p>
        <a:p>
          <a:pPr fontAlgn="base"/>
          <a:r>
            <a:rPr lang="en-US" baseline="0">
              <a:effectLst/>
            </a:rPr>
            <a:t>Options available in the Hyperlink Dialog Box</a:t>
          </a:r>
        </a:p>
        <a:p>
          <a:pPr fontAlgn="base"/>
          <a:r>
            <a:rPr lang="en-US" baseline="0">
              <a:effectLst/>
            </a:rPr>
            <a:t>1. Hyperlink to Another Existing File/ Document</a:t>
          </a:r>
        </a:p>
        <a:p>
          <a:pPr fontAlgn="base"/>
          <a:r>
            <a:rPr lang="en-US" baseline="0">
              <a:effectLst/>
            </a:rPr>
            <a:t>2. Hyperlink to Web Page (URL)</a:t>
          </a:r>
        </a:p>
        <a:p>
          <a:pPr fontAlgn="base"/>
          <a:r>
            <a:rPr lang="en-US" baseline="0">
              <a:effectLst/>
            </a:rPr>
            <a:t>3. Hyperlink to a specific place in the current Workbook</a:t>
          </a:r>
        </a:p>
        <a:p>
          <a:pPr fontAlgn="base"/>
          <a:r>
            <a:rPr lang="en-US" baseline="0">
              <a:effectLst/>
            </a:rPr>
            <a:t>4. Hyperlink to a New Workbook / Document</a:t>
          </a:r>
        </a:p>
        <a:p>
          <a:pPr fontAlgn="base"/>
          <a:r>
            <a:rPr lang="en-US" baseline="0">
              <a:effectLst/>
            </a:rPr>
            <a:t>5. Hyperlink to an email address</a:t>
          </a:r>
        </a:p>
        <a:p>
          <a:pPr fontAlgn="base"/>
          <a:endParaRPr lang="en-US" baseline="0">
            <a:effectLst/>
          </a:endParaRPr>
        </a:p>
        <a:p>
          <a:pPr fontAlgn="base"/>
          <a:endParaRPr lang="en-US" baseline="0">
            <a:effectLst/>
          </a:endParaRPr>
        </a:p>
        <a:p>
          <a:pPr fontAlgn="base"/>
          <a:endParaRPr lang="en-US">
            <a:effectLst/>
          </a:endParaRPr>
        </a:p>
      </xdr:txBody>
    </xdr:sp>
    <xdr:clientData/>
  </xdr:twoCellAnchor>
  <xdr:twoCellAnchor editAs="oneCell">
    <xdr:from>
      <xdr:col>2</xdr:col>
      <xdr:colOff>95249</xdr:colOff>
      <xdr:row>34</xdr:row>
      <xdr:rowOff>130565</xdr:rowOff>
    </xdr:from>
    <xdr:to>
      <xdr:col>9</xdr:col>
      <xdr:colOff>609599</xdr:colOff>
      <xdr:row>47</xdr:row>
      <xdr:rowOff>171450</xdr:rowOff>
    </xdr:to>
    <xdr:pic>
      <xdr:nvPicPr>
        <xdr:cNvPr id="7" name="Picture 6" descr="Create a hyperlink to another document"/>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3276599" y="8245865"/>
          <a:ext cx="6372225" cy="251738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257175</xdr:colOff>
      <xdr:row>79</xdr:row>
      <xdr:rowOff>76201</xdr:rowOff>
    </xdr:from>
    <xdr:to>
      <xdr:col>8</xdr:col>
      <xdr:colOff>200025</xdr:colOff>
      <xdr:row>95</xdr:row>
      <xdr:rowOff>122291</xdr:rowOff>
    </xdr:to>
    <xdr:pic>
      <xdr:nvPicPr>
        <xdr:cNvPr id="9" name="Picture 8" descr="Adding a hyperlink to a web address"/>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3438525" y="12287251"/>
          <a:ext cx="5495925" cy="31131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228599</xdr:colOff>
      <xdr:row>54</xdr:row>
      <xdr:rowOff>112180</xdr:rowOff>
    </xdr:from>
    <xdr:to>
      <xdr:col>9</xdr:col>
      <xdr:colOff>2240875</xdr:colOff>
      <xdr:row>72</xdr:row>
      <xdr:rowOff>123825</xdr:rowOff>
    </xdr:to>
    <xdr:pic>
      <xdr:nvPicPr>
        <xdr:cNvPr id="10" name="Picture 9" descr="Link to a sheet in the current workbook."/>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3409949" y="16828555"/>
          <a:ext cx="7870151" cy="348827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314324</xdr:colOff>
      <xdr:row>106</xdr:row>
      <xdr:rowOff>76200</xdr:rowOff>
    </xdr:from>
    <xdr:to>
      <xdr:col>9</xdr:col>
      <xdr:colOff>1162050</xdr:colOff>
      <xdr:row>122</xdr:row>
      <xdr:rowOff>31891</xdr:rowOff>
    </xdr:to>
    <xdr:pic>
      <xdr:nvPicPr>
        <xdr:cNvPr id="11" name="Picture 10" descr="Insert a hyperlink to open a new workbook"/>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3495674" y="22221825"/>
          <a:ext cx="6705601" cy="301321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276225</xdr:colOff>
      <xdr:row>133</xdr:row>
      <xdr:rowOff>161926</xdr:rowOff>
    </xdr:from>
    <xdr:to>
      <xdr:col>9</xdr:col>
      <xdr:colOff>1457325</xdr:colOff>
      <xdr:row>149</xdr:row>
      <xdr:rowOff>32832</xdr:rowOff>
    </xdr:to>
    <xdr:pic>
      <xdr:nvPicPr>
        <xdr:cNvPr id="12" name="Picture 11" descr="Add a hyperlink to create an email message"/>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3457575" y="25993726"/>
          <a:ext cx="7038975" cy="291890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2</xdr:col>
      <xdr:colOff>342900</xdr:colOff>
      <xdr:row>0</xdr:row>
      <xdr:rowOff>104775</xdr:rowOff>
    </xdr:from>
    <xdr:to>
      <xdr:col>3</xdr:col>
      <xdr:colOff>809626</xdr:colOff>
      <xdr:row>0</xdr:row>
      <xdr:rowOff>400049</xdr:rowOff>
    </xdr:to>
    <xdr:sp macro="" textlink="">
      <xdr:nvSpPr>
        <xdr:cNvPr id="14" name="TextBox 13"/>
        <xdr:cNvSpPr txBox="1"/>
      </xdr:nvSpPr>
      <xdr:spPr>
        <a:xfrm>
          <a:off x="3524250" y="104775"/>
          <a:ext cx="16383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Hyperlink 1</a:t>
          </a:r>
        </a:p>
        <a:p>
          <a:r>
            <a:rPr lang="en-US" sz="1400" b="1" baseline="0"/>
            <a:t>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9524</xdr:colOff>
      <xdr:row>3</xdr:row>
      <xdr:rowOff>2</xdr:rowOff>
    </xdr:from>
    <xdr:to>
      <xdr:col>8</xdr:col>
      <xdr:colOff>1314449</xdr:colOff>
      <xdr:row>5</xdr:row>
      <xdr:rowOff>190500</xdr:rowOff>
    </xdr:to>
    <xdr:sp macro="" textlink="">
      <xdr:nvSpPr>
        <xdr:cNvPr id="6" name="TextBox 5"/>
        <xdr:cNvSpPr txBox="1"/>
      </xdr:nvSpPr>
      <xdr:spPr>
        <a:xfrm>
          <a:off x="1076324" y="971552"/>
          <a:ext cx="8143875" cy="819148"/>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If you want to view multiple possibilities within a Microsoft </a:t>
          </a:r>
          <a:r>
            <a:rPr lang="en-US" sz="1100" b="1" i="0">
              <a:solidFill>
                <a:schemeClr val="dk1"/>
              </a:solidFill>
              <a:effectLst/>
              <a:latin typeface="+mn-lt"/>
              <a:ea typeface="+mn-ea"/>
              <a:cs typeface="+mn-cs"/>
            </a:rPr>
            <a:t>Excel</a:t>
          </a:r>
          <a:r>
            <a:rPr lang="en-US" sz="1100" b="0" i="0">
              <a:solidFill>
                <a:schemeClr val="dk1"/>
              </a:solidFill>
              <a:effectLst/>
              <a:latin typeface="+mn-lt"/>
              <a:ea typeface="+mn-ea"/>
              <a:cs typeface="+mn-cs"/>
            </a:rPr>
            <a:t> calculation, the answer is to create a data </a:t>
          </a:r>
          <a:r>
            <a:rPr lang="en-US" sz="1100" b="1" i="0">
              <a:solidFill>
                <a:schemeClr val="dk1"/>
              </a:solidFill>
              <a:effectLst/>
              <a:latin typeface="+mn-lt"/>
              <a:ea typeface="+mn-ea"/>
              <a:cs typeface="+mn-cs"/>
            </a:rPr>
            <a:t>table</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Excel Tables have a confusingly generic name, but they are packed with useful features. If you need a range that expands to include new data, and if you want formulas that automatically stay up to date, Excel Tables are for you. </a:t>
          </a:r>
          <a:endParaRPr lang="en-US" sz="1100" b="1"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3</xdr:col>
      <xdr:colOff>28575</xdr:colOff>
      <xdr:row>3</xdr:row>
      <xdr:rowOff>0</xdr:rowOff>
    </xdr:to>
    <xdr:sp macro="" textlink="">
      <xdr:nvSpPr>
        <xdr:cNvPr id="7" name="TextBox 6"/>
        <xdr:cNvSpPr txBox="1"/>
      </xdr:nvSpPr>
      <xdr:spPr>
        <a:xfrm>
          <a:off x="1076324" y="676276"/>
          <a:ext cx="178117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Create Table </a:t>
          </a:r>
        </a:p>
      </xdr:txBody>
    </xdr:sp>
    <xdr:clientData/>
  </xdr:twoCellAnchor>
  <xdr:oneCellAnchor>
    <xdr:from>
      <xdr:col>0</xdr:col>
      <xdr:colOff>76200</xdr:colOff>
      <xdr:row>0</xdr:row>
      <xdr:rowOff>57150</xdr:rowOff>
    </xdr:from>
    <xdr:ext cx="2047875" cy="374141"/>
    <xdr:sp macro="" textlink="">
      <xdr:nvSpPr>
        <xdr:cNvPr id="8" name="Rectangle 7">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5</xdr:row>
      <xdr:rowOff>266699</xdr:rowOff>
    </xdr:from>
    <xdr:to>
      <xdr:col>10</xdr:col>
      <xdr:colOff>800100</xdr:colOff>
      <xdr:row>64</xdr:row>
      <xdr:rowOff>9524</xdr:rowOff>
    </xdr:to>
    <xdr:sp macro="" textlink="">
      <xdr:nvSpPr>
        <xdr:cNvPr id="9" name="TextBox 8"/>
        <xdr:cNvSpPr txBox="1"/>
      </xdr:nvSpPr>
      <xdr:spPr>
        <a:xfrm>
          <a:off x="1076325" y="1866899"/>
          <a:ext cx="10267950" cy="111537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base"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1. Creating a table -</a:t>
          </a:r>
          <a:r>
            <a:rPr lang="en-US" sz="1100" b="1" i="0" baseline="0">
              <a:solidFill>
                <a:schemeClr val="dk1"/>
              </a:solidFill>
              <a:effectLst/>
              <a:latin typeface="+mn-lt"/>
              <a:ea typeface="+mn-ea"/>
              <a:cs typeface="+mn-cs"/>
            </a:rPr>
            <a:t> </a:t>
          </a:r>
        </a:p>
        <a:p>
          <a:pPr marL="0" marR="0" lvl="0" indent="0" defTabSz="914400" eaLnBrk="1" fontAlgn="base"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First, remove blank rows and make sure all columns have a unique name, then put the cursor anywhere in the data and use the keyboard shortcut Control + T. When you click OK, Excel will create the table.  OR</a:t>
          </a:r>
        </a:p>
        <a:p>
          <a:pPr marL="0" marR="0" lvl="0" indent="0" defTabSz="914400" eaLnBrk="1" fontAlgn="base"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Use your mouse to select the cells that contain the information for the </a:t>
          </a:r>
          <a:r>
            <a:rPr lang="en-US" sz="1100" b="1" i="0">
              <a:solidFill>
                <a:schemeClr val="dk1"/>
              </a:solidFill>
              <a:effectLst/>
              <a:latin typeface="+mn-lt"/>
              <a:ea typeface="+mn-ea"/>
              <a:cs typeface="+mn-cs"/>
            </a:rPr>
            <a:t>table</a:t>
          </a:r>
          <a:r>
            <a:rPr lang="en-US" sz="1100" b="0" i="0">
              <a:solidFill>
                <a:schemeClr val="dk1"/>
              </a:solidFill>
              <a:effectLst/>
              <a:latin typeface="+mn-lt"/>
              <a:ea typeface="+mn-ea"/>
              <a:cs typeface="+mn-cs"/>
            </a:rPr>
            <a:t>. Click the "Insert" tab &gt; Locate the "</a:t>
          </a:r>
          <a:r>
            <a:rPr lang="en-US" sz="1100" b="1" i="0">
              <a:solidFill>
                <a:schemeClr val="dk1"/>
              </a:solidFill>
              <a:effectLst/>
              <a:latin typeface="+mn-lt"/>
              <a:ea typeface="+mn-ea"/>
              <a:cs typeface="+mn-cs"/>
            </a:rPr>
            <a:t>Tables</a:t>
          </a:r>
          <a:r>
            <a:rPr lang="en-US" sz="1100" b="0" i="0">
              <a:solidFill>
                <a:schemeClr val="dk1"/>
              </a:solidFill>
              <a:effectLst/>
              <a:latin typeface="+mn-lt"/>
              <a:ea typeface="+mn-ea"/>
              <a:cs typeface="+mn-cs"/>
            </a:rPr>
            <a:t>" group. ... If you have column headings, check the box "My </a:t>
          </a:r>
          <a:r>
            <a:rPr lang="en-US" sz="1100" b="1" i="0">
              <a:solidFill>
                <a:schemeClr val="dk1"/>
              </a:solidFill>
              <a:effectLst/>
              <a:latin typeface="+mn-lt"/>
              <a:ea typeface="+mn-ea"/>
              <a:cs typeface="+mn-cs"/>
            </a:rPr>
            <a:t>table</a:t>
          </a:r>
          <a:r>
            <a:rPr lang="en-US" sz="1100" b="0" i="0">
              <a:solidFill>
                <a:schemeClr val="dk1"/>
              </a:solidFill>
              <a:effectLst/>
              <a:latin typeface="+mn-lt"/>
              <a:ea typeface="+mn-ea"/>
              <a:cs typeface="+mn-cs"/>
            </a:rPr>
            <a:t> has headers". When you click OK, Excel will create the table. </a:t>
          </a:r>
          <a:endParaRPr lang="en-US">
            <a:effectLst/>
          </a:endParaRPr>
        </a:p>
        <a:p>
          <a:pPr fontAlgn="base"/>
          <a:r>
            <a:rPr lang="en-US" sz="1100" b="1" i="0">
              <a:solidFill>
                <a:schemeClr val="dk1"/>
              </a:solidFill>
              <a:effectLst/>
              <a:latin typeface="+mn-lt"/>
              <a:ea typeface="+mn-ea"/>
              <a:cs typeface="+mn-cs"/>
            </a:rPr>
            <a:t>2. Navigate directly to tables </a:t>
          </a:r>
        </a:p>
        <a:p>
          <a:pPr fontAlgn="base"/>
          <a:r>
            <a:rPr lang="en-US" sz="1100" b="0" i="0">
              <a:solidFill>
                <a:schemeClr val="dk1"/>
              </a:solidFill>
              <a:effectLst/>
              <a:latin typeface="+mn-lt"/>
              <a:ea typeface="+mn-ea"/>
              <a:cs typeface="+mn-cs"/>
            </a:rPr>
            <a:t>Like </a:t>
          </a:r>
          <a:r>
            <a:rPr lang="en-US" sz="1100" b="0" i="0" u="sng">
              <a:solidFill>
                <a:schemeClr val="dk1"/>
              </a:solidFill>
              <a:effectLst/>
              <a:latin typeface="+mn-lt"/>
              <a:ea typeface="+mn-ea"/>
              <a:cs typeface="+mn-cs"/>
              <a:hlinkClick xmlns:r="http://schemas.openxmlformats.org/officeDocument/2006/relationships" r:id=""/>
            </a:rPr>
            <a:t>named ranges</a:t>
          </a:r>
          <a:r>
            <a:rPr lang="en-US" sz="1100" b="0" i="0">
              <a:solidFill>
                <a:schemeClr val="dk1"/>
              </a:solidFill>
              <a:effectLst/>
              <a:latin typeface="+mn-lt"/>
              <a:ea typeface="+mn-ea"/>
              <a:cs typeface="+mn-cs"/>
            </a:rPr>
            <a:t>, tables will appear in the namebox dropdown menu. </a:t>
          </a:r>
        </a:p>
        <a:p>
          <a:pPr fontAlgn="base"/>
          <a:r>
            <a:rPr lang="en-US" sz="1100" b="0" i="0">
              <a:solidFill>
                <a:schemeClr val="dk1"/>
              </a:solidFill>
              <a:effectLst/>
              <a:latin typeface="+mn-lt"/>
              <a:ea typeface="+mn-ea"/>
              <a:cs typeface="+mn-cs"/>
            </a:rPr>
            <a:t>Just click the menu, and select the table. Excel will navigate to the table, </a:t>
          </a:r>
        </a:p>
        <a:p>
          <a:pPr fontAlgn="base"/>
          <a:r>
            <a:rPr lang="en-US" sz="1100" b="0" i="0">
              <a:solidFill>
                <a:schemeClr val="dk1"/>
              </a:solidFill>
              <a:effectLst/>
              <a:latin typeface="+mn-lt"/>
              <a:ea typeface="+mn-ea"/>
              <a:cs typeface="+mn-cs"/>
            </a:rPr>
            <a:t>even if it's on a different tab in a workbook.</a:t>
          </a: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3. Tables provide special shortcuts </a:t>
          </a:r>
        </a:p>
        <a:p>
          <a:pPr fontAlgn="base"/>
          <a:r>
            <a:rPr lang="en-US" sz="1100" b="1" i="0">
              <a:solidFill>
                <a:schemeClr val="dk1"/>
              </a:solidFill>
              <a:effectLst/>
              <a:latin typeface="+mn-lt"/>
              <a:ea typeface="+mn-ea"/>
              <a:cs typeface="+mn-cs"/>
            </a:rPr>
            <a:t> </a:t>
          </a:r>
          <a:r>
            <a:rPr lang="en-US" sz="1100" b="0" i="0">
              <a:solidFill>
                <a:schemeClr val="dk1"/>
              </a:solidFill>
              <a:effectLst/>
              <a:latin typeface="+mn-lt"/>
              <a:ea typeface="+mn-ea"/>
              <a:cs typeface="+mn-cs"/>
            </a:rPr>
            <a:t>When you convert regular data to an Excel Table, almost every shortcut you know works better. </a:t>
          </a:r>
        </a:p>
        <a:p>
          <a:pPr fontAlgn="base"/>
          <a:r>
            <a:rPr lang="en-US" sz="1100" b="0" i="0">
              <a:solidFill>
                <a:schemeClr val="dk1"/>
              </a:solidFill>
              <a:effectLst/>
              <a:latin typeface="+mn-lt"/>
              <a:ea typeface="+mn-ea"/>
              <a:cs typeface="+mn-cs"/>
            </a:rPr>
            <a:t>For example, you can select rows with shift + space, and columns with control + space. These shortcuts make selections that run precisely to the edge of the table, even when you can't see the edge of the table. </a:t>
          </a:r>
        </a:p>
        <a:p>
          <a:pPr fontAlgn="base"/>
          <a:r>
            <a:rPr lang="en-US" sz="1100" b="1" i="0">
              <a:solidFill>
                <a:schemeClr val="dk1"/>
              </a:solidFill>
              <a:effectLst/>
              <a:latin typeface="+mn-lt"/>
              <a:ea typeface="+mn-ea"/>
              <a:cs typeface="+mn-cs"/>
            </a:rPr>
            <a:t>4. Painless drag and drop</a:t>
          </a:r>
        </a:p>
        <a:p>
          <a:pPr fontAlgn="base"/>
          <a:r>
            <a:rPr lang="en-US" sz="1100" b="0" i="0">
              <a:solidFill>
                <a:schemeClr val="dk1"/>
              </a:solidFill>
              <a:effectLst/>
              <a:latin typeface="+mn-lt"/>
              <a:ea typeface="+mn-ea"/>
              <a:cs typeface="+mn-cs"/>
            </a:rPr>
            <a:t>Tables make it much easier to rearrange data with drag and drop. After you've selected a table row or column, simply drag to a new location. Excel will quietly insert the selection at the new location, without complaining about overwriting data.</a:t>
          </a:r>
        </a:p>
        <a:p>
          <a:pPr fontAlgn="base"/>
          <a:r>
            <a:rPr lang="en-US" sz="1100" b="1" i="0">
              <a:solidFill>
                <a:schemeClr val="dk1"/>
              </a:solidFill>
              <a:effectLst/>
              <a:latin typeface="+mn-lt"/>
              <a:ea typeface="+mn-ea"/>
              <a:cs typeface="+mn-cs"/>
            </a:rPr>
            <a:t>5. Table headers stay visible</a:t>
          </a:r>
        </a:p>
        <a:p>
          <a:pPr fontAlgn="base"/>
          <a:r>
            <a:rPr lang="en-US" sz="1100" b="0" i="0">
              <a:solidFill>
                <a:schemeClr val="dk1"/>
              </a:solidFill>
              <a:effectLst/>
              <a:latin typeface="+mn-lt"/>
              <a:ea typeface="+mn-ea"/>
              <a:cs typeface="+mn-cs"/>
            </a:rPr>
            <a:t>One frustration when working with a large set of data is that table headers disappear as you scroll down the table. Tables solve this problem in a clever way. When column headers scroll off the top of the table, Excel silently replaces worksheet columns with table headers.</a:t>
          </a:r>
        </a:p>
        <a:p>
          <a:pPr fontAlgn="base"/>
          <a:r>
            <a:rPr lang="en-US" sz="1100" b="1" i="0">
              <a:solidFill>
                <a:schemeClr val="dk1"/>
              </a:solidFill>
              <a:effectLst/>
              <a:latin typeface="+mn-lt"/>
              <a:ea typeface="+mn-ea"/>
              <a:cs typeface="+mn-cs"/>
            </a:rPr>
            <a:t>6. Tables expand automatically</a:t>
          </a:r>
        </a:p>
        <a:p>
          <a:pPr fontAlgn="base"/>
          <a:r>
            <a:rPr lang="en-US" sz="1100" b="0" i="0">
              <a:solidFill>
                <a:schemeClr val="dk1"/>
              </a:solidFill>
              <a:effectLst/>
              <a:latin typeface="+mn-lt"/>
              <a:ea typeface="+mn-ea"/>
              <a:cs typeface="+mn-cs"/>
            </a:rPr>
            <a:t>When new rows or columns are added to an Excel Table, the table expands to enclose them. </a:t>
          </a:r>
        </a:p>
        <a:p>
          <a:pPr fontAlgn="base"/>
          <a:r>
            <a:rPr lang="en-US" sz="1100" b="0" i="0">
              <a:solidFill>
                <a:schemeClr val="dk1"/>
              </a:solidFill>
              <a:effectLst/>
              <a:latin typeface="+mn-lt"/>
              <a:ea typeface="+mn-ea"/>
              <a:cs typeface="+mn-cs"/>
            </a:rPr>
            <a:t>In a similar way, a table automatically contracts when rows or columns are deleted. </a:t>
          </a:r>
        </a:p>
        <a:p>
          <a:pPr fontAlgn="base"/>
          <a:r>
            <a:rPr lang="en-US" sz="1100" b="0" i="0">
              <a:solidFill>
                <a:schemeClr val="dk1"/>
              </a:solidFill>
              <a:effectLst/>
              <a:latin typeface="+mn-lt"/>
              <a:ea typeface="+mn-ea"/>
              <a:cs typeface="+mn-cs"/>
            </a:rPr>
            <a:t>When combined with structured references this gives you a dynamic range to use with formulas.</a:t>
          </a: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7. Totals without formulas</a:t>
          </a:r>
        </a:p>
        <a:p>
          <a:pPr fontAlgn="base"/>
          <a:r>
            <a:rPr lang="en-US" sz="1100" b="0" i="0">
              <a:solidFill>
                <a:schemeClr val="dk1"/>
              </a:solidFill>
              <a:effectLst/>
              <a:latin typeface="+mn-lt"/>
              <a:ea typeface="+mn-ea"/>
              <a:cs typeface="+mn-cs"/>
            </a:rPr>
            <a:t>All tables can display an optional Total Row. </a:t>
          </a:r>
        </a:p>
        <a:p>
          <a:pPr fontAlgn="base"/>
          <a:r>
            <a:rPr lang="en-US" sz="1100" b="0" i="0">
              <a:solidFill>
                <a:schemeClr val="dk1"/>
              </a:solidFill>
              <a:effectLst/>
              <a:latin typeface="+mn-lt"/>
              <a:ea typeface="+mn-ea"/>
              <a:cs typeface="+mn-cs"/>
            </a:rPr>
            <a:t>The Total Row can be easily configured to perform operations like SUM and </a:t>
          </a:r>
        </a:p>
        <a:p>
          <a:pPr fontAlgn="base"/>
          <a:r>
            <a:rPr lang="en-US" sz="1100" b="0" i="0">
              <a:solidFill>
                <a:schemeClr val="dk1"/>
              </a:solidFill>
              <a:effectLst/>
              <a:latin typeface="+mn-lt"/>
              <a:ea typeface="+mn-ea"/>
              <a:cs typeface="+mn-cs"/>
            </a:rPr>
            <a:t>COUNT without entering a formula. </a:t>
          </a:r>
        </a:p>
        <a:p>
          <a:pPr fontAlgn="base"/>
          <a:r>
            <a:rPr lang="en-US" sz="1100" b="0" i="0">
              <a:solidFill>
                <a:schemeClr val="dk1"/>
              </a:solidFill>
              <a:effectLst/>
              <a:latin typeface="+mn-lt"/>
              <a:ea typeface="+mn-ea"/>
              <a:cs typeface="+mn-cs"/>
            </a:rPr>
            <a:t>When the table is filtered, these totals will automatically calculate on visible rows only. </a:t>
          </a:r>
        </a:p>
        <a:p>
          <a:pPr fontAlgn="base"/>
          <a:r>
            <a:rPr lang="en-US" sz="1100" b="0" i="0">
              <a:solidFill>
                <a:schemeClr val="dk1"/>
              </a:solidFill>
              <a:effectLst/>
              <a:latin typeface="+mn-lt"/>
              <a:ea typeface="+mn-ea"/>
              <a:cs typeface="+mn-cs"/>
            </a:rPr>
            <a:t>You can toggle the Total Row on and off with the shortcut control + shift + 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8. Rename a table anytime</a:t>
          </a:r>
        </a:p>
        <a:p>
          <a:pPr fontAlgn="base"/>
          <a:r>
            <a:rPr lang="en-US" sz="1100" b="0" i="0">
              <a:solidFill>
                <a:schemeClr val="dk1"/>
              </a:solidFill>
              <a:effectLst/>
              <a:latin typeface="+mn-lt"/>
              <a:ea typeface="+mn-ea"/>
              <a:cs typeface="+mn-cs"/>
            </a:rPr>
            <a:t>All tables are automatically assigned a generic name like Table1, Table2, etc. </a:t>
          </a:r>
        </a:p>
        <a:p>
          <a:pPr fontAlgn="base"/>
          <a:r>
            <a:rPr lang="en-US" sz="1100" b="0" i="0">
              <a:solidFill>
                <a:schemeClr val="dk1"/>
              </a:solidFill>
              <a:effectLst/>
              <a:latin typeface="+mn-lt"/>
              <a:ea typeface="+mn-ea"/>
              <a:cs typeface="+mn-cs"/>
            </a:rPr>
            <a:t>However, you can rename a table at any time. Select any cell in the table and enter a new name on the Table Tools menu.</a:t>
          </a: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9. Fill formulas automatically</a:t>
          </a:r>
        </a:p>
        <a:p>
          <a:pPr fontAlgn="base"/>
          <a:r>
            <a:rPr lang="en-US" sz="1100" b="0" i="0">
              <a:solidFill>
                <a:schemeClr val="dk1"/>
              </a:solidFill>
              <a:effectLst/>
              <a:latin typeface="+mn-lt"/>
              <a:ea typeface="+mn-ea"/>
              <a:cs typeface="+mn-cs"/>
            </a:rPr>
            <a:t>Tables have a feature called calculated columns that makes entering and maintaining formulas easier and more accurate. When you enter a standard formula in a column, the formula is automatically copied throughout the column, with no need for copy and paste.</a:t>
          </a:r>
        </a:p>
        <a:p>
          <a:pPr fontAlgn="base"/>
          <a:r>
            <a:rPr lang="en-US" sz="1100" b="1" i="0">
              <a:solidFill>
                <a:schemeClr val="dk1"/>
              </a:solidFill>
              <a:effectLst/>
              <a:latin typeface="+mn-lt"/>
              <a:ea typeface="+mn-ea"/>
              <a:cs typeface="+mn-cs"/>
            </a:rPr>
            <a:t>10. Change formulas automatically</a:t>
          </a:r>
        </a:p>
        <a:p>
          <a:pPr fontAlgn="base"/>
          <a:r>
            <a:rPr lang="en-US" sz="1100" b="0" i="0">
              <a:solidFill>
                <a:schemeClr val="dk1"/>
              </a:solidFill>
              <a:effectLst/>
              <a:latin typeface="+mn-lt"/>
              <a:ea typeface="+mn-ea"/>
              <a:cs typeface="+mn-cs"/>
            </a:rPr>
            <a:t>The same feature also handles formula changes. If you make a change to the formula anywhere in a calculated column, the formula is updated throughout the entire column</a:t>
          </a:r>
        </a:p>
        <a:p>
          <a:pPr fontAlgn="base"/>
          <a:r>
            <a:rPr lang="en-US" sz="1100" b="1" i="0">
              <a:solidFill>
                <a:schemeClr val="dk1"/>
              </a:solidFill>
              <a:effectLst/>
              <a:latin typeface="+mn-lt"/>
              <a:ea typeface="+mn-ea"/>
              <a:cs typeface="+mn-cs"/>
            </a:rPr>
            <a:t>11. Change table formatting with one click</a:t>
          </a:r>
        </a:p>
        <a:p>
          <a:pPr fontAlgn="base"/>
          <a:r>
            <a:rPr lang="en-US" sz="1100" b="0" i="0">
              <a:solidFill>
                <a:schemeClr val="dk1"/>
              </a:solidFill>
              <a:effectLst/>
              <a:latin typeface="+mn-lt"/>
              <a:ea typeface="+mn-ea"/>
              <a:cs typeface="+mn-cs"/>
            </a:rPr>
            <a:t>All Excel tables have a style applied by default, but you can change this at any time. Select any cell in the table and use the Table Styles menu on the Table Tools tab of the ribbon. With one click, the table will inherit the new style.</a:t>
          </a:r>
        </a:p>
        <a:p>
          <a:pPr fontAlgn="base"/>
          <a:r>
            <a:rPr lang="en-US" sz="1100" b="1" i="0">
              <a:solidFill>
                <a:schemeClr val="dk1"/>
              </a:solidFill>
              <a:effectLst/>
              <a:latin typeface="+mn-lt"/>
              <a:ea typeface="+mn-ea"/>
              <a:cs typeface="+mn-cs"/>
            </a:rPr>
            <a:t>12. Set a default table style</a:t>
          </a:r>
        </a:p>
        <a:p>
          <a:pPr fontAlgn="base"/>
          <a:r>
            <a:rPr lang="en-US" sz="1100" b="0" i="0">
              <a:solidFill>
                <a:schemeClr val="dk1"/>
              </a:solidFill>
              <a:effectLst/>
              <a:latin typeface="+mn-lt"/>
              <a:ea typeface="+mn-ea"/>
              <a:cs typeface="+mn-cs"/>
            </a:rPr>
            <a:t>You can right-click any style and choose "Set as Default". New tables in the same workbook will now use the default you set.</a:t>
          </a:r>
        </a:p>
        <a:p>
          <a:pPr fontAlgn="base"/>
          <a:r>
            <a:rPr lang="en-US" sz="1100" b="1" i="0">
              <a:solidFill>
                <a:schemeClr val="dk1"/>
              </a:solidFill>
              <a:effectLst/>
              <a:latin typeface="+mn-lt"/>
              <a:ea typeface="+mn-ea"/>
              <a:cs typeface="+mn-cs"/>
            </a:rPr>
            <a:t>13. Use a Table with a pivot table</a:t>
          </a:r>
        </a:p>
        <a:p>
          <a:pPr fontAlgn="base"/>
          <a:r>
            <a:rPr lang="en-US" sz="1100" b="0" i="0">
              <a:solidFill>
                <a:schemeClr val="dk1"/>
              </a:solidFill>
              <a:effectLst/>
              <a:latin typeface="+mn-lt"/>
              <a:ea typeface="+mn-ea"/>
              <a:cs typeface="+mn-cs"/>
            </a:rPr>
            <a:t>When you use a table as the source for a pivot table, the pivot table will automatically stay up to date with changes in data. Watch the video below to see how this works.</a:t>
          </a:r>
        </a:p>
        <a:p>
          <a:pPr fontAlgn="base"/>
          <a:r>
            <a:rPr lang="en-US" sz="1100" b="1" i="0">
              <a:solidFill>
                <a:schemeClr val="dk1"/>
              </a:solidFill>
              <a:effectLst/>
              <a:latin typeface="+mn-lt"/>
              <a:ea typeface="+mn-ea"/>
              <a:cs typeface="+mn-cs"/>
            </a:rPr>
            <a:t>14. Use a table to create a dynamic chart</a:t>
          </a:r>
        </a:p>
        <a:p>
          <a:pPr fontAlgn="base"/>
          <a:r>
            <a:rPr lang="en-US" sz="1100" b="0" i="0">
              <a:solidFill>
                <a:schemeClr val="dk1"/>
              </a:solidFill>
              <a:effectLst/>
              <a:latin typeface="+mn-lt"/>
              <a:ea typeface="+mn-ea"/>
              <a:cs typeface="+mn-cs"/>
            </a:rPr>
            <a:t>Tables are a great way to create dynamic charts. New data in the table will automatically appear in the chart, and charts will exclude filtered rows by default.</a:t>
          </a:r>
        </a:p>
        <a:p>
          <a:pPr fontAlgn="base"/>
          <a:r>
            <a:rPr lang="en-US" sz="1100" b="1" i="0">
              <a:solidFill>
                <a:schemeClr val="dk1"/>
              </a:solidFill>
              <a:effectLst/>
              <a:latin typeface="+mn-lt"/>
              <a:ea typeface="+mn-ea"/>
              <a:cs typeface="+mn-cs"/>
            </a:rPr>
            <a:t>15. Add a slicer to a table</a:t>
          </a:r>
        </a:p>
        <a:p>
          <a:pPr fontAlgn="base"/>
          <a:r>
            <a:rPr lang="en-US" sz="1100" b="0" i="0">
              <a:solidFill>
                <a:schemeClr val="dk1"/>
              </a:solidFill>
              <a:effectLst/>
              <a:latin typeface="+mn-lt"/>
              <a:ea typeface="+mn-ea"/>
              <a:cs typeface="+mn-cs"/>
            </a:rPr>
            <a:t>Although all tables get filter controls by default, you can also add a slicer to a table, to make it easy to filter data with large buttons. To add a slicer to a table,  click the Insert Slicer button on the Design tab of the Table Tools menu.</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fontAlgn="base"/>
          <a:endParaRPr lang="en-US">
            <a:effectLst/>
          </a:endParaRPr>
        </a:p>
      </xdr:txBody>
    </xdr:sp>
    <xdr:clientData/>
  </xdr:twoCellAnchor>
  <xdr:twoCellAnchor editAs="absolute">
    <xdr:from>
      <xdr:col>10</xdr:col>
      <xdr:colOff>95250</xdr:colOff>
      <xdr:row>83</xdr:row>
      <xdr:rowOff>133351</xdr:rowOff>
    </xdr:from>
    <xdr:to>
      <xdr:col>10</xdr:col>
      <xdr:colOff>1924050</xdr:colOff>
      <xdr:row>88</xdr:row>
      <xdr:rowOff>133351</xdr:rowOff>
    </xdr:to>
    <xdr:sp macro="" textlink="">
      <xdr:nvSpPr>
        <xdr:cNvPr id="10" name="Rectangle 9"/>
        <xdr:cNvSpPr>
          <a:spLocks noTextEdit="1"/>
        </xdr:cNvSpPr>
      </xdr:nvSpPr>
      <xdr:spPr>
        <a:xfrm>
          <a:off x="10639425" y="16897351"/>
          <a:ext cx="1828800" cy="15240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later.If the shape was modified in an earlier version of Excel, or if the workbook was saved in Excel 2007 or earlier, the slicer can't be used.</a:t>
          </a:r>
        </a:p>
      </xdr:txBody>
    </xdr:sp>
    <xdr:clientData/>
  </xdr:twoCellAnchor>
  <xdr:twoCellAnchor editAs="absolute">
    <xdr:from>
      <xdr:col>10</xdr:col>
      <xdr:colOff>104775</xdr:colOff>
      <xdr:row>88</xdr:row>
      <xdr:rowOff>180975</xdr:rowOff>
    </xdr:from>
    <xdr:to>
      <xdr:col>10</xdr:col>
      <xdr:colOff>1933575</xdr:colOff>
      <xdr:row>96</xdr:row>
      <xdr:rowOff>133350</xdr:rowOff>
    </xdr:to>
    <xdr:sp macro="" textlink="">
      <xdr:nvSpPr>
        <xdr:cNvPr id="11" name="Rectangle 10"/>
        <xdr:cNvSpPr>
          <a:spLocks noTextEdit="1"/>
        </xdr:cNvSpPr>
      </xdr:nvSpPr>
      <xdr:spPr>
        <a:xfrm>
          <a:off x="10648950" y="18468975"/>
          <a:ext cx="1828800" cy="22383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later.If the shape was modified in an earlier version of Excel, or if the workbook was saved in Excel 2007 or earlier, the slicer can't be used.</a:t>
          </a:r>
        </a:p>
      </xdr:txBody>
    </xdr:sp>
    <xdr:clientData/>
  </xdr:twoCellAnchor>
  <xdr:twoCellAnchor editAs="absolute">
    <xdr:from>
      <xdr:col>10</xdr:col>
      <xdr:colOff>1971675</xdr:colOff>
      <xdr:row>83</xdr:row>
      <xdr:rowOff>161926</xdr:rowOff>
    </xdr:from>
    <xdr:to>
      <xdr:col>13</xdr:col>
      <xdr:colOff>466725</xdr:colOff>
      <xdr:row>90</xdr:row>
      <xdr:rowOff>371476</xdr:rowOff>
    </xdr:to>
    <xdr:sp macro="" textlink="">
      <xdr:nvSpPr>
        <xdr:cNvPr id="12" name="Rectangle 11"/>
        <xdr:cNvSpPr>
          <a:spLocks noTextEdit="1"/>
        </xdr:cNvSpPr>
      </xdr:nvSpPr>
      <xdr:spPr>
        <a:xfrm>
          <a:off x="12515850" y="16925926"/>
          <a:ext cx="1828800" cy="2495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later.If the shape was modified in an earlier version of Excel, or if the workbook was saved in Excel 2007 or earlier, the slicer can't be used.</a:t>
          </a:r>
        </a:p>
      </xdr:txBody>
    </xdr:sp>
    <xdr:clientData/>
  </xdr:twoCellAnchor>
  <xdr:twoCellAnchor editAs="oneCell">
    <xdr:from>
      <xdr:col>5</xdr:col>
      <xdr:colOff>180975</xdr:colOff>
      <xdr:row>10</xdr:row>
      <xdr:rowOff>76201</xdr:rowOff>
    </xdr:from>
    <xdr:to>
      <xdr:col>9</xdr:col>
      <xdr:colOff>333375</xdr:colOff>
      <xdr:row>17</xdr:row>
      <xdr:rowOff>61533</xdr:rowOff>
    </xdr:to>
    <xdr:pic>
      <xdr:nvPicPr>
        <xdr:cNvPr id="2" name="Picture 10" descr="Navigate directly to a table with the namebox"/>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5695950" y="2800351"/>
          <a:ext cx="3067050" cy="131883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47625</xdr:colOff>
      <xdr:row>25</xdr:row>
      <xdr:rowOff>57150</xdr:rowOff>
    </xdr:from>
    <xdr:to>
      <xdr:col>9</xdr:col>
      <xdr:colOff>1552575</xdr:colOff>
      <xdr:row>32</xdr:row>
      <xdr:rowOff>81534</xdr:rowOff>
    </xdr:to>
    <xdr:pic>
      <xdr:nvPicPr>
        <xdr:cNvPr id="3" name="Picture 11" descr="Tables expand and contract automatically"/>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6896100" y="5638800"/>
          <a:ext cx="3086100" cy="135788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161925</xdr:colOff>
      <xdr:row>32</xdr:row>
      <xdr:rowOff>57150</xdr:rowOff>
    </xdr:from>
    <xdr:to>
      <xdr:col>9</xdr:col>
      <xdr:colOff>2113980</xdr:colOff>
      <xdr:row>41</xdr:row>
      <xdr:rowOff>114300</xdr:rowOff>
    </xdr:to>
    <xdr:pic>
      <xdr:nvPicPr>
        <xdr:cNvPr id="14" name="Picture 13" descr="Total row can be turned on and off, and customized"/>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7010400" y="6972300"/>
          <a:ext cx="3533205" cy="17716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114300</xdr:colOff>
      <xdr:row>42</xdr:row>
      <xdr:rowOff>104775</xdr:rowOff>
    </xdr:from>
    <xdr:to>
      <xdr:col>6</xdr:col>
      <xdr:colOff>639382</xdr:colOff>
      <xdr:row>49</xdr:row>
      <xdr:rowOff>95250</xdr:rowOff>
    </xdr:to>
    <xdr:pic>
      <xdr:nvPicPr>
        <xdr:cNvPr id="15" name="Picture 14" descr="Rename a table anytime"/>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1181100" y="8924925"/>
          <a:ext cx="5497132" cy="13239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0</xdr:colOff>
      <xdr:row>0</xdr:row>
      <xdr:rowOff>0</xdr:rowOff>
    </xdr:from>
    <xdr:to>
      <xdr:col>5</xdr:col>
      <xdr:colOff>200026</xdr:colOff>
      <xdr:row>0</xdr:row>
      <xdr:rowOff>295274</xdr:rowOff>
    </xdr:to>
    <xdr:sp macro="" textlink="">
      <xdr:nvSpPr>
        <xdr:cNvPr id="16" name="TextBox 15"/>
        <xdr:cNvSpPr txBox="1"/>
      </xdr:nvSpPr>
      <xdr:spPr>
        <a:xfrm>
          <a:off x="3933825" y="0"/>
          <a:ext cx="178117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Create Table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9523</xdr:colOff>
      <xdr:row>3</xdr:row>
      <xdr:rowOff>2</xdr:rowOff>
    </xdr:from>
    <xdr:to>
      <xdr:col>11</xdr:col>
      <xdr:colOff>136070</xdr:colOff>
      <xdr:row>5</xdr:row>
      <xdr:rowOff>190500</xdr:rowOff>
    </xdr:to>
    <xdr:sp macro="" textlink="">
      <xdr:nvSpPr>
        <xdr:cNvPr id="9" name="TextBox 8"/>
        <xdr:cNvSpPr txBox="1"/>
      </xdr:nvSpPr>
      <xdr:spPr>
        <a:xfrm>
          <a:off x="1078656" y="971941"/>
          <a:ext cx="9836215" cy="81253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pivot table</a:t>
          </a:r>
          <a:r>
            <a:rPr lang="en-US" sz="1100" b="0" i="0">
              <a:solidFill>
                <a:schemeClr val="dk1"/>
              </a:solidFill>
              <a:effectLst/>
              <a:latin typeface="+mn-lt"/>
              <a:ea typeface="+mn-ea"/>
              <a:cs typeface="+mn-cs"/>
            </a:rPr>
            <a:t> is a data summarization tool that is </a:t>
          </a:r>
          <a:r>
            <a:rPr lang="en-US" sz="1100" b="1" i="0">
              <a:solidFill>
                <a:schemeClr val="dk1"/>
              </a:solidFill>
              <a:effectLst/>
              <a:latin typeface="+mn-lt"/>
              <a:ea typeface="+mn-ea"/>
              <a:cs typeface="+mn-cs"/>
            </a:rPr>
            <a:t>used</a:t>
          </a:r>
          <a:r>
            <a:rPr lang="en-US" sz="1100" b="0" i="0">
              <a:solidFill>
                <a:schemeClr val="dk1"/>
              </a:solidFill>
              <a:effectLst/>
              <a:latin typeface="+mn-lt"/>
              <a:ea typeface="+mn-ea"/>
              <a:cs typeface="+mn-cs"/>
            </a:rPr>
            <a:t> in the context of data processing. </a:t>
          </a:r>
        </a:p>
        <a:p>
          <a:r>
            <a:rPr lang="en-US" sz="1100" b="1" i="0">
              <a:solidFill>
                <a:schemeClr val="dk1"/>
              </a:solidFill>
              <a:effectLst/>
              <a:latin typeface="+mn-lt"/>
              <a:ea typeface="+mn-ea"/>
              <a:cs typeface="+mn-cs"/>
            </a:rPr>
            <a:t>Pivot tables</a:t>
          </a:r>
          <a:r>
            <a:rPr lang="en-US" sz="1100" b="0" i="0">
              <a:solidFill>
                <a:schemeClr val="dk1"/>
              </a:solidFill>
              <a:effectLst/>
              <a:latin typeface="+mn-lt"/>
              <a:ea typeface="+mn-ea"/>
              <a:cs typeface="+mn-cs"/>
            </a:rPr>
            <a:t> are </a:t>
          </a:r>
          <a:r>
            <a:rPr lang="en-US" sz="1100" b="1" i="0">
              <a:solidFill>
                <a:schemeClr val="dk1"/>
              </a:solidFill>
              <a:effectLst/>
              <a:latin typeface="+mn-lt"/>
              <a:ea typeface="+mn-ea"/>
              <a:cs typeface="+mn-cs"/>
            </a:rPr>
            <a:t>used</a:t>
          </a:r>
          <a:r>
            <a:rPr lang="en-US" sz="1100" b="0" i="0">
              <a:solidFill>
                <a:schemeClr val="dk1"/>
              </a:solidFill>
              <a:effectLst/>
              <a:latin typeface="+mn-lt"/>
              <a:ea typeface="+mn-ea"/>
              <a:cs typeface="+mn-cs"/>
            </a:rPr>
            <a:t> to summarize, sort, reorganize, group, count, total or average data stored in a database. </a:t>
          </a:r>
        </a:p>
        <a:p>
          <a:r>
            <a:rPr lang="en-US" sz="1100" b="0" i="0">
              <a:solidFill>
                <a:schemeClr val="dk1"/>
              </a:solidFill>
              <a:effectLst/>
              <a:latin typeface="+mn-lt"/>
              <a:ea typeface="+mn-ea"/>
              <a:cs typeface="+mn-cs"/>
            </a:rPr>
            <a:t>It is a Flexible Table. It allows its users to transform columns into rows and rows into columns.  </a:t>
          </a:r>
        </a:p>
        <a:p>
          <a:r>
            <a:rPr lang="en-US" sz="1100" b="1" i="0">
              <a:solidFill>
                <a:schemeClr val="dk1"/>
              </a:solidFill>
              <a:effectLst/>
              <a:latin typeface="+mn-lt"/>
              <a:ea typeface="+mn-ea"/>
              <a:cs typeface="+mn-cs"/>
            </a:rPr>
            <a:t>Pivot tables</a:t>
          </a:r>
          <a:r>
            <a:rPr lang="en-US" sz="1100" b="0" i="0">
              <a:solidFill>
                <a:schemeClr val="dk1"/>
              </a:solidFill>
              <a:effectLst/>
              <a:latin typeface="+mn-lt"/>
              <a:ea typeface="+mn-ea"/>
              <a:cs typeface="+mn-cs"/>
            </a:rPr>
            <a:t> are particularly useful if you have long rows or columns that hold values you need to track the sums of and easily compare to one another.</a:t>
          </a:r>
        </a:p>
        <a:p>
          <a:endParaRPr lang="en-US" sz="1100" b="1"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3</xdr:col>
      <xdr:colOff>38878</xdr:colOff>
      <xdr:row>3</xdr:row>
      <xdr:rowOff>0</xdr:rowOff>
    </xdr:to>
    <xdr:sp macro="" textlink="">
      <xdr:nvSpPr>
        <xdr:cNvPr id="10" name="TextBox 9"/>
        <xdr:cNvSpPr txBox="1"/>
      </xdr:nvSpPr>
      <xdr:spPr>
        <a:xfrm>
          <a:off x="1078657" y="679969"/>
          <a:ext cx="1973231" cy="29197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1</a:t>
          </a:r>
        </a:p>
      </xdr:txBody>
    </xdr:sp>
    <xdr:clientData/>
  </xdr:twoCellAnchor>
  <xdr:oneCellAnchor>
    <xdr:from>
      <xdr:col>0</xdr:col>
      <xdr:colOff>76200</xdr:colOff>
      <xdr:row>0</xdr:row>
      <xdr:rowOff>57150</xdr:rowOff>
    </xdr:from>
    <xdr:ext cx="2047875" cy="374141"/>
    <xdr:sp macro="" textlink="">
      <xdr:nvSpPr>
        <xdr:cNvPr id="11" name="Rectangle 10">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19050</xdr:colOff>
      <xdr:row>5</xdr:row>
      <xdr:rowOff>257176</xdr:rowOff>
    </xdr:from>
    <xdr:to>
      <xdr:col>11</xdr:col>
      <xdr:colOff>252704</xdr:colOff>
      <xdr:row>21</xdr:row>
      <xdr:rowOff>165230</xdr:rowOff>
    </xdr:to>
    <xdr:sp macro="" textlink="">
      <xdr:nvSpPr>
        <xdr:cNvPr id="12" name="TextBox 11"/>
        <xdr:cNvSpPr txBox="1"/>
      </xdr:nvSpPr>
      <xdr:spPr>
        <a:xfrm>
          <a:off x="1088183" y="1851156"/>
          <a:ext cx="9943322" cy="3183487"/>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base"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1. Before you create a pivot table, make sure your source data does not have any blank Rows and Blank Cloumns. Rows and columns need to be consecutive. If you have any </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blank rows or columns in the data, remove them first. </a:t>
          </a:r>
        </a:p>
        <a:p>
          <a:pPr marL="0" marR="0" lvl="0" indent="0" defTabSz="914400" eaLnBrk="1" fontAlgn="base"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2. Next, make sure that each column has a unique label in the first row. These labels will appear in the field list once the pivot table has been created.</a:t>
          </a:r>
          <a:endParaRPr lang="en-US">
            <a:effectLst/>
          </a:endParaRPr>
        </a:p>
        <a:p>
          <a:pPr fontAlgn="base"/>
          <a:r>
            <a:rPr lang="en-US" sz="1100" b="0" i="0">
              <a:solidFill>
                <a:schemeClr val="dk1"/>
              </a:solidFill>
              <a:effectLst/>
              <a:latin typeface="+mn-lt"/>
              <a:ea typeface="+mn-ea"/>
              <a:cs typeface="+mn-cs"/>
            </a:rPr>
            <a:t>3. Now select any cell inside the data. Then click the </a:t>
          </a:r>
          <a:r>
            <a:rPr lang="en-US" sz="1100" b="1" i="0">
              <a:solidFill>
                <a:schemeClr val="dk1"/>
              </a:solidFill>
              <a:effectLst/>
              <a:latin typeface="+mn-lt"/>
              <a:ea typeface="+mn-ea"/>
              <a:cs typeface="+mn-cs"/>
            </a:rPr>
            <a:t>Pivot Table</a:t>
          </a:r>
          <a:r>
            <a:rPr lang="en-US" sz="1100" b="0" i="0">
              <a:solidFill>
                <a:schemeClr val="dk1"/>
              </a:solidFill>
              <a:effectLst/>
              <a:latin typeface="+mn-lt"/>
              <a:ea typeface="+mn-ea"/>
              <a:cs typeface="+mn-cs"/>
            </a:rPr>
            <a:t> button on </a:t>
          </a:r>
          <a:r>
            <a:rPr lang="en-US" sz="1100" b="1" i="0">
              <a:solidFill>
                <a:schemeClr val="dk1"/>
              </a:solidFill>
              <a:effectLst/>
              <a:latin typeface="+mn-lt"/>
              <a:ea typeface="+mn-ea"/>
              <a:cs typeface="+mn-cs"/>
            </a:rPr>
            <a:t>the Insert tab of the ribbon</a:t>
          </a:r>
          <a:r>
            <a:rPr lang="en-US" sz="1100" b="0" i="0">
              <a:solidFill>
                <a:schemeClr val="dk1"/>
              </a:solidFill>
              <a:effectLst/>
              <a:latin typeface="+mn-lt"/>
              <a:ea typeface="+mn-ea"/>
              <a:cs typeface="+mn-cs"/>
            </a:rPr>
            <a:t>.</a:t>
          </a:r>
          <a:endParaRPr lang="en-US">
            <a:effectLst/>
          </a:endParaRPr>
        </a:p>
        <a:p>
          <a:pPr fontAlgn="base"/>
          <a:r>
            <a:rPr lang="en-US" sz="1100" b="0" i="0">
              <a:solidFill>
                <a:schemeClr val="dk1"/>
              </a:solidFill>
              <a:effectLst/>
              <a:latin typeface="+mn-lt"/>
              <a:ea typeface="+mn-ea"/>
              <a:cs typeface="+mn-cs"/>
            </a:rPr>
            <a:t>4. Excel will open the </a:t>
          </a:r>
          <a:r>
            <a:rPr lang="en-US" sz="1100" b="1" i="0">
              <a:solidFill>
                <a:schemeClr val="dk1"/>
              </a:solidFill>
              <a:effectLst/>
              <a:latin typeface="+mn-lt"/>
              <a:ea typeface="+mn-ea"/>
              <a:cs typeface="+mn-cs"/>
            </a:rPr>
            <a:t>Create PivotTable dialog box</a:t>
          </a:r>
          <a:r>
            <a:rPr lang="en-US" sz="1100" b="0" i="0">
              <a:solidFill>
                <a:schemeClr val="dk1"/>
              </a:solidFill>
              <a:effectLst/>
              <a:latin typeface="+mn-lt"/>
              <a:ea typeface="+mn-ea"/>
              <a:cs typeface="+mn-cs"/>
            </a:rPr>
            <a:t> and ask you to select a table or range for the source data. </a:t>
          </a:r>
        </a:p>
        <a:p>
          <a:pPr fontAlgn="base"/>
          <a:r>
            <a:rPr lang="en-US" sz="1100" b="0" i="0">
              <a:solidFill>
                <a:schemeClr val="dk1"/>
              </a:solidFill>
              <a:effectLst/>
              <a:latin typeface="+mn-lt"/>
              <a:ea typeface="+mn-ea"/>
              <a:cs typeface="+mn-cs"/>
            </a:rPr>
            <a:t>Usually, Excel will guess the location of the data correctly. You should see a moving dashed line in background around around the full set of data.</a:t>
          </a:r>
          <a:endParaRPr lang="en-US">
            <a:effectLst/>
          </a:endParaRPr>
        </a:p>
        <a:p>
          <a:pPr fontAlgn="base"/>
          <a:r>
            <a:rPr lang="en-US" sz="1100" b="0" i="0">
              <a:solidFill>
                <a:schemeClr val="dk1"/>
              </a:solidFill>
              <a:effectLst/>
              <a:latin typeface="+mn-lt"/>
              <a:ea typeface="+mn-ea"/>
              <a:cs typeface="+mn-cs"/>
            </a:rPr>
            <a:t>5. Next, select a location for the pivot table. In most cases, you'll want to choose New Worksheet. Keeping the Pivot Table on its own worksheet allows it to expand in any direction without overwriting other content.</a:t>
          </a:r>
          <a:endParaRPr lang="en-US">
            <a:effectLst/>
          </a:endParaRPr>
        </a:p>
        <a:p>
          <a:pPr fontAlgn="base"/>
          <a:r>
            <a:rPr lang="en-US" sz="1100" b="0" i="0">
              <a:solidFill>
                <a:schemeClr val="dk1"/>
              </a:solidFill>
              <a:effectLst/>
              <a:latin typeface="+mn-lt"/>
              <a:ea typeface="+mn-ea"/>
              <a:cs typeface="+mn-cs"/>
            </a:rPr>
            <a:t>6. When you click OK, Excel adds a new worksheet to the workbook to the left of the source data. In the new worksheet you'll see an empty placeholder for the pivot table, and a Field List pane to the right.</a:t>
          </a:r>
          <a:endParaRPr lang="en-US">
            <a:effectLst/>
          </a:endParaRPr>
        </a:p>
        <a:p>
          <a:pPr fontAlgn="base"/>
          <a:r>
            <a:rPr lang="en-US" sz="1100" b="0" i="0">
              <a:solidFill>
                <a:schemeClr val="dk1"/>
              </a:solidFill>
              <a:effectLst/>
              <a:latin typeface="+mn-lt"/>
              <a:ea typeface="+mn-ea"/>
              <a:cs typeface="+mn-cs"/>
            </a:rPr>
            <a:t>7. You're now ready to start building the table. </a:t>
          </a:r>
        </a:p>
        <a:p>
          <a:pPr fontAlgn="base"/>
          <a:r>
            <a:rPr lang="en-US" sz="1100" b="0" i="0">
              <a:solidFill>
                <a:schemeClr val="dk1"/>
              </a:solidFill>
              <a:effectLst/>
              <a:latin typeface="+mn-lt"/>
              <a:ea typeface="+mn-ea"/>
              <a:cs typeface="+mn-cs"/>
            </a:rPr>
            <a:t>To add a field to the pivot table, you can just click the checkbox. </a:t>
          </a:r>
        </a:p>
        <a:p>
          <a:pPr fontAlgn="base"/>
          <a:r>
            <a:rPr lang="en-US" sz="1100" b="0" i="0">
              <a:solidFill>
                <a:schemeClr val="dk1"/>
              </a:solidFill>
              <a:effectLst/>
              <a:latin typeface="+mn-lt"/>
              <a:ea typeface="+mn-ea"/>
              <a:cs typeface="+mn-cs"/>
            </a:rPr>
            <a:t>By default, Excel will add numeric fields to the value area and text fields to the Row Labels area.</a:t>
          </a:r>
        </a:p>
        <a:p>
          <a:pPr fontAlgn="base"/>
          <a:r>
            <a:rPr lang="en-US" sz="1100" b="0" i="0">
              <a:solidFill>
                <a:schemeClr val="dk1"/>
              </a:solidFill>
              <a:effectLst/>
              <a:latin typeface="+mn-lt"/>
              <a:ea typeface="+mn-ea"/>
              <a:cs typeface="+mn-cs"/>
            </a:rPr>
            <a:t>To remove a field, simply uncheck the checkbox, or drag the field out of the field list pane.</a:t>
          </a:r>
        </a:p>
        <a:p>
          <a:pPr fontAlgn="base"/>
          <a:r>
            <a:rPr lang="en-US" sz="1100" b="0" i="0">
              <a:solidFill>
                <a:schemeClr val="dk1"/>
              </a:solidFill>
              <a:effectLst/>
              <a:latin typeface="+mn-lt"/>
              <a:ea typeface="+mn-ea"/>
              <a:cs typeface="+mn-cs"/>
            </a:rPr>
            <a:t>To add a field the Column Label area drag the field from Field list to Column labels area.</a:t>
          </a:r>
        </a:p>
        <a:p>
          <a:pPr fontAlgn="base"/>
          <a:r>
            <a:rPr lang="en-US" sz="1100" b="0" i="0">
              <a:solidFill>
                <a:schemeClr val="dk1"/>
              </a:solidFill>
              <a:effectLst/>
              <a:latin typeface="+mn-lt"/>
              <a:ea typeface="+mn-ea"/>
              <a:cs typeface="+mn-cs"/>
            </a:rPr>
            <a:t>To set the number format of a value field, click the drop-down and choose Value Field settings. Then click the Number Format button and set define the format as you like.</a:t>
          </a:r>
        </a:p>
        <a:p>
          <a:pPr fontAlgn="base"/>
          <a:r>
            <a:rPr lang="en-US" sz="1100" b="0" i="0">
              <a:solidFill>
                <a:schemeClr val="dk1"/>
              </a:solidFill>
              <a:effectLst/>
              <a:latin typeface="+mn-lt"/>
              <a:ea typeface="+mn-ea"/>
              <a:cs typeface="+mn-cs"/>
            </a:rPr>
            <a:t>If you want to clear a pivot table and start over, use the Clear control, on the Options tab of the PivotTable Tools Ribbon. Click, Clear, then choose “Clear All”</a:t>
          </a:r>
        </a:p>
        <a:p>
          <a:pPr fontAlgn="base"/>
          <a:r>
            <a:rPr lang="en-US" sz="1100" b="0" i="0">
              <a:solidFill>
                <a:schemeClr val="dk1"/>
              </a:solidFill>
              <a:effectLst/>
              <a:latin typeface="+mn-lt"/>
              <a:ea typeface="+mn-ea"/>
              <a:cs typeface="+mn-cs"/>
            </a:rPr>
            <a:t>(Analye</a:t>
          </a:r>
          <a:r>
            <a:rPr lang="en-US" sz="1100" b="0" i="0" baseline="0">
              <a:solidFill>
                <a:schemeClr val="dk1"/>
              </a:solidFill>
              <a:effectLst/>
              <a:latin typeface="+mn-lt"/>
              <a:ea typeface="+mn-ea"/>
              <a:cs typeface="+mn-cs"/>
            </a:rPr>
            <a:t> -&gt; Clear), </a:t>
          </a:r>
          <a:r>
            <a:rPr lang="en-US" sz="1100" b="0" i="0">
              <a:solidFill>
                <a:schemeClr val="dk1"/>
              </a:solidFill>
              <a:effectLst/>
              <a:latin typeface="+mn-lt"/>
              <a:ea typeface="+mn-ea"/>
              <a:cs typeface="+mn-cs"/>
            </a:rPr>
            <a:t>(Analyze -&gt; Select -&gt; Delete)</a:t>
          </a:r>
        </a:p>
        <a:p>
          <a:pPr fontAlgn="base"/>
          <a:endParaRPr lang="en-US" sz="1100" b="0" i="0">
            <a:solidFill>
              <a:schemeClr val="dk1"/>
            </a:solidFill>
            <a:effectLst/>
            <a:latin typeface="+mn-lt"/>
            <a:ea typeface="+mn-ea"/>
            <a:cs typeface="+mn-cs"/>
          </a:endParaRPr>
        </a:p>
        <a:p>
          <a:r>
            <a:rPr lang="en-US"/>
            <a:t/>
          </a:r>
          <a:br>
            <a:rPr lang="en-US"/>
          </a:br>
          <a:endParaRPr lang="en-US" sz="1100" b="0" i="0">
            <a:solidFill>
              <a:schemeClr val="dk1"/>
            </a:solidFill>
            <a:effectLst/>
            <a:latin typeface="+mn-lt"/>
            <a:ea typeface="+mn-ea"/>
            <a:cs typeface="+mn-cs"/>
          </a:endParaRPr>
        </a:p>
        <a:p>
          <a:pPr fontAlgn="base"/>
          <a:endParaRPr lang="en-US">
            <a:hlinkClick xmlns:r="http://schemas.openxmlformats.org/officeDocument/2006/relationships" r:id=""/>
          </a:endParaRPr>
        </a:p>
      </xdr:txBody>
    </xdr:sp>
    <xdr:clientData/>
  </xdr:twoCellAnchor>
  <xdr:twoCellAnchor editAs="oneCell">
    <xdr:from>
      <xdr:col>4</xdr:col>
      <xdr:colOff>87474</xdr:colOff>
      <xdr:row>22</xdr:row>
      <xdr:rowOff>87475</xdr:rowOff>
    </xdr:from>
    <xdr:to>
      <xdr:col>9</xdr:col>
      <xdr:colOff>359617</xdr:colOff>
      <xdr:row>35</xdr:row>
      <xdr:rowOff>157204</xdr:rowOff>
    </xdr:to>
    <xdr:pic>
      <xdr:nvPicPr>
        <xdr:cNvPr id="6" name="Picture 5" descr="A quick Excel pivot table showing chocolate sales"/>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4150178" y="5151276"/>
          <a:ext cx="5472016" cy="259677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923341</xdr:colOff>
      <xdr:row>22</xdr:row>
      <xdr:rowOff>116632</xdr:rowOff>
    </xdr:from>
    <xdr:to>
      <xdr:col>3</xdr:col>
      <xdr:colOff>641480</xdr:colOff>
      <xdr:row>36</xdr:row>
      <xdr:rowOff>81130</xdr:rowOff>
    </xdr:to>
    <xdr:pic>
      <xdr:nvPicPr>
        <xdr:cNvPr id="19" name="Picture 18" descr="Pivot Tables in Excel - Easy Excel Tutorial"/>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923341" y="5180433"/>
          <a:ext cx="2731149" cy="268592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3</xdr:col>
      <xdr:colOff>554005</xdr:colOff>
      <xdr:row>0</xdr:row>
      <xdr:rowOff>97194</xdr:rowOff>
    </xdr:from>
    <xdr:to>
      <xdr:col>4</xdr:col>
      <xdr:colOff>1477542</xdr:colOff>
      <xdr:row>0</xdr:row>
      <xdr:rowOff>389164</xdr:rowOff>
    </xdr:to>
    <xdr:sp macro="" textlink="">
      <xdr:nvSpPr>
        <xdr:cNvPr id="13" name="TextBox 12"/>
        <xdr:cNvSpPr txBox="1"/>
      </xdr:nvSpPr>
      <xdr:spPr>
        <a:xfrm>
          <a:off x="3567015" y="97194"/>
          <a:ext cx="1973231" cy="29197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3</xdr:row>
      <xdr:rowOff>0</xdr:rowOff>
    </xdr:from>
    <xdr:to>
      <xdr:col>15</xdr:col>
      <xdr:colOff>247650</xdr:colOff>
      <xdr:row>5</xdr:row>
      <xdr:rowOff>123825</xdr:rowOff>
    </xdr:to>
    <xdr:sp macro="" textlink="">
      <xdr:nvSpPr>
        <xdr:cNvPr id="2" name="TextBox 1"/>
        <xdr:cNvSpPr txBox="1"/>
      </xdr:nvSpPr>
      <xdr:spPr>
        <a:xfrm>
          <a:off x="895350" y="971550"/>
          <a:ext cx="8772525" cy="676275"/>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named range</a:t>
          </a:r>
          <a:r>
            <a:rPr lang="en-US" sz="1100" b="0" i="0">
              <a:solidFill>
                <a:schemeClr val="dk1"/>
              </a:solidFill>
              <a:effectLst/>
              <a:latin typeface="+mn-lt"/>
              <a:ea typeface="+mn-ea"/>
              <a:cs typeface="+mn-cs"/>
            </a:rPr>
            <a:t> is a short text description that can be used instead of the cell address to refer to individual cells or </a:t>
          </a:r>
          <a:r>
            <a:rPr lang="en-US" sz="1100" b="1" i="0">
              <a:solidFill>
                <a:schemeClr val="dk1"/>
              </a:solidFill>
              <a:effectLst/>
              <a:latin typeface="+mn-lt"/>
              <a:ea typeface="+mn-ea"/>
              <a:cs typeface="+mn-cs"/>
            </a:rPr>
            <a:t>ranges</a:t>
          </a:r>
          <a:r>
            <a:rPr lang="en-US" sz="1100" b="0" i="0">
              <a:solidFill>
                <a:schemeClr val="dk1"/>
              </a:solidFill>
              <a:effectLst/>
              <a:latin typeface="+mn-lt"/>
              <a:ea typeface="+mn-ea"/>
              <a:cs typeface="+mn-cs"/>
            </a:rPr>
            <a:t> of cells.</a:t>
          </a:r>
        </a:p>
        <a:p>
          <a:r>
            <a:rPr lang="en-US" sz="1100" b="0" i="0">
              <a:solidFill>
                <a:schemeClr val="dk1"/>
              </a:solidFill>
              <a:effectLst/>
              <a:latin typeface="+mn-lt"/>
              <a:ea typeface="+mn-ea"/>
              <a:cs typeface="+mn-cs"/>
            </a:rPr>
            <a:t>Any </a:t>
          </a:r>
          <a:r>
            <a:rPr lang="en-US" sz="1100" b="1" i="0">
              <a:solidFill>
                <a:schemeClr val="dk1"/>
              </a:solidFill>
              <a:effectLst/>
              <a:latin typeface="+mn-lt"/>
              <a:ea typeface="+mn-ea"/>
              <a:cs typeface="+mn-cs"/>
            </a:rPr>
            <a:t>named ranges</a:t>
          </a:r>
          <a:r>
            <a:rPr lang="en-US" sz="1100" b="0" i="0">
              <a:solidFill>
                <a:schemeClr val="dk1"/>
              </a:solidFill>
              <a:effectLst/>
              <a:latin typeface="+mn-lt"/>
              <a:ea typeface="+mn-ea"/>
              <a:cs typeface="+mn-cs"/>
            </a:rPr>
            <a:t> that are created are workbook specific and can only be used in the workbook they are created in.</a:t>
          </a:r>
          <a:endParaRPr lang="en-US" sz="1100"/>
        </a:p>
      </xdr:txBody>
    </xdr:sp>
    <xdr:clientData/>
  </xdr:twoCellAnchor>
  <xdr:twoCellAnchor>
    <xdr:from>
      <xdr:col>1</xdr:col>
      <xdr:colOff>9525</xdr:colOff>
      <xdr:row>2</xdr:row>
      <xdr:rowOff>19051</xdr:rowOff>
    </xdr:from>
    <xdr:to>
      <xdr:col>3</xdr:col>
      <xdr:colOff>419100</xdr:colOff>
      <xdr:row>2</xdr:row>
      <xdr:rowOff>304801</xdr:rowOff>
    </xdr:to>
    <xdr:sp macro="" textlink="">
      <xdr:nvSpPr>
        <xdr:cNvPr id="3" name="TextBox 2"/>
        <xdr:cNvSpPr txBox="1"/>
      </xdr:nvSpPr>
      <xdr:spPr>
        <a:xfrm>
          <a:off x="895350" y="676276"/>
          <a:ext cx="162877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Named Range</a:t>
          </a:r>
          <a:endParaRPr lang="en-US" sz="1400" b="1">
            <a:latin typeface="+mn-lt"/>
          </a:endParaRPr>
        </a:p>
        <a:p>
          <a:endParaRPr lang="en-US" sz="1100"/>
        </a:p>
      </xdr:txBody>
    </xdr:sp>
    <xdr:clientData/>
  </xdr:twoCellAnchor>
  <xdr:oneCellAnchor>
    <xdr:from>
      <xdr:col>0</xdr:col>
      <xdr:colOff>85725</xdr:colOff>
      <xdr:row>0</xdr:row>
      <xdr:rowOff>47625</xdr:rowOff>
    </xdr:from>
    <xdr:ext cx="2047875" cy="374141"/>
    <xdr:sp macro="" textlink="">
      <xdr:nvSpPr>
        <xdr:cNvPr id="4" name="Rectangle 3">
          <a:hlinkClick xmlns:r="http://schemas.openxmlformats.org/officeDocument/2006/relationships" r:id="rId1" tooltip="Back to Home Page"/>
        </xdr:cNvPr>
        <xdr:cNvSpPr/>
      </xdr:nvSpPr>
      <xdr:spPr>
        <a:xfrm>
          <a:off x="85725" y="47625"/>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5</xdr:col>
      <xdr:colOff>57149</xdr:colOff>
      <xdr:row>0</xdr:row>
      <xdr:rowOff>95250</xdr:rowOff>
    </xdr:from>
    <xdr:to>
      <xdr:col>7</xdr:col>
      <xdr:colOff>323850</xdr:colOff>
      <xdr:row>0</xdr:row>
      <xdr:rowOff>381000</xdr:rowOff>
    </xdr:to>
    <xdr:sp macro="" textlink="">
      <xdr:nvSpPr>
        <xdr:cNvPr id="5" name="TextBox 4"/>
        <xdr:cNvSpPr txBox="1"/>
      </xdr:nvSpPr>
      <xdr:spPr>
        <a:xfrm>
          <a:off x="3381374" y="95250"/>
          <a:ext cx="1485901"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Named</a:t>
          </a:r>
          <a:r>
            <a:rPr lang="en-US" sz="1400" baseline="0"/>
            <a:t> Range</a:t>
          </a:r>
          <a:endParaRPr lang="en-US" sz="1400"/>
        </a:p>
        <a:p>
          <a:endParaRPr lang="en-US" sz="1100"/>
        </a:p>
      </xdr:txBody>
    </xdr:sp>
    <xdr:clientData/>
  </xdr:twoCellAnchor>
  <xdr:twoCellAnchor>
    <xdr:from>
      <xdr:col>1</xdr:col>
      <xdr:colOff>0</xdr:colOff>
      <xdr:row>7</xdr:row>
      <xdr:rowOff>1</xdr:rowOff>
    </xdr:from>
    <xdr:to>
      <xdr:col>21</xdr:col>
      <xdr:colOff>295274</xdr:colOff>
      <xdr:row>57</xdr:row>
      <xdr:rowOff>57151</xdr:rowOff>
    </xdr:to>
    <xdr:sp macro="" textlink="">
      <xdr:nvSpPr>
        <xdr:cNvPr id="10" name="TextBox 9"/>
        <xdr:cNvSpPr txBox="1"/>
      </xdr:nvSpPr>
      <xdr:spPr>
        <a:xfrm>
          <a:off x="885825" y="1905001"/>
          <a:ext cx="12487274" cy="958215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A named range</a:t>
          </a:r>
          <a:r>
            <a:rPr lang="en-US" sz="1100" b="0" i="0">
              <a:solidFill>
                <a:schemeClr val="dk1"/>
              </a:solidFill>
              <a:effectLst/>
              <a:latin typeface="+mn-lt"/>
              <a:ea typeface="+mn-ea"/>
              <a:cs typeface="+mn-cs"/>
            </a:rPr>
            <a:t> is a short text description that can be used instead of the cell address to refer to individual cells or ranges of cells.</a:t>
          </a:r>
          <a:r>
            <a:rPr lang="en-US"/>
            <a:t/>
          </a:r>
          <a:br>
            <a:rPr lang="en-US"/>
          </a:br>
          <a:endParaRPr lang="en-US"/>
        </a:p>
        <a:p>
          <a:r>
            <a:rPr lang="en-US" sz="1100" b="0" i="0">
              <a:solidFill>
                <a:schemeClr val="dk1"/>
              </a:solidFill>
              <a:effectLst/>
              <a:latin typeface="+mn-lt"/>
              <a:ea typeface="+mn-ea"/>
              <a:cs typeface="+mn-cs"/>
            </a:rPr>
            <a:t>There are two types of named ranges and it is possible to use both types in the same workbook.</a:t>
          </a:r>
          <a:r>
            <a:rPr lang="en-US"/>
            <a:t/>
          </a:r>
          <a:br>
            <a:rPr lang="en-US"/>
          </a:br>
          <a:r>
            <a:rPr lang="en-US" sz="1100" b="1" i="0">
              <a:solidFill>
                <a:schemeClr val="dk1"/>
              </a:solidFill>
              <a:effectLst/>
              <a:latin typeface="+mn-lt"/>
              <a:ea typeface="+mn-ea"/>
              <a:cs typeface="+mn-cs"/>
            </a:rPr>
            <a:t>Workbook</a:t>
          </a:r>
          <a:r>
            <a:rPr lang="en-US" sz="1100" b="0" i="0">
              <a:solidFill>
                <a:schemeClr val="dk1"/>
              </a:solidFill>
              <a:effectLst/>
              <a:latin typeface="+mn-lt"/>
              <a:ea typeface="+mn-ea"/>
              <a:cs typeface="+mn-cs"/>
            </a:rPr>
            <a:t> - These can be referenced from any worksheet in the workbook.</a:t>
          </a:r>
          <a:r>
            <a:rPr lang="en-US"/>
            <a:t/>
          </a:r>
          <a:br>
            <a:rPr lang="en-US"/>
          </a:br>
          <a:r>
            <a:rPr lang="en-US" sz="1100" b="1" i="0">
              <a:solidFill>
                <a:schemeClr val="dk1"/>
              </a:solidFill>
              <a:effectLst/>
              <a:latin typeface="+mn-lt"/>
              <a:ea typeface="+mn-ea"/>
              <a:cs typeface="+mn-cs"/>
            </a:rPr>
            <a:t>Worksheet</a:t>
          </a:r>
          <a:r>
            <a:rPr lang="en-US" sz="1100" b="0" i="0">
              <a:solidFill>
                <a:schemeClr val="dk1"/>
              </a:solidFill>
              <a:effectLst/>
              <a:latin typeface="+mn-lt"/>
              <a:ea typeface="+mn-ea"/>
              <a:cs typeface="+mn-cs"/>
            </a:rPr>
            <a:t> - These are worksheet specific and can only be referenced on that particular worksheet.</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1. Select the cell(s).</a:t>
          </a:r>
        </a:p>
        <a:p>
          <a:r>
            <a:rPr lang="en-US" sz="1100" b="0" i="0">
              <a:solidFill>
                <a:schemeClr val="dk1"/>
              </a:solidFill>
              <a:effectLst/>
              <a:latin typeface="+mn-lt"/>
              <a:ea typeface="+mn-ea"/>
              <a:cs typeface="+mn-cs"/>
            </a:rPr>
            <a:t>2. On the Formulas tab, in the Define </a:t>
          </a:r>
          <a:r>
            <a:rPr lang="en-US" sz="1100" b="1" i="0">
              <a:solidFill>
                <a:schemeClr val="dk1"/>
              </a:solidFill>
              <a:effectLst/>
              <a:latin typeface="+mn-lt"/>
              <a:ea typeface="+mn-ea"/>
              <a:cs typeface="+mn-cs"/>
            </a:rPr>
            <a:t>Names</a:t>
          </a:r>
          <a:r>
            <a:rPr lang="en-US" sz="1100" b="0" i="0">
              <a:solidFill>
                <a:schemeClr val="dk1"/>
              </a:solidFill>
              <a:effectLst/>
              <a:latin typeface="+mn-lt"/>
              <a:ea typeface="+mn-ea"/>
              <a:cs typeface="+mn-cs"/>
            </a:rPr>
            <a:t> group, click the Define </a:t>
          </a:r>
          <a:r>
            <a:rPr lang="en-US" sz="1100" b="1" i="0">
              <a:solidFill>
                <a:schemeClr val="dk1"/>
              </a:solidFill>
              <a:effectLst/>
              <a:latin typeface="+mn-lt"/>
              <a:ea typeface="+mn-ea"/>
              <a:cs typeface="+mn-cs"/>
            </a:rPr>
            <a:t>Name</a:t>
          </a:r>
          <a:r>
            <a:rPr lang="en-US" sz="1100" b="0" i="0">
              <a:solidFill>
                <a:schemeClr val="dk1"/>
              </a:solidFill>
              <a:effectLst/>
              <a:latin typeface="+mn-lt"/>
              <a:ea typeface="+mn-ea"/>
              <a:cs typeface="+mn-cs"/>
            </a:rPr>
            <a:t> button.</a:t>
          </a:r>
        </a:p>
        <a:p>
          <a:r>
            <a:rPr lang="en-US" sz="1100" b="0" i="0">
              <a:solidFill>
                <a:schemeClr val="dk1"/>
              </a:solidFill>
              <a:effectLst/>
              <a:latin typeface="+mn-lt"/>
              <a:ea typeface="+mn-ea"/>
              <a:cs typeface="+mn-cs"/>
            </a:rPr>
            <a:t>3. In the New </a:t>
          </a:r>
          <a:r>
            <a:rPr lang="en-US" sz="1100" b="1" i="0">
              <a:solidFill>
                <a:schemeClr val="dk1"/>
              </a:solidFill>
              <a:effectLst/>
              <a:latin typeface="+mn-lt"/>
              <a:ea typeface="+mn-ea"/>
              <a:cs typeface="+mn-cs"/>
            </a:rPr>
            <a:t>Name</a:t>
          </a:r>
          <a:r>
            <a:rPr lang="en-US" sz="1100" b="0" i="0">
              <a:solidFill>
                <a:schemeClr val="dk1"/>
              </a:solidFill>
              <a:effectLst/>
              <a:latin typeface="+mn-lt"/>
              <a:ea typeface="+mn-ea"/>
              <a:cs typeface="+mn-cs"/>
            </a:rPr>
            <a:t> dialog box, specify three things: In the </a:t>
          </a:r>
          <a:r>
            <a:rPr lang="en-US" sz="1100" b="1" i="0">
              <a:solidFill>
                <a:schemeClr val="dk1"/>
              </a:solidFill>
              <a:effectLst/>
              <a:latin typeface="+mn-lt"/>
              <a:ea typeface="+mn-ea"/>
              <a:cs typeface="+mn-cs"/>
            </a:rPr>
            <a:t>Name</a:t>
          </a:r>
          <a:r>
            <a:rPr lang="en-US" sz="1100" b="0" i="0">
              <a:solidFill>
                <a:schemeClr val="dk1"/>
              </a:solidFill>
              <a:effectLst/>
              <a:latin typeface="+mn-lt"/>
              <a:ea typeface="+mn-ea"/>
              <a:cs typeface="+mn-cs"/>
            </a:rPr>
            <a:t> box, type the </a:t>
          </a:r>
          <a:r>
            <a:rPr lang="en-US" sz="1100" b="1" i="0">
              <a:solidFill>
                <a:schemeClr val="dk1"/>
              </a:solidFill>
              <a:effectLst/>
              <a:latin typeface="+mn-lt"/>
              <a:ea typeface="+mn-ea"/>
              <a:cs typeface="+mn-cs"/>
            </a:rPr>
            <a:t>range name</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4. Click OK to save the changes and close the dialog box.</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Name Cells - Name Box</a:t>
          </a:r>
        </a:p>
        <a:p>
          <a:r>
            <a:rPr lang="en-US" sz="1100" b="0" i="0">
              <a:solidFill>
                <a:schemeClr val="dk1"/>
              </a:solidFill>
              <a:effectLst/>
              <a:latin typeface="+mn-lt"/>
              <a:ea typeface="+mn-ea"/>
              <a:cs typeface="+mn-cs"/>
            </a:rPr>
            <a:t>You quickly name the selected cells by typing in the Name Box. </a:t>
          </a:r>
        </a:p>
        <a:p>
          <a:r>
            <a:rPr lang="en-US" sz="1100" b="0" i="0">
              <a:solidFill>
                <a:schemeClr val="dk1"/>
              </a:solidFill>
              <a:effectLst/>
              <a:latin typeface="+mn-lt"/>
              <a:ea typeface="+mn-ea"/>
              <a:cs typeface="+mn-cs"/>
            </a:rPr>
            <a:t>1. Select the cell(s) to be named</a:t>
          </a:r>
        </a:p>
        <a:p>
          <a:r>
            <a:rPr lang="en-US" sz="1100" b="0" i="0">
              <a:solidFill>
                <a:schemeClr val="dk1"/>
              </a:solidFill>
              <a:effectLst/>
              <a:latin typeface="+mn-lt"/>
              <a:ea typeface="+mn-ea"/>
              <a:cs typeface="+mn-cs"/>
            </a:rPr>
            <a:t>2. Click in the Name box, to the left of the formula bar</a:t>
          </a:r>
        </a:p>
        <a:p>
          <a:r>
            <a:rPr lang="en-US" sz="1100" b="0" i="0">
              <a:solidFill>
                <a:schemeClr val="dk1"/>
              </a:solidFill>
              <a:effectLst/>
              <a:latin typeface="+mn-lt"/>
              <a:ea typeface="+mn-ea"/>
              <a:cs typeface="+mn-cs"/>
            </a:rPr>
            <a:t>3. Type a valid one-word name for the list, e.g. FruitList.</a:t>
          </a:r>
        </a:p>
        <a:p>
          <a:r>
            <a:rPr lang="en-US" sz="1100" b="0" i="0">
              <a:solidFill>
                <a:schemeClr val="dk1"/>
              </a:solidFill>
              <a:effectLst/>
              <a:latin typeface="+mn-lt"/>
              <a:ea typeface="+mn-ea"/>
              <a:cs typeface="+mn-cs"/>
            </a:rPr>
            <a:t>4. Press the Enter key.</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Rules for Named Ranges</a:t>
          </a:r>
        </a:p>
        <a:p>
          <a:r>
            <a:rPr lang="en-US" sz="1100" b="0" i="0">
              <a:solidFill>
                <a:schemeClr val="dk1"/>
              </a:solidFill>
              <a:effectLst/>
              <a:latin typeface="+mn-lt"/>
              <a:ea typeface="+mn-ea"/>
              <a:cs typeface="+mn-cs"/>
            </a:rPr>
            <a:t>1. A named range can be up to 255 characters long and can contain letters, numbers, periods and underscores (no spaces or special punctuation characters).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2. Named ranges are not case sensitive and they can contain both upper and lower case letters. They cannot resemble any actual cell addresses such as "B3" or "AA12".</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3. All named ranges must </a:t>
          </a:r>
          <a:r>
            <a:rPr lang="en-US" sz="1100" b="1" i="0">
              <a:solidFill>
                <a:schemeClr val="dk1"/>
              </a:solidFill>
              <a:effectLst/>
              <a:latin typeface="+mn-lt"/>
              <a:ea typeface="+mn-ea"/>
              <a:cs typeface="+mn-cs"/>
            </a:rPr>
            <a:t>begin with a letter, an underscore "_" or a backslash "\"</a:t>
          </a:r>
          <a:r>
            <a:rPr lang="en-US" sz="1100" b="0" i="0">
              <a:solidFill>
                <a:schemeClr val="dk1"/>
              </a:solidFill>
              <a:effectLst/>
              <a:latin typeface="+mn-lt"/>
              <a:ea typeface="+mn-ea"/>
              <a:cs typeface="+mn-cs"/>
            </a:rPr>
            <a:t>.</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4. Named ranges can include numbers but cannot include any spaces.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5. You cannot use any named ranges that resemble actual cell addresses (e.g. A$5 or R3C8).</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6. You </a:t>
          </a:r>
          <a:r>
            <a:rPr lang="en-US" sz="1100" b="1" i="0">
              <a:solidFill>
                <a:schemeClr val="dk1"/>
              </a:solidFill>
              <a:effectLst/>
              <a:latin typeface="+mn-lt"/>
              <a:ea typeface="+mn-ea"/>
              <a:cs typeface="+mn-cs"/>
            </a:rPr>
            <a:t>cannot use any symbols except for an underscore and a full stop</a:t>
          </a:r>
          <a:r>
            <a:rPr lang="en-US" sz="1100" b="0" i="0">
              <a:solidFill>
                <a:schemeClr val="dk1"/>
              </a:solidFill>
              <a:effectLst/>
              <a:latin typeface="+mn-lt"/>
              <a:ea typeface="+mn-ea"/>
              <a:cs typeface="+mn-cs"/>
            </a:rPr>
            <a:t>. It is possible to include a backslash and a question mark as long as they are not the first characters.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7. Named ranges can be just single letters with the exception of the letters R and C.</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8. When you add a named range it is the cell that is named and not the cell contents.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9. They are </a:t>
          </a:r>
          <a:r>
            <a:rPr lang="en-US" sz="1100" b="1" i="0">
              <a:solidFill>
                <a:schemeClr val="dk1"/>
              </a:solidFill>
              <a:effectLst/>
              <a:latin typeface="+mn-lt"/>
              <a:ea typeface="+mn-ea"/>
              <a:cs typeface="+mn-cs"/>
            </a:rPr>
            <a:t>case insensitive</a:t>
          </a:r>
          <a:r>
            <a:rPr lang="en-US" sz="1100" b="0" i="0">
              <a:solidFill>
                <a:schemeClr val="dk1"/>
              </a:solidFill>
              <a:effectLst/>
              <a:latin typeface="+mn-lt"/>
              <a:ea typeface="+mn-ea"/>
              <a:cs typeface="+mn-cs"/>
            </a:rPr>
            <a:t>. You cannot have another named range with the same letters but in a different case.</a:t>
          </a:r>
          <a:br>
            <a:rPr lang="en-US" sz="1100" b="0" i="0">
              <a:solidFill>
                <a:schemeClr val="dk1"/>
              </a:solidFill>
              <a:effectLst/>
              <a:latin typeface="+mn-lt"/>
              <a:ea typeface="+mn-ea"/>
              <a:cs typeface="+mn-cs"/>
            </a:rPr>
          </a:br>
          <a:endParaRPr lang="en-IN" sz="1100" b="0" i="0">
            <a:solidFill>
              <a:schemeClr val="dk1"/>
            </a:solidFill>
            <a:effectLst/>
            <a:latin typeface="+mn-lt"/>
            <a:ea typeface="+mn-ea"/>
            <a:cs typeface="+mn-cs"/>
          </a:endParaRPr>
        </a:p>
        <a:p>
          <a:r>
            <a:rPr lang="en-IN" sz="1100" b="0" i="0">
              <a:solidFill>
                <a:schemeClr val="dk1"/>
              </a:solidFill>
              <a:effectLst/>
              <a:latin typeface="+mn-lt"/>
              <a:ea typeface="+mn-ea"/>
              <a:cs typeface="+mn-cs"/>
            </a:rPr>
            <a:t>Example</a:t>
          </a:r>
        </a:p>
        <a:p>
          <a:endParaRPr lang="en-IN"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example, the formula in F6 is:  </a:t>
          </a:r>
          <a:r>
            <a:rPr lang="en-US" sz="1100">
              <a:solidFill>
                <a:schemeClr val="dk1"/>
              </a:solidFill>
              <a:effectLst/>
              <a:latin typeface="+mn-lt"/>
              <a:ea typeface="+mn-ea"/>
              <a:cs typeface="+mn-cs"/>
            </a:rPr>
            <a:t>=</a:t>
          </a:r>
          <a:r>
            <a:rPr lang="en-US" sz="1100" u="sng">
              <a:solidFill>
                <a:schemeClr val="dk1"/>
              </a:solidFill>
              <a:effectLst/>
              <a:latin typeface="+mn-lt"/>
              <a:ea typeface="+mn-ea"/>
              <a:cs typeface="+mn-cs"/>
              <a:hlinkClick xmlns:r="http://schemas.openxmlformats.org/officeDocument/2006/relationships" r:id=""/>
            </a:rPr>
            <a:t>MAX</a:t>
          </a:r>
          <a:r>
            <a:rPr lang="en-US" sz="1100">
              <a:solidFill>
                <a:schemeClr val="dk1"/>
              </a:solidFill>
              <a:effectLst/>
              <a:latin typeface="+mn-lt"/>
              <a:ea typeface="+mn-ea"/>
              <a:cs typeface="+mn-cs"/>
            </a:rPr>
            <a:t>(</a:t>
          </a:r>
          <a:r>
            <a:rPr lang="en-US"/>
            <a:t>sales</a:t>
          </a:r>
          <a:r>
            <a:rPr lang="en-US" sz="1100">
              <a:solidFill>
                <a:schemeClr val="dk1"/>
              </a:solidFill>
              <a:effectLst/>
              <a:latin typeface="+mn-lt"/>
              <a:ea typeface="+mn-ea"/>
              <a:cs typeface="+mn-cs"/>
            </a:rPr>
            <a:t>)</a:t>
          </a:r>
        </a:p>
        <a:p>
          <a:r>
            <a:rPr lang="en-US" sz="1100" b="0" i="0">
              <a:solidFill>
                <a:schemeClr val="dk1"/>
              </a:solidFill>
              <a:effectLst/>
              <a:latin typeface="+mn-lt"/>
              <a:ea typeface="+mn-ea"/>
              <a:cs typeface="+mn-cs"/>
            </a:rPr>
            <a:t>where "sales" is the named range C4:C10. </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To quickly create a named range:</a:t>
          </a:r>
        </a:p>
        <a:p>
          <a:pPr fontAlgn="base"/>
          <a:r>
            <a:rPr lang="en-US" sz="1100" b="0" i="0">
              <a:solidFill>
                <a:schemeClr val="dk1"/>
              </a:solidFill>
              <a:effectLst/>
              <a:latin typeface="+mn-lt"/>
              <a:ea typeface="+mn-ea"/>
              <a:cs typeface="+mn-cs"/>
            </a:rPr>
            <a:t>Select the range</a:t>
          </a:r>
        </a:p>
        <a:p>
          <a:pPr fontAlgn="base"/>
          <a:r>
            <a:rPr lang="en-US" sz="1100" b="0" i="0">
              <a:solidFill>
                <a:schemeClr val="dk1"/>
              </a:solidFill>
              <a:effectLst/>
              <a:latin typeface="+mn-lt"/>
              <a:ea typeface="+mn-ea"/>
              <a:cs typeface="+mn-cs"/>
            </a:rPr>
            <a:t>Type a name into the </a:t>
          </a:r>
          <a:r>
            <a:rPr lang="en-US" sz="1100" b="0" i="0" u="sng">
              <a:solidFill>
                <a:schemeClr val="dk1"/>
              </a:solidFill>
              <a:effectLst/>
              <a:latin typeface="+mn-lt"/>
              <a:ea typeface="+mn-ea"/>
              <a:cs typeface="+mn-cs"/>
              <a:hlinkClick xmlns:r="http://schemas.openxmlformats.org/officeDocument/2006/relationships" r:id=""/>
            </a:rPr>
            <a:t>name box</a:t>
          </a:r>
          <a:r>
            <a:rPr lang="en-US" sz="1100" b="0" i="0">
              <a:solidFill>
                <a:schemeClr val="dk1"/>
              </a:solidFill>
              <a:effectLst/>
              <a:latin typeface="+mn-lt"/>
              <a:ea typeface="+mn-ea"/>
              <a:cs typeface="+mn-cs"/>
            </a:rPr>
            <a:t> and hit return</a:t>
          </a:r>
        </a:p>
        <a:p>
          <a:endParaRPr lang="en-IN" sz="1100" b="0" i="0">
            <a:solidFill>
              <a:schemeClr val="dk1"/>
            </a:solidFill>
            <a:effectLst/>
            <a:latin typeface="+mn-lt"/>
            <a:ea typeface="+mn-ea"/>
            <a:cs typeface="+mn-cs"/>
          </a:endParaRPr>
        </a:p>
      </xdr:txBody>
    </xdr:sp>
    <xdr:clientData/>
  </xdr:twoCellAnchor>
  <xdr:twoCellAnchor editAs="oneCell">
    <xdr:from>
      <xdr:col>6</xdr:col>
      <xdr:colOff>257175</xdr:colOff>
      <xdr:row>39</xdr:row>
      <xdr:rowOff>66675</xdr:rowOff>
    </xdr:from>
    <xdr:to>
      <xdr:col>14</xdr:col>
      <xdr:colOff>247650</xdr:colOff>
      <xdr:row>53</xdr:row>
      <xdr:rowOff>180975</xdr:rowOff>
    </xdr:to>
    <xdr:pic>
      <xdr:nvPicPr>
        <xdr:cNvPr id="12" name="Picture 11" descr="Example of Named Range in Excel"/>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4191000" y="8067675"/>
          <a:ext cx="4867275" cy="2781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304800</xdr:colOff>
      <xdr:row>8</xdr:row>
      <xdr:rowOff>114300</xdr:rowOff>
    </xdr:to>
    <xdr:sp macro="" textlink="">
      <xdr:nvSpPr>
        <xdr:cNvPr id="72707" name="AutoShape 3" descr="Named Range in Excel | How to create Named Range in Excel?"/>
        <xdr:cNvSpPr>
          <a:spLocks noChangeAspect="1" noChangeArrowheads="1"/>
        </xdr:cNvSpPr>
      </xdr:nvSpPr>
      <xdr:spPr bwMode="auto">
        <a:xfrm>
          <a:off x="885825" y="19050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10</xdr:col>
      <xdr:colOff>466725</xdr:colOff>
      <xdr:row>8</xdr:row>
      <xdr:rowOff>188024</xdr:rowOff>
    </xdr:from>
    <xdr:to>
      <xdr:col>18</xdr:col>
      <xdr:colOff>381000</xdr:colOff>
      <xdr:row>24</xdr:row>
      <xdr:rowOff>114300</xdr:rowOff>
    </xdr:to>
    <xdr:pic>
      <xdr:nvPicPr>
        <xdr:cNvPr id="14" name="Picture 13" descr="Named Range in Excel | How to create Named Range in Excel?"/>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6838950" y="2283524"/>
          <a:ext cx="4791075" cy="297427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228600</xdr:colOff>
      <xdr:row>18</xdr:row>
      <xdr:rowOff>66674</xdr:rowOff>
    </xdr:from>
    <xdr:to>
      <xdr:col>10</xdr:col>
      <xdr:colOff>257175</xdr:colOff>
      <xdr:row>28</xdr:row>
      <xdr:rowOff>19049</xdr:rowOff>
    </xdr:to>
    <xdr:pic>
      <xdr:nvPicPr>
        <xdr:cNvPr id="15" name="Picture 14" descr="Excel names in name box"/>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4772025" y="4067174"/>
          <a:ext cx="1857375" cy="1857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9524</xdr:colOff>
      <xdr:row>3</xdr:row>
      <xdr:rowOff>2</xdr:rowOff>
    </xdr:from>
    <xdr:to>
      <xdr:col>9</xdr:col>
      <xdr:colOff>1533525</xdr:colOff>
      <xdr:row>5</xdr:row>
      <xdr:rowOff>190500</xdr:rowOff>
    </xdr:to>
    <xdr:sp macro="" textlink="">
      <xdr:nvSpPr>
        <xdr:cNvPr id="2" name="TextBox 1"/>
        <xdr:cNvSpPr txBox="1"/>
      </xdr:nvSpPr>
      <xdr:spPr>
        <a:xfrm>
          <a:off x="1076324" y="971552"/>
          <a:ext cx="8886826" cy="819148"/>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pivot table</a:t>
          </a:r>
          <a:r>
            <a:rPr lang="en-US" sz="1100" b="0" i="0">
              <a:solidFill>
                <a:schemeClr val="dk1"/>
              </a:solidFill>
              <a:effectLst/>
              <a:latin typeface="+mn-lt"/>
              <a:ea typeface="+mn-ea"/>
              <a:cs typeface="+mn-cs"/>
            </a:rPr>
            <a:t> is a data summarization tool that is </a:t>
          </a:r>
          <a:r>
            <a:rPr lang="en-US" sz="1100" b="1" i="0">
              <a:solidFill>
                <a:schemeClr val="dk1"/>
              </a:solidFill>
              <a:effectLst/>
              <a:latin typeface="+mn-lt"/>
              <a:ea typeface="+mn-ea"/>
              <a:cs typeface="+mn-cs"/>
            </a:rPr>
            <a:t>used</a:t>
          </a:r>
          <a:r>
            <a:rPr lang="en-US" sz="1100" b="0" i="0">
              <a:solidFill>
                <a:schemeClr val="dk1"/>
              </a:solidFill>
              <a:effectLst/>
              <a:latin typeface="+mn-lt"/>
              <a:ea typeface="+mn-ea"/>
              <a:cs typeface="+mn-cs"/>
            </a:rPr>
            <a:t> in the context of data processing. </a:t>
          </a:r>
        </a:p>
        <a:p>
          <a:r>
            <a:rPr lang="en-US" sz="1100" b="1" i="0">
              <a:solidFill>
                <a:schemeClr val="dk1"/>
              </a:solidFill>
              <a:effectLst/>
              <a:latin typeface="+mn-lt"/>
              <a:ea typeface="+mn-ea"/>
              <a:cs typeface="+mn-cs"/>
            </a:rPr>
            <a:t>Pivot tables</a:t>
          </a:r>
          <a:r>
            <a:rPr lang="en-US" sz="1100" b="0" i="0">
              <a:solidFill>
                <a:schemeClr val="dk1"/>
              </a:solidFill>
              <a:effectLst/>
              <a:latin typeface="+mn-lt"/>
              <a:ea typeface="+mn-ea"/>
              <a:cs typeface="+mn-cs"/>
            </a:rPr>
            <a:t> are </a:t>
          </a:r>
          <a:r>
            <a:rPr lang="en-US" sz="1100" b="1" i="0">
              <a:solidFill>
                <a:schemeClr val="dk1"/>
              </a:solidFill>
              <a:effectLst/>
              <a:latin typeface="+mn-lt"/>
              <a:ea typeface="+mn-ea"/>
              <a:cs typeface="+mn-cs"/>
            </a:rPr>
            <a:t>used</a:t>
          </a:r>
          <a:r>
            <a:rPr lang="en-US" sz="1100" b="0" i="0">
              <a:solidFill>
                <a:schemeClr val="dk1"/>
              </a:solidFill>
              <a:effectLst/>
              <a:latin typeface="+mn-lt"/>
              <a:ea typeface="+mn-ea"/>
              <a:cs typeface="+mn-cs"/>
            </a:rPr>
            <a:t> to summarize, sort, reorganize, group, count, total or average data stored in a database. </a:t>
          </a:r>
        </a:p>
        <a:p>
          <a:r>
            <a:rPr lang="en-US" sz="1100" b="0" i="0">
              <a:solidFill>
                <a:schemeClr val="dk1"/>
              </a:solidFill>
              <a:effectLst/>
              <a:latin typeface="+mn-lt"/>
              <a:ea typeface="+mn-ea"/>
              <a:cs typeface="+mn-cs"/>
            </a:rPr>
            <a:t>It is a Flexible Table. It allows its users to transform columns into rows and rows into columns.  </a:t>
          </a:r>
        </a:p>
        <a:p>
          <a:r>
            <a:rPr lang="en-US" sz="1100" b="1" i="0">
              <a:solidFill>
                <a:schemeClr val="dk1"/>
              </a:solidFill>
              <a:effectLst/>
              <a:latin typeface="+mn-lt"/>
              <a:ea typeface="+mn-ea"/>
              <a:cs typeface="+mn-cs"/>
            </a:rPr>
            <a:t>Pivot tables</a:t>
          </a:r>
          <a:r>
            <a:rPr lang="en-US" sz="1100" b="0" i="0">
              <a:solidFill>
                <a:schemeClr val="dk1"/>
              </a:solidFill>
              <a:effectLst/>
              <a:latin typeface="+mn-lt"/>
              <a:ea typeface="+mn-ea"/>
              <a:cs typeface="+mn-cs"/>
            </a:rPr>
            <a:t> are particularly useful if you have long rows or columns that hold values you need to track the sums of and easily compare to one another.</a:t>
          </a:r>
        </a:p>
        <a:p>
          <a:endParaRPr lang="en-US" sz="1100" b="1"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3</xdr:col>
      <xdr:colOff>28575</xdr:colOff>
      <xdr:row>3</xdr:row>
      <xdr:rowOff>0</xdr:rowOff>
    </xdr:to>
    <xdr:sp macro="" textlink="">
      <xdr:nvSpPr>
        <xdr:cNvPr id="3" name="TextBox 2"/>
        <xdr:cNvSpPr txBox="1"/>
      </xdr:nvSpPr>
      <xdr:spPr>
        <a:xfrm>
          <a:off x="1076324" y="676276"/>
          <a:ext cx="19145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2</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19050</xdr:colOff>
      <xdr:row>5</xdr:row>
      <xdr:rowOff>257175</xdr:rowOff>
    </xdr:from>
    <xdr:to>
      <xdr:col>10</xdr:col>
      <xdr:colOff>771525</xdr:colOff>
      <xdr:row>89</xdr:row>
      <xdr:rowOff>1</xdr:rowOff>
    </xdr:to>
    <xdr:sp macro="" textlink="">
      <xdr:nvSpPr>
        <xdr:cNvPr id="5" name="TextBox 4"/>
        <xdr:cNvSpPr txBox="1"/>
      </xdr:nvSpPr>
      <xdr:spPr>
        <a:xfrm>
          <a:off x="1085850" y="1857375"/>
          <a:ext cx="10229850" cy="1591627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1" i="0">
              <a:solidFill>
                <a:schemeClr val="dk1"/>
              </a:solidFill>
              <a:effectLst/>
              <a:latin typeface="+mn-lt"/>
              <a:ea typeface="+mn-ea"/>
              <a:cs typeface="+mn-cs"/>
            </a:rPr>
            <a:t>Features</a:t>
          </a:r>
        </a:p>
        <a:p>
          <a:pPr fontAlgn="base"/>
          <a:r>
            <a:rPr lang="en-US" sz="1100" b="1" i="0">
              <a:solidFill>
                <a:schemeClr val="dk1"/>
              </a:solidFill>
              <a:effectLst/>
              <a:latin typeface="+mn-lt"/>
              <a:ea typeface="+mn-ea"/>
              <a:cs typeface="+mn-cs"/>
            </a:rPr>
            <a:t> Use a table for your data to create a "dynamic range"</a:t>
          </a:r>
        </a:p>
        <a:p>
          <a:pPr fontAlgn="base"/>
          <a:r>
            <a:rPr lang="en-US" sz="1100" b="0" i="0">
              <a:solidFill>
                <a:schemeClr val="dk1"/>
              </a:solidFill>
              <a:effectLst/>
              <a:latin typeface="+mn-lt"/>
              <a:ea typeface="+mn-ea"/>
              <a:cs typeface="+mn-cs"/>
            </a:rPr>
            <a:t>If you use an Excel Table for the source data of your pivot table,  your data range becomes "dynamic". The pivot table will always be in sync with your data. </a:t>
          </a:r>
        </a:p>
        <a:p>
          <a:pPr fontAlgn="base"/>
          <a:r>
            <a:rPr lang="en-US" sz="1100" b="0" i="0">
              <a:solidFill>
                <a:schemeClr val="dk1"/>
              </a:solidFill>
              <a:effectLst/>
              <a:latin typeface="+mn-lt"/>
              <a:ea typeface="+mn-ea"/>
              <a:cs typeface="+mn-cs"/>
            </a:rPr>
            <a:t>A dynamic range will automatically expand and shrink the table as you add or remove data, so won't have to worry that the pivot table is missing the latest data.  </a:t>
          </a:r>
        </a:p>
        <a:p>
          <a:pPr fontAlgn="base"/>
          <a:endParaRPr lang="en-US" sz="1100" b="1"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Use a pivot table to count things</a:t>
          </a:r>
        </a:p>
        <a:p>
          <a:pPr fontAlgn="base"/>
          <a:r>
            <a:rPr lang="en-US" sz="1100" b="0" i="0">
              <a:solidFill>
                <a:schemeClr val="dk1"/>
              </a:solidFill>
              <a:effectLst/>
              <a:latin typeface="+mn-lt"/>
              <a:ea typeface="+mn-ea"/>
              <a:cs typeface="+mn-cs"/>
            </a:rPr>
            <a:t>By default, a Pivot Table will count any text field. This can be a really handy feature in a lot of general business situations. </a:t>
          </a: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Show totals as a percentage</a:t>
          </a:r>
        </a:p>
        <a:p>
          <a:pPr fontAlgn="base"/>
          <a:r>
            <a:rPr lang="en-US" sz="1100" b="0" i="0">
              <a:solidFill>
                <a:schemeClr val="dk1"/>
              </a:solidFill>
              <a:effectLst/>
              <a:latin typeface="+mn-lt"/>
              <a:ea typeface="+mn-ea"/>
              <a:cs typeface="+mn-cs"/>
            </a:rPr>
            <a:t>In many pivot tables, you'll want to show a percentage rather than a count. For example, perhaps you want to show a breakdown of sales by product. But, rather than show the total sales for each product, you want to show sales as a percentage of the total sales. </a:t>
          </a:r>
        </a:p>
        <a:p>
          <a:pPr fontAlgn="base"/>
          <a:r>
            <a:rPr lang="en-US" sz="1100" b="0" i="0">
              <a:solidFill>
                <a:schemeClr val="dk1"/>
              </a:solidFill>
              <a:effectLst/>
              <a:latin typeface="+mn-lt"/>
              <a:ea typeface="+mn-ea"/>
              <a:cs typeface="+mn-cs"/>
            </a:rPr>
            <a:t>Right-click the Sales field, and set "Show Values As" to "% of Grand Total"</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Use a pivot table to build a list of unique values</a:t>
          </a:r>
        </a:p>
        <a:p>
          <a:pPr fontAlgn="base"/>
          <a:r>
            <a:rPr lang="en-US" sz="1100" b="0" i="0">
              <a:solidFill>
                <a:schemeClr val="dk1"/>
              </a:solidFill>
              <a:effectLst/>
              <a:latin typeface="+mn-lt"/>
              <a:ea typeface="+mn-ea"/>
              <a:cs typeface="+mn-cs"/>
            </a:rPr>
            <a:t>Because pivot tables summarize data, they can be used to find unique values in a field. </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Rename fields for better readability</a:t>
          </a:r>
        </a:p>
        <a:p>
          <a:pPr fontAlgn="base"/>
          <a:r>
            <a:rPr lang="en-US" sz="1100" b="0" i="0">
              <a:solidFill>
                <a:schemeClr val="dk1"/>
              </a:solidFill>
              <a:effectLst/>
              <a:latin typeface="+mn-lt"/>
              <a:ea typeface="+mn-ea"/>
              <a:cs typeface="+mn-cs"/>
            </a:rPr>
            <a:t>When you add fields to a pivot table, the pivot table will display the name that appears in the source data. Value field names will appear with "Sum of " or "Count of" when they are added to a pivot table. For example, you'll see Sum of Sales, Count of Region, and so on. However, you can simply overwrite this name with your own. Just select the cell that contains the field you want to rename and type a new name.</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Automatically format all value fields</a:t>
          </a:r>
        </a:p>
        <a:p>
          <a:pPr fontAlgn="base"/>
          <a:r>
            <a:rPr lang="en-US" sz="1100" b="0" i="0">
              <a:solidFill>
                <a:schemeClr val="dk1"/>
              </a:solidFill>
              <a:effectLst/>
              <a:latin typeface="+mn-lt"/>
              <a:ea typeface="+mn-ea"/>
              <a:cs typeface="+mn-cs"/>
            </a:rPr>
            <a:t>Any time you add a numeric field as a Value in a pivot table, you should set the number format directly on the field. You may be tempted to format the values you see in the pivot table directly, but this is not a good idea, because it's not reliable as the pivot table changes. Setting the format directly on the field will ensure that the field is displayed using the format you want, no matter how big or small the pivot table becomes.</a:t>
          </a:r>
        </a:p>
        <a:p>
          <a:pPr fontAlgn="base"/>
          <a:r>
            <a:rPr lang="en-US" sz="1100" b="0" i="0">
              <a:solidFill>
                <a:schemeClr val="dk1"/>
              </a:solidFill>
              <a:effectLst/>
              <a:latin typeface="+mn-lt"/>
              <a:ea typeface="+mn-ea"/>
              <a:cs typeface="+mn-cs"/>
            </a:rPr>
            <a:t>For example, assume a pivot table that shows a breakdown of sales by Region. When you first add the Sales field to the pivot table, it will be displayed in General number format, since it's a numeric field. To apply the Accounting number format to the field itself:</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r>
            <a:rPr lang="en-US"/>
            <a:t/>
          </a:r>
          <a:br>
            <a:rPr lang="en-US"/>
          </a:br>
          <a:endParaRPr lang="en-US" sz="1100" b="0" i="0">
            <a:solidFill>
              <a:schemeClr val="dk1"/>
            </a:solidFill>
            <a:effectLst/>
            <a:latin typeface="+mn-lt"/>
            <a:ea typeface="+mn-ea"/>
            <a:cs typeface="+mn-cs"/>
          </a:endParaRPr>
        </a:p>
        <a:p>
          <a:pPr fontAlgn="base"/>
          <a:endParaRPr lang="en-US">
            <a:hlinkClick xmlns:r="http://schemas.openxmlformats.org/officeDocument/2006/relationships" r:id=""/>
          </a:endParaRPr>
        </a:p>
      </xdr:txBody>
    </xdr:sp>
    <xdr:clientData/>
  </xdr:twoCellAnchor>
  <xdr:twoCellAnchor editAs="oneCell">
    <xdr:from>
      <xdr:col>1</xdr:col>
      <xdr:colOff>171450</xdr:colOff>
      <xdr:row>16</xdr:row>
      <xdr:rowOff>114301</xdr:rowOff>
    </xdr:from>
    <xdr:to>
      <xdr:col>4</xdr:col>
      <xdr:colOff>1352550</xdr:colOff>
      <xdr:row>29</xdr:row>
      <xdr:rowOff>123825</xdr:rowOff>
    </xdr:to>
    <xdr:pic>
      <xdr:nvPicPr>
        <xdr:cNvPr id="14" name="Picture 13" descr="Changing value display to % of total"/>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238250" y="3981451"/>
          <a:ext cx="3933825" cy="24860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219075</xdr:colOff>
      <xdr:row>33</xdr:row>
      <xdr:rowOff>0</xdr:rowOff>
    </xdr:from>
    <xdr:to>
      <xdr:col>4</xdr:col>
      <xdr:colOff>882650</xdr:colOff>
      <xdr:row>46</xdr:row>
      <xdr:rowOff>85725</xdr:rowOff>
    </xdr:to>
    <xdr:pic>
      <xdr:nvPicPr>
        <xdr:cNvPr id="15" name="Picture 14" descr="Every product that appears in the data is listed (including a typo)"/>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285875" y="7105650"/>
          <a:ext cx="3416300" cy="2562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95250</xdr:colOff>
      <xdr:row>51</xdr:row>
      <xdr:rowOff>85725</xdr:rowOff>
    </xdr:from>
    <xdr:to>
      <xdr:col>4</xdr:col>
      <xdr:colOff>1600200</xdr:colOff>
      <xdr:row>65</xdr:row>
      <xdr:rowOff>140494</xdr:rowOff>
    </xdr:to>
    <xdr:pic>
      <xdr:nvPicPr>
        <xdr:cNvPr id="18" name="Picture 17" descr="Rename a field by typing over the original name"/>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1162050" y="10620375"/>
          <a:ext cx="4257675" cy="272176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190500</xdr:colOff>
      <xdr:row>73</xdr:row>
      <xdr:rowOff>19050</xdr:rowOff>
    </xdr:from>
    <xdr:to>
      <xdr:col>4</xdr:col>
      <xdr:colOff>1247775</xdr:colOff>
      <xdr:row>88</xdr:row>
      <xdr:rowOff>19050</xdr:rowOff>
    </xdr:to>
    <xdr:pic>
      <xdr:nvPicPr>
        <xdr:cNvPr id="19" name="Picture 18" descr="Setting format directly on a value field"/>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1257300" y="14744700"/>
          <a:ext cx="3810000" cy="2857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0</xdr:colOff>
      <xdr:row>0</xdr:row>
      <xdr:rowOff>85725</xdr:rowOff>
    </xdr:from>
    <xdr:to>
      <xdr:col>4</xdr:col>
      <xdr:colOff>1914526</xdr:colOff>
      <xdr:row>0</xdr:row>
      <xdr:rowOff>380999</xdr:rowOff>
    </xdr:to>
    <xdr:sp macro="" textlink="">
      <xdr:nvSpPr>
        <xdr:cNvPr id="11" name="TextBox 10"/>
        <xdr:cNvSpPr txBox="1"/>
      </xdr:nvSpPr>
      <xdr:spPr>
        <a:xfrm>
          <a:off x="3819525" y="85725"/>
          <a:ext cx="19145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2</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9524</xdr:colOff>
      <xdr:row>3</xdr:row>
      <xdr:rowOff>2</xdr:rowOff>
    </xdr:from>
    <xdr:to>
      <xdr:col>9</xdr:col>
      <xdr:colOff>1533525</xdr:colOff>
      <xdr:row>5</xdr:row>
      <xdr:rowOff>190500</xdr:rowOff>
    </xdr:to>
    <xdr:sp macro="" textlink="">
      <xdr:nvSpPr>
        <xdr:cNvPr id="2" name="TextBox 1"/>
        <xdr:cNvSpPr txBox="1"/>
      </xdr:nvSpPr>
      <xdr:spPr>
        <a:xfrm>
          <a:off x="1076324" y="971552"/>
          <a:ext cx="8886826" cy="819148"/>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pivot table</a:t>
          </a:r>
          <a:r>
            <a:rPr lang="en-US" sz="1100" b="0" i="0">
              <a:solidFill>
                <a:schemeClr val="dk1"/>
              </a:solidFill>
              <a:effectLst/>
              <a:latin typeface="+mn-lt"/>
              <a:ea typeface="+mn-ea"/>
              <a:cs typeface="+mn-cs"/>
            </a:rPr>
            <a:t> is a data summarization tool that is </a:t>
          </a:r>
          <a:r>
            <a:rPr lang="en-US" sz="1100" b="1" i="0">
              <a:solidFill>
                <a:schemeClr val="dk1"/>
              </a:solidFill>
              <a:effectLst/>
              <a:latin typeface="+mn-lt"/>
              <a:ea typeface="+mn-ea"/>
              <a:cs typeface="+mn-cs"/>
            </a:rPr>
            <a:t>used</a:t>
          </a:r>
          <a:r>
            <a:rPr lang="en-US" sz="1100" b="0" i="0">
              <a:solidFill>
                <a:schemeClr val="dk1"/>
              </a:solidFill>
              <a:effectLst/>
              <a:latin typeface="+mn-lt"/>
              <a:ea typeface="+mn-ea"/>
              <a:cs typeface="+mn-cs"/>
            </a:rPr>
            <a:t> in the context of data processing. </a:t>
          </a:r>
        </a:p>
        <a:p>
          <a:r>
            <a:rPr lang="en-US" sz="1100" b="1" i="0">
              <a:solidFill>
                <a:schemeClr val="dk1"/>
              </a:solidFill>
              <a:effectLst/>
              <a:latin typeface="+mn-lt"/>
              <a:ea typeface="+mn-ea"/>
              <a:cs typeface="+mn-cs"/>
            </a:rPr>
            <a:t>Pivot tables</a:t>
          </a:r>
          <a:r>
            <a:rPr lang="en-US" sz="1100" b="0" i="0">
              <a:solidFill>
                <a:schemeClr val="dk1"/>
              </a:solidFill>
              <a:effectLst/>
              <a:latin typeface="+mn-lt"/>
              <a:ea typeface="+mn-ea"/>
              <a:cs typeface="+mn-cs"/>
            </a:rPr>
            <a:t> are </a:t>
          </a:r>
          <a:r>
            <a:rPr lang="en-US" sz="1100" b="1" i="0">
              <a:solidFill>
                <a:schemeClr val="dk1"/>
              </a:solidFill>
              <a:effectLst/>
              <a:latin typeface="+mn-lt"/>
              <a:ea typeface="+mn-ea"/>
              <a:cs typeface="+mn-cs"/>
            </a:rPr>
            <a:t>used</a:t>
          </a:r>
          <a:r>
            <a:rPr lang="en-US" sz="1100" b="0" i="0">
              <a:solidFill>
                <a:schemeClr val="dk1"/>
              </a:solidFill>
              <a:effectLst/>
              <a:latin typeface="+mn-lt"/>
              <a:ea typeface="+mn-ea"/>
              <a:cs typeface="+mn-cs"/>
            </a:rPr>
            <a:t> to summarize, sort, reorganize, group, count, total or average data stored in a database. </a:t>
          </a:r>
        </a:p>
        <a:p>
          <a:r>
            <a:rPr lang="en-US" sz="1100" b="0" i="0">
              <a:solidFill>
                <a:schemeClr val="dk1"/>
              </a:solidFill>
              <a:effectLst/>
              <a:latin typeface="+mn-lt"/>
              <a:ea typeface="+mn-ea"/>
              <a:cs typeface="+mn-cs"/>
            </a:rPr>
            <a:t>It is a Flexible Table. It allows its users to transform columns into rows and rows into columns.  </a:t>
          </a:r>
        </a:p>
        <a:p>
          <a:r>
            <a:rPr lang="en-US" sz="1100" b="1" i="0">
              <a:solidFill>
                <a:schemeClr val="dk1"/>
              </a:solidFill>
              <a:effectLst/>
              <a:latin typeface="+mn-lt"/>
              <a:ea typeface="+mn-ea"/>
              <a:cs typeface="+mn-cs"/>
            </a:rPr>
            <a:t>Pivot tables</a:t>
          </a:r>
          <a:r>
            <a:rPr lang="en-US" sz="1100" b="0" i="0">
              <a:solidFill>
                <a:schemeClr val="dk1"/>
              </a:solidFill>
              <a:effectLst/>
              <a:latin typeface="+mn-lt"/>
              <a:ea typeface="+mn-ea"/>
              <a:cs typeface="+mn-cs"/>
            </a:rPr>
            <a:t> are particularly useful if you have long rows or columns that hold values you need to track the sums of and easily compare to one another.</a:t>
          </a:r>
        </a:p>
        <a:p>
          <a:endParaRPr lang="en-US" sz="1100" b="1"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3</xdr:col>
      <xdr:colOff>238125</xdr:colOff>
      <xdr:row>3</xdr:row>
      <xdr:rowOff>0</xdr:rowOff>
    </xdr:to>
    <xdr:sp macro="" textlink="">
      <xdr:nvSpPr>
        <xdr:cNvPr id="3" name="TextBox 2"/>
        <xdr:cNvSpPr txBox="1"/>
      </xdr:nvSpPr>
      <xdr:spPr>
        <a:xfrm>
          <a:off x="1076324" y="676276"/>
          <a:ext cx="19907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3</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19050</xdr:colOff>
      <xdr:row>5</xdr:row>
      <xdr:rowOff>257175</xdr:rowOff>
    </xdr:from>
    <xdr:to>
      <xdr:col>10</xdr:col>
      <xdr:colOff>771525</xdr:colOff>
      <xdr:row>67</xdr:row>
      <xdr:rowOff>38101</xdr:rowOff>
    </xdr:to>
    <xdr:sp macro="" textlink="">
      <xdr:nvSpPr>
        <xdr:cNvPr id="5" name="TextBox 4"/>
        <xdr:cNvSpPr txBox="1"/>
      </xdr:nvSpPr>
      <xdr:spPr>
        <a:xfrm>
          <a:off x="1085850" y="1857375"/>
          <a:ext cx="10229850" cy="1176337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1" i="0">
              <a:solidFill>
                <a:schemeClr val="dk1"/>
              </a:solidFill>
              <a:effectLst/>
              <a:latin typeface="+mn-lt"/>
              <a:ea typeface="+mn-ea"/>
              <a:cs typeface="+mn-cs"/>
            </a:rPr>
            <a:t>Get rid of useless headings</a:t>
          </a:r>
        </a:p>
        <a:p>
          <a:pPr fontAlgn="base"/>
          <a:r>
            <a:rPr lang="en-US" sz="1100" b="0" i="0">
              <a:solidFill>
                <a:schemeClr val="dk1"/>
              </a:solidFill>
              <a:effectLst/>
              <a:latin typeface="+mn-lt"/>
              <a:ea typeface="+mn-ea"/>
              <a:cs typeface="+mn-cs"/>
            </a:rPr>
            <a:t>The default layout for new pivot tables is the Compact layout. This layout will display "Row Labels" and "Column Labels" as headings in the pivot table. These aren't the most intuitive headings, especially for people that don't often use pivot tables. An easy way to get rid of these odd headings is to switch the pivot table layout from Compact to Outline or Tabular layout. This will cause the pivot table to display the actual field names as headings in the pivot table, which is much more sensible. </a:t>
          </a:r>
        </a:p>
        <a:p>
          <a:pPr fontAlgn="base"/>
          <a:r>
            <a:rPr lang="en-US" sz="1100" b="0" i="0">
              <a:solidFill>
                <a:schemeClr val="dk1"/>
              </a:solidFill>
              <a:effectLst/>
              <a:latin typeface="+mn-lt"/>
              <a:ea typeface="+mn-ea"/>
              <a:cs typeface="+mn-cs"/>
            </a:rPr>
            <a:t>To Change the layout , Go</a:t>
          </a:r>
          <a:r>
            <a:rPr lang="en-US" sz="1100" b="0" i="0" baseline="0">
              <a:solidFill>
                <a:schemeClr val="dk1"/>
              </a:solidFill>
              <a:effectLst/>
              <a:latin typeface="+mn-lt"/>
              <a:ea typeface="+mn-ea"/>
              <a:cs typeface="+mn-cs"/>
            </a:rPr>
            <a:t> to Design Tab , Click on Report Layout and Select the required option .</a:t>
          </a:r>
        </a:p>
        <a:p>
          <a:pPr fontAlgn="base"/>
          <a:r>
            <a:rPr lang="en-US" sz="1100" b="0" i="0" baseline="0">
              <a:solidFill>
                <a:schemeClr val="dk1"/>
              </a:solidFill>
              <a:effectLst/>
              <a:latin typeface="+mn-lt"/>
              <a:ea typeface="+mn-ea"/>
              <a:cs typeface="+mn-cs"/>
            </a:rPr>
            <a:t>To </a:t>
          </a:r>
          <a:r>
            <a:rPr lang="en-US" sz="1100" b="0" i="0">
              <a:solidFill>
                <a:schemeClr val="dk1"/>
              </a:solidFill>
              <a:effectLst/>
              <a:latin typeface="+mn-lt"/>
              <a:ea typeface="+mn-ea"/>
              <a:cs typeface="+mn-cs"/>
            </a:rPr>
            <a:t>get rid of these labels altogether, look for a button called Field Headers on the Analyze tab of the Pivot Table Tools ribbon. Clicking this button will disable headings completely.</a:t>
          </a: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Get rid of row and column grand totals</a:t>
          </a:r>
        </a:p>
        <a:p>
          <a:pPr fontAlgn="base"/>
          <a:r>
            <a:rPr lang="en-US" sz="1100" b="0" i="0">
              <a:solidFill>
                <a:schemeClr val="dk1"/>
              </a:solidFill>
              <a:effectLst/>
              <a:latin typeface="+mn-lt"/>
              <a:ea typeface="+mn-ea"/>
              <a:cs typeface="+mn-cs"/>
            </a:rPr>
            <a:t>By default, pivot tables show totals for both rows and columns, but you can easily disable one or both of these totals if you don't want them. On the Pivot Table tab of the ribbon, just click the Totals button and choose the options you want.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Format empty cells</a:t>
          </a:r>
        </a:p>
        <a:p>
          <a:pPr fontAlgn="base"/>
          <a:r>
            <a:rPr lang="en-US" sz="1100" b="0" i="0">
              <a:solidFill>
                <a:schemeClr val="dk1"/>
              </a:solidFill>
              <a:effectLst/>
              <a:latin typeface="+mn-lt"/>
              <a:ea typeface="+mn-ea"/>
              <a:cs typeface="+mn-cs"/>
            </a:rPr>
            <a:t>If you have a pivot table that has a lot of blank cells, you can control the character that is displayed in each blank cell. </a:t>
          </a:r>
        </a:p>
        <a:p>
          <a:pPr fontAlgn="base"/>
          <a:r>
            <a:rPr lang="en-US" sz="1100" b="0" i="0">
              <a:solidFill>
                <a:schemeClr val="dk1"/>
              </a:solidFill>
              <a:effectLst/>
              <a:latin typeface="+mn-lt"/>
              <a:ea typeface="+mn-ea"/>
              <a:cs typeface="+mn-cs"/>
            </a:rPr>
            <a:t>By default, empty cells will display nothing at all. To set your own character, right-click inside the pivot table and select Pivot Table options. Then make sure that "Empty cells as:" is checked, and enter the character you want to see. </a:t>
          </a:r>
        </a:p>
        <a:p>
          <a:pPr fontAlgn="base"/>
          <a:endParaRPr lang="en-US" sz="1100" b="0" i="0">
            <a:solidFill>
              <a:schemeClr val="dk1"/>
            </a:solidFill>
            <a:effectLst/>
            <a:latin typeface="+mn-lt"/>
            <a:ea typeface="+mn-ea"/>
            <a:cs typeface="+mn-cs"/>
          </a:endParaRPr>
        </a:p>
        <a:p>
          <a:r>
            <a:rPr lang="en-US"/>
            <a:t/>
          </a:r>
          <a:br>
            <a:rPr lang="en-US"/>
          </a:br>
          <a:endParaRPr lang="en-US" sz="1100" b="0" i="0">
            <a:solidFill>
              <a:schemeClr val="dk1"/>
            </a:solidFill>
            <a:effectLst/>
            <a:latin typeface="+mn-lt"/>
            <a:ea typeface="+mn-ea"/>
            <a:cs typeface="+mn-cs"/>
          </a:endParaRPr>
        </a:p>
        <a:p>
          <a:pPr fontAlgn="base"/>
          <a:endParaRPr lang="en-US">
            <a:hlinkClick xmlns:r="http://schemas.openxmlformats.org/officeDocument/2006/relationships" r:id=""/>
          </a:endParaRPr>
        </a:p>
      </xdr:txBody>
    </xdr:sp>
    <xdr:clientData/>
  </xdr:twoCellAnchor>
  <xdr:twoCellAnchor editAs="oneCell">
    <xdr:from>
      <xdr:col>1</xdr:col>
      <xdr:colOff>876300</xdr:colOff>
      <xdr:row>11</xdr:row>
      <xdr:rowOff>57150</xdr:rowOff>
    </xdr:from>
    <xdr:to>
      <xdr:col>6</xdr:col>
      <xdr:colOff>146050</xdr:colOff>
      <xdr:row>28</xdr:row>
      <xdr:rowOff>0</xdr:rowOff>
    </xdr:to>
    <xdr:pic>
      <xdr:nvPicPr>
        <xdr:cNvPr id="15" name="Picture 14" descr="Switching the layout from Compact to Outline"/>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943100" y="2971800"/>
          <a:ext cx="4241800" cy="31813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133350</xdr:colOff>
      <xdr:row>33</xdr:row>
      <xdr:rowOff>40794</xdr:rowOff>
    </xdr:from>
    <xdr:to>
      <xdr:col>7</xdr:col>
      <xdr:colOff>1428750</xdr:colOff>
      <xdr:row>48</xdr:row>
      <xdr:rowOff>76200</xdr:rowOff>
    </xdr:to>
    <xdr:pic>
      <xdr:nvPicPr>
        <xdr:cNvPr id="17" name="Picture 16" descr="Enable and disable grand totals"/>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4067175" y="7146444"/>
          <a:ext cx="4210050" cy="289290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857250</xdr:colOff>
      <xdr:row>52</xdr:row>
      <xdr:rowOff>95494</xdr:rowOff>
    </xdr:from>
    <xdr:to>
      <xdr:col>5</xdr:col>
      <xdr:colOff>428625</xdr:colOff>
      <xdr:row>66</xdr:row>
      <xdr:rowOff>190499</xdr:rowOff>
    </xdr:to>
    <xdr:pic>
      <xdr:nvPicPr>
        <xdr:cNvPr id="19" name="Picture 18" descr="Pivot table show empty cells as 0 (zero) with accounting format"/>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1924050" y="10820644"/>
          <a:ext cx="4019550" cy="276200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190500</xdr:colOff>
      <xdr:row>0</xdr:row>
      <xdr:rowOff>104775</xdr:rowOff>
    </xdr:from>
    <xdr:to>
      <xdr:col>6</xdr:col>
      <xdr:colOff>76201</xdr:colOff>
      <xdr:row>0</xdr:row>
      <xdr:rowOff>400049</xdr:rowOff>
    </xdr:to>
    <xdr:sp macro="" textlink="">
      <xdr:nvSpPr>
        <xdr:cNvPr id="10" name="TextBox 9"/>
        <xdr:cNvSpPr txBox="1"/>
      </xdr:nvSpPr>
      <xdr:spPr>
        <a:xfrm>
          <a:off x="4124325" y="104775"/>
          <a:ext cx="19907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3</a:t>
          </a: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wsDr>
</file>

<file path=xl/drawings/drawing43.xml><?xml version="1.0" encoding="utf-8"?>
<xdr:wsDr xmlns:xdr="http://schemas.openxmlformats.org/drawingml/2006/spreadsheetDrawing" xmlns:a="http://schemas.openxmlformats.org/drawingml/2006/main">
  <xdr:twoCellAnchor>
    <xdr:from>
      <xdr:col>1</xdr:col>
      <xdr:colOff>9524</xdr:colOff>
      <xdr:row>3</xdr:row>
      <xdr:rowOff>1</xdr:rowOff>
    </xdr:from>
    <xdr:to>
      <xdr:col>12</xdr:col>
      <xdr:colOff>19050</xdr:colOff>
      <xdr:row>6</xdr:row>
      <xdr:rowOff>85725</xdr:rowOff>
    </xdr:to>
    <xdr:sp macro="" textlink="">
      <xdr:nvSpPr>
        <xdr:cNvPr id="2" name="TextBox 1"/>
        <xdr:cNvSpPr txBox="1"/>
      </xdr:nvSpPr>
      <xdr:spPr>
        <a:xfrm>
          <a:off x="1076324" y="971551"/>
          <a:ext cx="9886951" cy="102869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Grouping data in a PivotTable can help you show a subset of data to analyze. For example, you may want to group an unwieldy list of dates into quarters and months,</a:t>
          </a:r>
        </a:p>
        <a:p>
          <a:r>
            <a:rPr lang="en-US" sz="1100" b="0" i="0">
              <a:solidFill>
                <a:schemeClr val="dk1"/>
              </a:solidFill>
              <a:effectLst/>
              <a:latin typeface="+mn-lt"/>
              <a:ea typeface="+mn-ea"/>
              <a:cs typeface="+mn-cs"/>
            </a:rPr>
            <a:t>In a pivot table, you can group dates, number and text fields. For example, group order dates by year and month, or group test scores in bands of 10. You can manually select text items in a pivot table field, and group the selected items. This lets you quickly see subtotals for a specific set of items in your pivot table.</a:t>
          </a:r>
        </a:p>
        <a:p>
          <a:r>
            <a:rPr lang="en-US" sz="1100" b="1" i="0">
              <a:solidFill>
                <a:schemeClr val="dk1"/>
              </a:solidFill>
              <a:effectLst/>
              <a:latin typeface="+mn-lt"/>
              <a:ea typeface="+mn-ea"/>
              <a:cs typeface="+mn-cs"/>
            </a:rPr>
            <a:t>Automatic Date Grouping - </a:t>
          </a:r>
          <a:r>
            <a:rPr lang="en-US" sz="1100" b="0" i="0">
              <a:solidFill>
                <a:schemeClr val="dk1"/>
              </a:solidFill>
              <a:effectLst/>
              <a:latin typeface="+mn-lt"/>
              <a:ea typeface="+mn-ea"/>
              <a:cs typeface="+mn-cs"/>
            </a:rPr>
            <a:t>In Excel 2016, and later versions, dates are automatically grouped, when you add a date field to a pivot table. You can turn this date grouping feature on or off, in the Excel Options</a:t>
          </a:r>
        </a:p>
        <a:p>
          <a:endParaRPr lang="en-US" sz="1100" b="1"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3</xdr:col>
      <xdr:colOff>285750</xdr:colOff>
      <xdr:row>3</xdr:row>
      <xdr:rowOff>0</xdr:rowOff>
    </xdr:to>
    <xdr:sp macro="" textlink="">
      <xdr:nvSpPr>
        <xdr:cNvPr id="3" name="TextBox 2"/>
        <xdr:cNvSpPr txBox="1"/>
      </xdr:nvSpPr>
      <xdr:spPr>
        <a:xfrm>
          <a:off x="1076324" y="676276"/>
          <a:ext cx="23717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 Grouping</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76199</xdr:colOff>
      <xdr:row>6</xdr:row>
      <xdr:rowOff>295275</xdr:rowOff>
    </xdr:from>
    <xdr:to>
      <xdr:col>13</xdr:col>
      <xdr:colOff>114299</xdr:colOff>
      <xdr:row>78</xdr:row>
      <xdr:rowOff>114300</xdr:rowOff>
    </xdr:to>
    <xdr:sp macro="" textlink="">
      <xdr:nvSpPr>
        <xdr:cNvPr id="5" name="TextBox 4"/>
        <xdr:cNvSpPr txBox="1"/>
      </xdr:nvSpPr>
      <xdr:spPr>
        <a:xfrm>
          <a:off x="1142999" y="2209800"/>
          <a:ext cx="10525125" cy="137064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In a pivot table, there are several built-in options for grouping dates - Seconds, Minutes, Hours, Days, Months, Quarters, and Years.</a:t>
          </a:r>
        </a:p>
        <a:p>
          <a:r>
            <a:rPr lang="en-US" sz="1100" b="0" i="0">
              <a:solidFill>
                <a:schemeClr val="dk1"/>
              </a:solidFill>
              <a:effectLst/>
              <a:latin typeface="+mn-lt"/>
              <a:ea typeface="+mn-ea"/>
              <a:cs typeface="+mn-cs"/>
            </a:rPr>
            <a:t>You can select one or more of those options, to create the type of date grouping that you need. </a:t>
          </a:r>
        </a:p>
        <a:p>
          <a:r>
            <a:rPr lang="en-US" sz="1100" b="1" i="0">
              <a:solidFill>
                <a:schemeClr val="dk1"/>
              </a:solidFill>
              <a:effectLst/>
              <a:latin typeface="+mn-lt"/>
              <a:ea typeface="+mn-ea"/>
              <a:cs typeface="+mn-cs"/>
            </a:rPr>
            <a:t>Group Dates by Month and Year</a:t>
          </a:r>
        </a:p>
        <a:p>
          <a:r>
            <a:rPr lang="en-US" sz="1100" b="0" i="0">
              <a:solidFill>
                <a:schemeClr val="dk1"/>
              </a:solidFill>
              <a:effectLst/>
              <a:latin typeface="+mn-lt"/>
              <a:ea typeface="+mn-ea"/>
              <a:cs typeface="+mn-cs"/>
            </a:rPr>
            <a:t>Right-click on one of the dates in the pivot table. --&gt; In the popup menu, click Group --&gt; In the Grouping dialog box, select one or more options from the 'By' list.</a:t>
          </a:r>
        </a:p>
        <a:p>
          <a:r>
            <a:rPr lang="en-US" sz="1100" b="0" i="0">
              <a:solidFill>
                <a:schemeClr val="dk1"/>
              </a:solidFill>
              <a:effectLst/>
              <a:latin typeface="+mn-lt"/>
              <a:ea typeface="+mn-ea"/>
              <a:cs typeface="+mn-cs"/>
            </a:rPr>
            <a:t>To limit the dates that are grouped, you can set a Start and End date, by typing the dates in the 'Starting at' and 'Ending at' boxes</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r>
            <a:rPr lang="en-US"/>
            <a:t/>
          </a:r>
          <a:br>
            <a:rPr lang="en-US"/>
          </a:br>
          <a:endParaRPr lang="en-US" sz="1100" b="0" i="0">
            <a:solidFill>
              <a:schemeClr val="dk1"/>
            </a:solidFill>
            <a:effectLst/>
            <a:latin typeface="+mn-lt"/>
            <a:ea typeface="+mn-ea"/>
            <a:cs typeface="+mn-cs"/>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r>
            <a:rPr lang="en-US" sz="1100" b="1" i="0">
              <a:solidFill>
                <a:schemeClr val="dk1"/>
              </a:solidFill>
              <a:effectLst/>
              <a:latin typeface="+mn-lt"/>
              <a:ea typeface="+mn-ea"/>
              <a:cs typeface="+mn-cs"/>
            </a:rPr>
            <a:t>Group Dates by Week</a:t>
          </a:r>
        </a:p>
        <a:p>
          <a:r>
            <a:rPr lang="en-US" sz="1100" b="1" i="0">
              <a:solidFill>
                <a:schemeClr val="dk1"/>
              </a:solidFill>
              <a:effectLst/>
              <a:latin typeface="+mn-lt"/>
              <a:ea typeface="+mn-ea"/>
              <a:cs typeface="+mn-cs"/>
            </a:rPr>
            <a:t>To group the items in a Date field by week</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Right-click on one of the dates in the pivot table.--&gt; In the popup menu, click Group --&gt; </a:t>
          </a:r>
        </a:p>
        <a:p>
          <a:r>
            <a:rPr lang="en-US" sz="1100" b="0" i="0">
              <a:solidFill>
                <a:schemeClr val="dk1"/>
              </a:solidFill>
              <a:effectLst/>
              <a:latin typeface="+mn-lt"/>
              <a:ea typeface="+mn-ea"/>
              <a:cs typeface="+mn-cs"/>
            </a:rPr>
            <a:t>In the Grouping dialog box, select Days from the 'By' list. --&gt; For 'Number of days', select 7</a:t>
          </a:r>
        </a:p>
        <a:p>
          <a:r>
            <a:rPr lang="en-US" sz="1100" b="0" i="0">
              <a:solidFill>
                <a:schemeClr val="dk1"/>
              </a:solidFill>
              <a:effectLst/>
              <a:latin typeface="+mn-lt"/>
              <a:ea typeface="+mn-ea"/>
              <a:cs typeface="+mn-cs"/>
            </a:rPr>
            <a:t>The week range is determined by the date in the 'Starting at' box, so adjust this if necessary. </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Group Dates by 4-Week Period</a:t>
          </a:r>
        </a:p>
        <a:p>
          <a:r>
            <a:rPr lang="en-US" sz="1100" b="0" i="0">
              <a:solidFill>
                <a:schemeClr val="dk1"/>
              </a:solidFill>
              <a:effectLst/>
              <a:latin typeface="+mn-lt"/>
              <a:ea typeface="+mn-ea"/>
              <a:cs typeface="+mn-cs"/>
            </a:rPr>
            <a:t>In the Grouping window, click on Days, to select it</a:t>
          </a:r>
        </a:p>
        <a:p>
          <a:r>
            <a:rPr lang="en-US" sz="1100" b="0" i="0">
              <a:solidFill>
                <a:schemeClr val="dk1"/>
              </a:solidFill>
              <a:effectLst/>
              <a:latin typeface="+mn-lt"/>
              <a:ea typeface="+mn-ea"/>
              <a:cs typeface="+mn-cs"/>
            </a:rPr>
            <a:t>If any other grouping types are selected, click on them, to unselect them</a:t>
          </a:r>
        </a:p>
        <a:p>
          <a:r>
            <a:rPr lang="en-US" sz="1100" b="0" i="0">
              <a:solidFill>
                <a:schemeClr val="dk1"/>
              </a:solidFill>
              <a:effectLst/>
              <a:latin typeface="+mn-lt"/>
              <a:ea typeface="+mn-ea"/>
              <a:cs typeface="+mn-cs"/>
            </a:rPr>
            <a:t>Set the number of days to 28</a:t>
          </a:r>
        </a:p>
        <a:p>
          <a:r>
            <a:rPr lang="en-US" sz="1100" b="0" i="0">
              <a:solidFill>
                <a:schemeClr val="dk1"/>
              </a:solidFill>
              <a:effectLst/>
              <a:latin typeface="+mn-lt"/>
              <a:ea typeface="+mn-ea"/>
              <a:cs typeface="+mn-cs"/>
            </a:rPr>
            <a:t>As a starting date, Excel automatically selects the first date in your source data. </a:t>
          </a:r>
        </a:p>
        <a:p>
          <a:pPr fontAlgn="base"/>
          <a:r>
            <a:rPr lang="en-US" sz="1100" b="0" i="0">
              <a:solidFill>
                <a:schemeClr val="dk1"/>
              </a:solidFill>
              <a:effectLst/>
              <a:latin typeface="+mn-lt"/>
              <a:ea typeface="+mn-ea"/>
              <a:cs typeface="+mn-cs"/>
            </a:rPr>
            <a:t>Instead of using the default starting date, </a:t>
          </a:r>
        </a:p>
        <a:p>
          <a:pPr fontAlgn="base"/>
          <a:r>
            <a:rPr lang="en-US" sz="1100" b="0" i="0">
              <a:solidFill>
                <a:schemeClr val="dk1"/>
              </a:solidFill>
              <a:effectLst/>
              <a:latin typeface="+mn-lt"/>
              <a:ea typeface="+mn-ea"/>
              <a:cs typeface="+mn-cs"/>
            </a:rPr>
            <a:t>you can enter a different date, to get the starting date you need.</a:t>
          </a:r>
        </a:p>
        <a:p>
          <a:r>
            <a:rPr lang="en-US" sz="1100" b="1" i="0">
              <a:solidFill>
                <a:schemeClr val="dk1"/>
              </a:solidFill>
              <a:effectLst/>
              <a:latin typeface="+mn-lt"/>
              <a:ea typeface="+mn-ea"/>
              <a:cs typeface="+mn-cs"/>
            </a:rPr>
            <a:t>Grouping by Date Adds Extra Items</a:t>
          </a:r>
        </a:p>
        <a:p>
          <a:r>
            <a:rPr lang="en-US" sz="1100" b="0" i="0">
              <a:solidFill>
                <a:schemeClr val="dk1"/>
              </a:solidFill>
              <a:effectLst/>
              <a:latin typeface="+mn-lt"/>
              <a:ea typeface="+mn-ea"/>
              <a:cs typeface="+mn-cs"/>
            </a:rPr>
            <a:t>When a date field is grouped, new items are added, for all the dates before the start date </a:t>
          </a:r>
        </a:p>
        <a:p>
          <a:r>
            <a:rPr lang="en-US" sz="1100" b="0" i="0">
              <a:solidFill>
                <a:schemeClr val="dk1"/>
              </a:solidFill>
              <a:effectLst/>
              <a:latin typeface="+mn-lt"/>
              <a:ea typeface="+mn-ea"/>
              <a:cs typeface="+mn-cs"/>
            </a:rPr>
            <a:t>and after the end date. </a:t>
          </a:r>
        </a:p>
        <a:p>
          <a:r>
            <a:rPr lang="en-US" sz="1100" b="0" i="0">
              <a:solidFill>
                <a:schemeClr val="dk1"/>
              </a:solidFill>
              <a:effectLst/>
              <a:latin typeface="+mn-lt"/>
              <a:ea typeface="+mn-ea"/>
              <a:cs typeface="+mn-cs"/>
            </a:rPr>
            <a:t>These items start with a "&lt;" or a "&gt;" symbol, such as "&lt;1/3/2013" and "&gt;12/30/2014", </a:t>
          </a:r>
        </a:p>
        <a:p>
          <a:r>
            <a:rPr lang="en-US" sz="1100" b="0" i="0">
              <a:solidFill>
                <a:schemeClr val="dk1"/>
              </a:solidFill>
              <a:effectLst/>
              <a:latin typeface="+mn-lt"/>
              <a:ea typeface="+mn-ea"/>
              <a:cs typeface="+mn-cs"/>
            </a:rPr>
            <a:t>and are based on the first and last date in the source data.</a:t>
          </a: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r>
            <a:rPr lang="en-US" sz="1100" b="1" i="0">
              <a:solidFill>
                <a:schemeClr val="dk1"/>
              </a:solidFill>
              <a:effectLst/>
              <a:latin typeface="+mn-lt"/>
              <a:ea typeface="+mn-ea"/>
              <a:cs typeface="+mn-cs"/>
            </a:rPr>
            <a:t>Grouping Numbers</a:t>
          </a:r>
        </a:p>
        <a:p>
          <a:r>
            <a:rPr lang="en-US" sz="1100" b="0" i="0">
              <a:solidFill>
                <a:schemeClr val="dk1"/>
              </a:solidFill>
              <a:effectLst/>
              <a:latin typeface="+mn-lt"/>
              <a:ea typeface="+mn-ea"/>
              <a:cs typeface="+mn-cs"/>
            </a:rPr>
            <a:t>Use grouping to create a concise summary, instead of showing a long list of individual numbers. </a:t>
          </a:r>
        </a:p>
        <a:p>
          <a:pPr fontAlgn="base"/>
          <a:r>
            <a:rPr lang="en-US" sz="1100" b="0" i="0">
              <a:solidFill>
                <a:schemeClr val="dk1"/>
              </a:solidFill>
              <a:effectLst/>
              <a:latin typeface="+mn-lt"/>
              <a:ea typeface="+mn-ea"/>
              <a:cs typeface="+mn-cs"/>
            </a:rPr>
            <a:t>Instead of listing numbers individually in a Row field, you can group them, to create a concise summary of the data.</a:t>
          </a:r>
        </a:p>
        <a:p>
          <a:r>
            <a:rPr lang="en-US" sz="1100" b="0" i="0">
              <a:solidFill>
                <a:schemeClr val="dk1"/>
              </a:solidFill>
              <a:effectLst/>
              <a:latin typeface="+mn-lt"/>
              <a:ea typeface="+mn-ea"/>
              <a:cs typeface="+mn-cs"/>
            </a:rPr>
            <a:t>Right-click on one of the unit numbers in the pivot table.</a:t>
          </a:r>
        </a:p>
        <a:p>
          <a:r>
            <a:rPr lang="en-US" sz="1100" b="0" i="0">
              <a:solidFill>
                <a:schemeClr val="dk1"/>
              </a:solidFill>
              <a:effectLst/>
              <a:latin typeface="+mn-lt"/>
              <a:ea typeface="+mn-ea"/>
              <a:cs typeface="+mn-cs"/>
            </a:rPr>
            <a:t>In the popup menu, click Group</a:t>
          </a:r>
        </a:p>
        <a:p>
          <a:r>
            <a:rPr lang="en-US" sz="1100" b="0" i="0">
              <a:solidFill>
                <a:schemeClr val="dk1"/>
              </a:solidFill>
              <a:effectLst/>
              <a:latin typeface="+mn-lt"/>
              <a:ea typeface="+mn-ea"/>
              <a:cs typeface="+mn-cs"/>
            </a:rPr>
            <a:t>In the Grouping dialog box, enter 1 in the Starting At box</a:t>
          </a:r>
        </a:p>
        <a:p>
          <a:r>
            <a:rPr lang="en-US" sz="1100" b="0" i="0">
              <a:solidFill>
                <a:schemeClr val="dk1"/>
              </a:solidFill>
              <a:effectLst/>
              <a:latin typeface="+mn-lt"/>
              <a:ea typeface="+mn-ea"/>
              <a:cs typeface="+mn-cs"/>
            </a:rPr>
            <a:t>In this example, the highest number of units is 50, and you can type a higher number, if necessary.</a:t>
          </a:r>
        </a:p>
        <a:p>
          <a:r>
            <a:rPr lang="en-US" sz="1100" b="0" i="0">
              <a:solidFill>
                <a:schemeClr val="dk1"/>
              </a:solidFill>
              <a:effectLst/>
              <a:latin typeface="+mn-lt"/>
              <a:ea typeface="+mn-ea"/>
              <a:cs typeface="+mn-cs"/>
            </a:rPr>
            <a:t>Click OK, to apply the grouping</a:t>
          </a:r>
        </a:p>
        <a:p>
          <a:r>
            <a:rPr lang="en-US" sz="1100" b="0" i="0">
              <a:solidFill>
                <a:schemeClr val="dk1"/>
              </a:solidFill>
              <a:effectLst/>
              <a:latin typeface="+mn-lt"/>
              <a:ea typeface="+mn-ea"/>
              <a:cs typeface="+mn-cs"/>
            </a:rPr>
            <a:t>In the pivot table, the Units now appear in groups -- 1 - 10, 11 - 20, etc.</a:t>
          </a: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r>
            <a:rPr lang="en-US" sz="1100" b="1" i="0">
              <a:solidFill>
                <a:schemeClr val="dk1"/>
              </a:solidFill>
              <a:effectLst/>
              <a:latin typeface="+mn-lt"/>
              <a:ea typeface="+mn-ea"/>
              <a:cs typeface="+mn-cs"/>
            </a:rPr>
            <a:t>Grouping Text Items</a:t>
          </a:r>
        </a:p>
        <a:p>
          <a:r>
            <a:rPr lang="en-US" sz="1100" b="0" i="0">
              <a:solidFill>
                <a:schemeClr val="dk1"/>
              </a:solidFill>
              <a:effectLst/>
              <a:latin typeface="+mn-lt"/>
              <a:ea typeface="+mn-ea"/>
              <a:cs typeface="+mn-cs"/>
            </a:rPr>
            <a:t>The Grouping dialog box isn't available if you try to group items in a text field. Instead, you can manually group the items.</a:t>
          </a:r>
        </a:p>
        <a:p>
          <a:r>
            <a:rPr lang="en-US">
              <a:effectLst/>
            </a:rPr>
            <a:t>Select the items that you want to group</a:t>
          </a:r>
        </a:p>
        <a:p>
          <a:r>
            <a:rPr lang="en-US" sz="1100" b="0" i="0">
              <a:solidFill>
                <a:schemeClr val="dk1"/>
              </a:solidFill>
              <a:effectLst/>
              <a:latin typeface="+mn-lt"/>
              <a:ea typeface="+mn-ea"/>
              <a:cs typeface="+mn-cs"/>
            </a:rPr>
            <a:t>Right-click on one of the selected items, and click Group, </a:t>
          </a:r>
        </a:p>
        <a:p>
          <a:r>
            <a:rPr lang="en-US" sz="1100" b="0" i="0">
              <a:solidFill>
                <a:schemeClr val="dk1"/>
              </a:solidFill>
              <a:effectLst/>
              <a:latin typeface="+mn-lt"/>
              <a:ea typeface="+mn-ea"/>
              <a:cs typeface="+mn-cs"/>
            </a:rPr>
            <a:t>This creates a new field in the field list, with the original field name and a number, such as City2</a:t>
          </a:r>
        </a:p>
        <a:p>
          <a:r>
            <a:rPr lang="en-US" sz="1100" b="0" i="0">
              <a:solidFill>
                <a:schemeClr val="dk1"/>
              </a:solidFill>
              <a:effectLst/>
              <a:latin typeface="+mn-lt"/>
              <a:ea typeface="+mn-ea"/>
              <a:cs typeface="+mn-cs"/>
            </a:rPr>
            <a:t>The new field is positioned above the original field in the pivot table layout, </a:t>
          </a:r>
        </a:p>
        <a:p>
          <a:r>
            <a:rPr lang="en-US" sz="1100" b="0" i="0">
              <a:solidFill>
                <a:schemeClr val="dk1"/>
              </a:solidFill>
              <a:effectLst/>
              <a:latin typeface="+mn-lt"/>
              <a:ea typeface="+mn-ea"/>
              <a:cs typeface="+mn-cs"/>
            </a:rPr>
            <a:t>and the grouped items have a generic name, such as Group1.</a:t>
          </a:r>
        </a:p>
        <a:p>
          <a:r>
            <a:rPr lang="en-US" sz="1100" b="1" i="0">
              <a:solidFill>
                <a:schemeClr val="dk1"/>
              </a:solidFill>
              <a:effectLst/>
              <a:latin typeface="+mn-lt"/>
              <a:ea typeface="+mn-ea"/>
              <a:cs typeface="+mn-cs"/>
            </a:rPr>
            <a:t>To rename the group:</a:t>
          </a:r>
        </a:p>
        <a:p>
          <a:r>
            <a:rPr lang="en-US" sz="1100" b="0" i="0">
              <a:solidFill>
                <a:schemeClr val="dk1"/>
              </a:solidFill>
              <a:effectLst/>
              <a:latin typeface="+mn-lt"/>
              <a:ea typeface="+mn-ea"/>
              <a:cs typeface="+mn-cs"/>
            </a:rPr>
            <a:t>Click on the heading cells with the default name, e.g. Group1</a:t>
          </a:r>
        </a:p>
        <a:p>
          <a:r>
            <a:rPr lang="en-US" sz="1100" b="0" i="0">
              <a:solidFill>
                <a:schemeClr val="dk1"/>
              </a:solidFill>
              <a:effectLst/>
              <a:latin typeface="+mn-lt"/>
              <a:ea typeface="+mn-ea"/>
              <a:cs typeface="+mn-cs"/>
            </a:rPr>
            <a:t>Type a new name, such as Campaign A</a:t>
          </a: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r>
            <a:rPr lang="en-US" sz="1100" b="1" i="0">
              <a:solidFill>
                <a:schemeClr val="dk1"/>
              </a:solidFill>
              <a:effectLst/>
              <a:latin typeface="+mn-lt"/>
              <a:ea typeface="+mn-ea"/>
              <a:cs typeface="+mn-cs"/>
            </a:rPr>
            <a:t>Ungrouping Text Items</a:t>
          </a:r>
        </a:p>
        <a:p>
          <a:r>
            <a:rPr lang="en-US" sz="1100" b="0" i="0">
              <a:solidFill>
                <a:schemeClr val="dk1"/>
              </a:solidFill>
              <a:effectLst/>
              <a:latin typeface="+mn-lt"/>
              <a:ea typeface="+mn-ea"/>
              <a:cs typeface="+mn-cs"/>
            </a:rPr>
            <a:t>After you manually group text items, you might want to ungroup some, or all, of the groups in a pivot field.</a:t>
          </a:r>
        </a:p>
        <a:p>
          <a:r>
            <a:rPr lang="en-US" sz="1100" b="1" i="0">
              <a:solidFill>
                <a:schemeClr val="dk1"/>
              </a:solidFill>
              <a:effectLst/>
              <a:latin typeface="+mn-lt"/>
              <a:ea typeface="+mn-ea"/>
              <a:cs typeface="+mn-cs"/>
            </a:rPr>
            <a:t>To ungroup a single group:</a:t>
          </a:r>
        </a:p>
        <a:p>
          <a:r>
            <a:rPr lang="en-US" sz="1100" b="0" i="0">
              <a:solidFill>
                <a:schemeClr val="dk1"/>
              </a:solidFill>
              <a:effectLst/>
              <a:latin typeface="+mn-lt"/>
              <a:ea typeface="+mn-ea"/>
              <a:cs typeface="+mn-cs"/>
            </a:rPr>
            <a:t>Right-click on an item in the group</a:t>
          </a:r>
        </a:p>
        <a:p>
          <a:r>
            <a:rPr lang="en-US" sz="1100" b="0" i="0">
              <a:solidFill>
                <a:schemeClr val="dk1"/>
              </a:solidFill>
              <a:effectLst/>
              <a:latin typeface="+mn-lt"/>
              <a:ea typeface="+mn-ea"/>
              <a:cs typeface="+mn-cs"/>
            </a:rPr>
            <a:t>Click Ungroup, and the group reverts to individual items</a:t>
          </a:r>
        </a:p>
        <a:p>
          <a:r>
            <a:rPr lang="en-US">
              <a:effectLst/>
            </a:rPr>
            <a:t/>
          </a:r>
          <a:br>
            <a:rPr lang="en-US">
              <a:effectLst/>
            </a:rPr>
          </a:br>
          <a:r>
            <a:rPr lang="en-US" sz="1100" b="1" i="0">
              <a:solidFill>
                <a:schemeClr val="dk1"/>
              </a:solidFill>
              <a:effectLst/>
              <a:latin typeface="+mn-lt"/>
              <a:ea typeface="+mn-ea"/>
              <a:cs typeface="+mn-cs"/>
            </a:rPr>
            <a:t>To ungroup a single group:</a:t>
          </a:r>
        </a:p>
        <a:p>
          <a:r>
            <a:rPr lang="en-US" sz="1100" b="0" i="0">
              <a:solidFill>
                <a:schemeClr val="dk1"/>
              </a:solidFill>
              <a:effectLst/>
              <a:latin typeface="+mn-lt"/>
              <a:ea typeface="+mn-ea"/>
              <a:cs typeface="+mn-cs"/>
            </a:rPr>
            <a:t>Click at the top of a group heading, or click at the top of the pivot field, to select all of the items</a:t>
          </a:r>
        </a:p>
        <a:p>
          <a:r>
            <a:rPr lang="en-US" sz="1100" b="0" i="0">
              <a:solidFill>
                <a:schemeClr val="dk1"/>
              </a:solidFill>
              <a:effectLst/>
              <a:latin typeface="+mn-lt"/>
              <a:ea typeface="+mn-ea"/>
              <a:cs typeface="+mn-cs"/>
            </a:rPr>
            <a:t>Right-click on an item in the group</a:t>
          </a:r>
        </a:p>
        <a:p>
          <a:r>
            <a:rPr lang="en-US" sz="1100" b="0" i="0">
              <a:solidFill>
                <a:schemeClr val="dk1"/>
              </a:solidFill>
              <a:effectLst/>
              <a:latin typeface="+mn-lt"/>
              <a:ea typeface="+mn-ea"/>
              <a:cs typeface="+mn-cs"/>
            </a:rPr>
            <a:t>Click Ungroup, and all of the selected groups revert to individual items</a:t>
          </a:r>
        </a:p>
        <a:p>
          <a:endParaRPr lang="en-US">
            <a:hlinkClick xmlns:r="http://schemas.openxmlformats.org/officeDocument/2006/relationships" r:id=""/>
          </a:endParaRPr>
        </a:p>
      </xdr:txBody>
    </xdr:sp>
    <xdr:clientData/>
  </xdr:twoCellAnchor>
  <xdr:twoCellAnchor editAs="oneCell">
    <xdr:from>
      <xdr:col>7</xdr:col>
      <xdr:colOff>600075</xdr:colOff>
      <xdr:row>11</xdr:row>
      <xdr:rowOff>171450</xdr:rowOff>
    </xdr:from>
    <xdr:to>
      <xdr:col>10</xdr:col>
      <xdr:colOff>685800</xdr:colOff>
      <xdr:row>21</xdr:row>
      <xdr:rowOff>180975</xdr:rowOff>
    </xdr:to>
    <xdr:pic>
      <xdr:nvPicPr>
        <xdr:cNvPr id="14" name="Picture 13" descr="Grouped By Quarters"/>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7448550" y="3209925"/>
          <a:ext cx="2733675" cy="19145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0</xdr:colOff>
      <xdr:row>38</xdr:row>
      <xdr:rowOff>0</xdr:rowOff>
    </xdr:from>
    <xdr:to>
      <xdr:col>5</xdr:col>
      <xdr:colOff>304800</xdr:colOff>
      <xdr:row>39</xdr:row>
      <xdr:rowOff>114300</xdr:rowOff>
    </xdr:to>
    <xdr:sp macro="" textlink="">
      <xdr:nvSpPr>
        <xdr:cNvPr id="44040" name="AutoShape 8" descr="Image result for pivot table group by custom range"/>
        <xdr:cNvSpPr>
          <a:spLocks noChangeAspect="1" noChangeArrowheads="1"/>
        </xdr:cNvSpPr>
      </xdr:nvSpPr>
      <xdr:spPr bwMode="auto">
        <a:xfrm>
          <a:off x="5514975" y="78676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0</xdr:colOff>
      <xdr:row>38</xdr:row>
      <xdr:rowOff>0</xdr:rowOff>
    </xdr:from>
    <xdr:to>
      <xdr:col>5</xdr:col>
      <xdr:colOff>304800</xdr:colOff>
      <xdr:row>39</xdr:row>
      <xdr:rowOff>114300</xdr:rowOff>
    </xdr:to>
    <xdr:sp macro="" textlink="">
      <xdr:nvSpPr>
        <xdr:cNvPr id="44042" name="AutoShape 10" descr="Image result for pivot table group by custom range"/>
        <xdr:cNvSpPr>
          <a:spLocks noChangeAspect="1" noChangeArrowheads="1"/>
        </xdr:cNvSpPr>
      </xdr:nvSpPr>
      <xdr:spPr bwMode="auto">
        <a:xfrm>
          <a:off x="5514975" y="78676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7</xdr:col>
      <xdr:colOff>0</xdr:colOff>
      <xdr:row>88</xdr:row>
      <xdr:rowOff>0</xdr:rowOff>
    </xdr:from>
    <xdr:to>
      <xdr:col>7</xdr:col>
      <xdr:colOff>304800</xdr:colOff>
      <xdr:row>89</xdr:row>
      <xdr:rowOff>114300</xdr:rowOff>
    </xdr:to>
    <xdr:sp macro="" textlink="">
      <xdr:nvSpPr>
        <xdr:cNvPr id="44045" name="AutoShape 13" descr="Image result for pivot table group by custom range"/>
        <xdr:cNvSpPr>
          <a:spLocks noChangeAspect="1" noChangeArrowheads="1"/>
        </xdr:cNvSpPr>
      </xdr:nvSpPr>
      <xdr:spPr bwMode="auto">
        <a:xfrm>
          <a:off x="6848475" y="128206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xdr:col>
      <xdr:colOff>209551</xdr:colOff>
      <xdr:row>11</xdr:row>
      <xdr:rowOff>130612</xdr:rowOff>
    </xdr:from>
    <xdr:to>
      <xdr:col>4</xdr:col>
      <xdr:colOff>142876</xdr:colOff>
      <xdr:row>22</xdr:row>
      <xdr:rowOff>190499</xdr:rowOff>
    </xdr:to>
    <xdr:pic>
      <xdr:nvPicPr>
        <xdr:cNvPr id="23" name="Picture 22" descr="group a date field"/>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276351" y="3169087"/>
          <a:ext cx="2876550" cy="215538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428626</xdr:colOff>
      <xdr:row>11</xdr:row>
      <xdr:rowOff>161925</xdr:rowOff>
    </xdr:from>
    <xdr:to>
      <xdr:col>7</xdr:col>
      <xdr:colOff>542926</xdr:colOff>
      <xdr:row>23</xdr:row>
      <xdr:rowOff>19050</xdr:rowOff>
    </xdr:to>
    <xdr:pic>
      <xdr:nvPicPr>
        <xdr:cNvPr id="25" name="Picture 24" descr="grouping by months and years"/>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4362451" y="3200400"/>
          <a:ext cx="2571750" cy="2143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428625</xdr:colOff>
      <xdr:row>24</xdr:row>
      <xdr:rowOff>47625</xdr:rowOff>
    </xdr:from>
    <xdr:to>
      <xdr:col>8</xdr:col>
      <xdr:colOff>171450</xdr:colOff>
      <xdr:row>38</xdr:row>
      <xdr:rowOff>182450</xdr:rowOff>
    </xdr:to>
    <xdr:pic>
      <xdr:nvPicPr>
        <xdr:cNvPr id="26" name="Picture 25" descr="group by 7 days"/>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6467475" y="5562600"/>
          <a:ext cx="2181225" cy="28018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314326</xdr:colOff>
      <xdr:row>24</xdr:row>
      <xdr:rowOff>66675</xdr:rowOff>
    </xdr:from>
    <xdr:to>
      <xdr:col>12</xdr:col>
      <xdr:colOff>485317</xdr:colOff>
      <xdr:row>36</xdr:row>
      <xdr:rowOff>104775</xdr:rowOff>
    </xdr:to>
    <xdr:pic>
      <xdr:nvPicPr>
        <xdr:cNvPr id="28" name="Picture 27" descr="groupperiod05"/>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8791576" y="5581650"/>
          <a:ext cx="2637966" cy="23241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1162050</xdr:colOff>
      <xdr:row>40</xdr:row>
      <xdr:rowOff>104775</xdr:rowOff>
    </xdr:from>
    <xdr:to>
      <xdr:col>11</xdr:col>
      <xdr:colOff>361950</xdr:colOff>
      <xdr:row>51</xdr:row>
      <xdr:rowOff>180975</xdr:rowOff>
    </xdr:to>
    <xdr:pic>
      <xdr:nvPicPr>
        <xdr:cNvPr id="30" name="Picture 29" descr="grouping dialog box"/>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8010525" y="8667750"/>
          <a:ext cx="2876550" cy="21717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400050</xdr:colOff>
      <xdr:row>52</xdr:row>
      <xdr:rowOff>66675</xdr:rowOff>
    </xdr:from>
    <xdr:to>
      <xdr:col>12</xdr:col>
      <xdr:colOff>386670</xdr:colOff>
      <xdr:row>61</xdr:row>
      <xdr:rowOff>123825</xdr:rowOff>
    </xdr:to>
    <xdr:pic>
      <xdr:nvPicPr>
        <xdr:cNvPr id="32" name="Picture 31" descr="ungroup one group"/>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8877300" y="10915650"/>
          <a:ext cx="2453595" cy="17716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371475</xdr:colOff>
      <xdr:row>56</xdr:row>
      <xdr:rowOff>66675</xdr:rowOff>
    </xdr:from>
    <xdr:to>
      <xdr:col>7</xdr:col>
      <xdr:colOff>1600200</xdr:colOff>
      <xdr:row>65</xdr:row>
      <xdr:rowOff>47625</xdr:rowOff>
    </xdr:to>
    <xdr:pic>
      <xdr:nvPicPr>
        <xdr:cNvPr id="33" name="Picture 32" descr="ungroup one group"/>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5886450" y="11677650"/>
          <a:ext cx="2838450" cy="16954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1095376</xdr:colOff>
      <xdr:row>67</xdr:row>
      <xdr:rowOff>33421</xdr:rowOff>
    </xdr:from>
    <xdr:to>
      <xdr:col>11</xdr:col>
      <xdr:colOff>104776</xdr:colOff>
      <xdr:row>78</xdr:row>
      <xdr:rowOff>28575</xdr:rowOff>
    </xdr:to>
    <xdr:pic>
      <xdr:nvPicPr>
        <xdr:cNvPr id="35" name="Picture 34" descr="ungroup one group"/>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7943851" y="13739896"/>
          <a:ext cx="2686050" cy="209065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3</xdr:col>
      <xdr:colOff>95250</xdr:colOff>
      <xdr:row>0</xdr:row>
      <xdr:rowOff>104775</xdr:rowOff>
    </xdr:from>
    <xdr:to>
      <xdr:col>5</xdr:col>
      <xdr:colOff>771526</xdr:colOff>
      <xdr:row>0</xdr:row>
      <xdr:rowOff>400049</xdr:rowOff>
    </xdr:to>
    <xdr:sp macro="" textlink="">
      <xdr:nvSpPr>
        <xdr:cNvPr id="18" name="TextBox 17"/>
        <xdr:cNvSpPr txBox="1"/>
      </xdr:nvSpPr>
      <xdr:spPr>
        <a:xfrm>
          <a:off x="3257550" y="104775"/>
          <a:ext cx="23717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 Grouping</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9524</xdr:colOff>
      <xdr:row>3</xdr:row>
      <xdr:rowOff>1</xdr:rowOff>
    </xdr:from>
    <xdr:to>
      <xdr:col>12</xdr:col>
      <xdr:colOff>19050</xdr:colOff>
      <xdr:row>5</xdr:row>
      <xdr:rowOff>133350</xdr:rowOff>
    </xdr:to>
    <xdr:sp macro="" textlink="">
      <xdr:nvSpPr>
        <xdr:cNvPr id="2" name="TextBox 1"/>
        <xdr:cNvSpPr txBox="1"/>
      </xdr:nvSpPr>
      <xdr:spPr>
        <a:xfrm>
          <a:off x="1076324" y="971551"/>
          <a:ext cx="9505951" cy="76199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Pivot table slicers</a:t>
          </a:r>
          <a:r>
            <a:rPr lang="en-US" sz="1100" b="0" i="0">
              <a:solidFill>
                <a:schemeClr val="dk1"/>
              </a:solidFill>
              <a:effectLst/>
              <a:latin typeface="+mn-lt"/>
              <a:ea typeface="+mn-ea"/>
              <a:cs typeface="+mn-cs"/>
            </a:rPr>
            <a:t> provide the same function as filters - they allow you to selectively display and hide the items that appear in fields. However, instead of drop-down menus, they provide large friendly buttons that are always visible.</a:t>
          </a:r>
          <a:endParaRPr lang="en-US">
            <a:effectLst/>
          </a:endParaRPr>
        </a:p>
        <a:p>
          <a:r>
            <a:rPr lang="en-US" sz="1100" b="0" i="0">
              <a:solidFill>
                <a:schemeClr val="dk1"/>
              </a:solidFill>
              <a:effectLst/>
              <a:latin typeface="+mn-lt"/>
              <a:ea typeface="+mn-ea"/>
              <a:cs typeface="+mn-cs"/>
            </a:rPr>
            <a:t>In addition to quick filtering, slicers also indicate the current filtering state, which makes it easy to understand what exactly is currently displayed.</a:t>
          </a:r>
        </a:p>
      </xdr:txBody>
    </xdr:sp>
    <xdr:clientData/>
  </xdr:twoCellAnchor>
  <xdr:twoCellAnchor>
    <xdr:from>
      <xdr:col>1</xdr:col>
      <xdr:colOff>9524</xdr:colOff>
      <xdr:row>2</xdr:row>
      <xdr:rowOff>19051</xdr:rowOff>
    </xdr:from>
    <xdr:to>
      <xdr:col>1</xdr:col>
      <xdr:colOff>2447925</xdr:colOff>
      <xdr:row>3</xdr:row>
      <xdr:rowOff>0</xdr:rowOff>
    </xdr:to>
    <xdr:sp macro="" textlink="">
      <xdr:nvSpPr>
        <xdr:cNvPr id="3" name="TextBox 2"/>
        <xdr:cNvSpPr txBox="1"/>
      </xdr:nvSpPr>
      <xdr:spPr>
        <a:xfrm>
          <a:off x="1076324" y="676276"/>
          <a:ext cx="24384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 Slicers</a:t>
          </a:r>
        </a:p>
      </xdr:txBody>
    </xdr:sp>
    <xdr:clientData/>
  </xdr:twoCellAnchor>
  <xdr:oneCellAnchor>
    <xdr:from>
      <xdr:col>0</xdr:col>
      <xdr:colOff>76200</xdr:colOff>
      <xdr:row>0</xdr:row>
      <xdr:rowOff>57150</xdr:rowOff>
    </xdr:from>
    <xdr:ext cx="2047875" cy="374141"/>
    <xdr:sp macro="" textlink="">
      <xdr:nvSpPr>
        <xdr:cNvPr id="4" name="Rectangle 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76199</xdr:colOff>
      <xdr:row>6</xdr:row>
      <xdr:rowOff>295276</xdr:rowOff>
    </xdr:from>
    <xdr:to>
      <xdr:col>8</xdr:col>
      <xdr:colOff>352425</xdr:colOff>
      <xdr:row>33</xdr:row>
      <xdr:rowOff>133350</xdr:rowOff>
    </xdr:to>
    <xdr:sp macro="" textlink="">
      <xdr:nvSpPr>
        <xdr:cNvPr id="5" name="TextBox 4"/>
        <xdr:cNvSpPr txBox="1"/>
      </xdr:nvSpPr>
      <xdr:spPr>
        <a:xfrm>
          <a:off x="1142999" y="2209801"/>
          <a:ext cx="8667751" cy="515302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Create a slicer to filter data</a:t>
          </a:r>
        </a:p>
        <a:p>
          <a:r>
            <a:rPr lang="en-US" sz="1100" b="0" i="0">
              <a:solidFill>
                <a:schemeClr val="dk1"/>
              </a:solidFill>
              <a:effectLst/>
              <a:latin typeface="+mn-lt"/>
              <a:ea typeface="+mn-ea"/>
              <a:cs typeface="+mn-cs"/>
            </a:rPr>
            <a:t>Click anywhere in the table or PivotTable.</a:t>
          </a:r>
        </a:p>
        <a:p>
          <a:r>
            <a:rPr lang="en-US" sz="1100" b="0" i="0">
              <a:solidFill>
                <a:schemeClr val="dk1"/>
              </a:solidFill>
              <a:effectLst/>
              <a:latin typeface="+mn-lt"/>
              <a:ea typeface="+mn-ea"/>
              <a:cs typeface="+mn-cs"/>
            </a:rPr>
            <a:t>On the </a:t>
          </a:r>
          <a:r>
            <a:rPr lang="en-US" sz="1100" b="1" i="0">
              <a:solidFill>
                <a:schemeClr val="dk1"/>
              </a:solidFill>
              <a:effectLst/>
              <a:latin typeface="+mn-lt"/>
              <a:ea typeface="+mn-ea"/>
              <a:cs typeface="+mn-cs"/>
            </a:rPr>
            <a:t>Home</a:t>
          </a:r>
          <a:r>
            <a:rPr lang="en-US" sz="1100" b="0" i="0">
              <a:solidFill>
                <a:schemeClr val="dk1"/>
              </a:solidFill>
              <a:effectLst/>
              <a:latin typeface="+mn-lt"/>
              <a:ea typeface="+mn-ea"/>
              <a:cs typeface="+mn-cs"/>
            </a:rPr>
            <a:t> tab, go to </a:t>
          </a:r>
          <a:r>
            <a:rPr lang="en-US" sz="1100" b="1" i="0">
              <a:solidFill>
                <a:schemeClr val="dk1"/>
              </a:solidFill>
              <a:effectLst/>
              <a:latin typeface="+mn-lt"/>
              <a:ea typeface="+mn-ea"/>
              <a:cs typeface="+mn-cs"/>
            </a:rPr>
            <a:t>Insert </a:t>
          </a:r>
          <a:r>
            <a:rPr lang="en-US" sz="1100" b="0" i="0">
              <a:solidFill>
                <a:schemeClr val="dk1"/>
              </a:solidFill>
              <a:effectLst/>
              <a:latin typeface="+mn-lt"/>
              <a:ea typeface="+mn-ea"/>
              <a:cs typeface="+mn-cs"/>
            </a:rPr>
            <a:t>&gt; </a:t>
          </a:r>
          <a:r>
            <a:rPr lang="en-US" sz="1100" b="1" i="0">
              <a:solidFill>
                <a:schemeClr val="dk1"/>
              </a:solidFill>
              <a:effectLst/>
              <a:latin typeface="+mn-lt"/>
              <a:ea typeface="+mn-ea"/>
              <a:cs typeface="+mn-cs"/>
            </a:rPr>
            <a:t>Slicer</a:t>
          </a:r>
          <a:r>
            <a:rPr lang="en-US" sz="1100" b="0" i="0">
              <a:solidFill>
                <a:schemeClr val="dk1"/>
              </a:solidFill>
              <a:effectLst/>
              <a:latin typeface="+mn-lt"/>
              <a:ea typeface="+mn-ea"/>
              <a:cs typeface="+mn-cs"/>
            </a:rPr>
            <a:t>.</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a:t>
          </a:r>
          <a:r>
            <a:rPr lang="en-US" sz="1100" b="1" i="0">
              <a:solidFill>
                <a:schemeClr val="dk1"/>
              </a:solidFill>
              <a:effectLst/>
              <a:latin typeface="+mn-lt"/>
              <a:ea typeface="+mn-ea"/>
              <a:cs typeface="+mn-cs"/>
            </a:rPr>
            <a:t>Insert Slicers</a:t>
          </a:r>
          <a:r>
            <a:rPr lang="en-US" sz="1100" b="0" i="0">
              <a:solidFill>
                <a:schemeClr val="dk1"/>
              </a:solidFill>
              <a:effectLst/>
              <a:latin typeface="+mn-lt"/>
              <a:ea typeface="+mn-ea"/>
              <a:cs typeface="+mn-cs"/>
            </a:rPr>
            <a:t> dialog box, select the check boxes for the fields you want to display, then select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A slicer will be created for every field that you selected. </a:t>
          </a:r>
        </a:p>
        <a:p>
          <a:r>
            <a:rPr lang="en-US" sz="1100" b="0" i="0">
              <a:solidFill>
                <a:schemeClr val="dk1"/>
              </a:solidFill>
              <a:effectLst/>
              <a:latin typeface="+mn-lt"/>
              <a:ea typeface="+mn-ea"/>
              <a:cs typeface="+mn-cs"/>
            </a:rPr>
            <a:t>Clicking any of the slicer buttons will automatically apply that filter to the linked table or PivotTable.</a:t>
          </a:r>
        </a:p>
        <a:p>
          <a:r>
            <a:rPr lang="en-US" sz="1100" b="1" i="0">
              <a:solidFill>
                <a:schemeClr val="dk1"/>
              </a:solidFill>
              <a:effectLst/>
              <a:latin typeface="+mn-lt"/>
              <a:ea typeface="+mn-ea"/>
              <a:cs typeface="+mn-cs"/>
            </a:rPr>
            <a:t>Notes:</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To select more than one item, hold </a:t>
          </a:r>
          <a:r>
            <a:rPr lang="en-US" sz="1100" b="1" i="0">
              <a:solidFill>
                <a:schemeClr val="dk1"/>
              </a:solidFill>
              <a:effectLst/>
              <a:latin typeface="+mn-lt"/>
              <a:ea typeface="+mn-ea"/>
              <a:cs typeface="+mn-cs"/>
            </a:rPr>
            <a:t>Ctrl</a:t>
          </a:r>
          <a:r>
            <a:rPr lang="en-US" sz="1100" b="0" i="0">
              <a:solidFill>
                <a:schemeClr val="dk1"/>
              </a:solidFill>
              <a:effectLst/>
              <a:latin typeface="+mn-lt"/>
              <a:ea typeface="+mn-ea"/>
              <a:cs typeface="+mn-cs"/>
            </a:rPr>
            <a:t>, and then select the items that you want to show.</a:t>
          </a:r>
        </a:p>
        <a:p>
          <a:r>
            <a:rPr lang="en-US" sz="1100" b="0" i="0">
              <a:solidFill>
                <a:schemeClr val="dk1"/>
              </a:solidFill>
              <a:effectLst/>
              <a:latin typeface="+mn-lt"/>
              <a:ea typeface="+mn-ea"/>
              <a:cs typeface="+mn-cs"/>
            </a:rPr>
            <a:t>To clear a slicer's filters, select </a:t>
          </a:r>
          <a:r>
            <a:rPr lang="en-US" sz="1100" b="1" i="0">
              <a:solidFill>
                <a:schemeClr val="dk1"/>
              </a:solidFill>
              <a:effectLst/>
              <a:latin typeface="+mn-lt"/>
              <a:ea typeface="+mn-ea"/>
              <a:cs typeface="+mn-cs"/>
            </a:rPr>
            <a:t>Clear Filter</a:t>
          </a:r>
          <a:r>
            <a:rPr lang="en-US" sz="1100" b="0" i="0">
              <a:solidFill>
                <a:schemeClr val="dk1"/>
              </a:solidFill>
              <a:effectLst/>
              <a:latin typeface="+mn-lt"/>
              <a:ea typeface="+mn-ea"/>
              <a:cs typeface="+mn-cs"/>
            </a:rPr>
            <a:t>  in the slicer.</a:t>
          </a:r>
        </a:p>
        <a:p>
          <a:pPr fontAlgn="base"/>
          <a:endParaRPr lang="en-US" sz="1100" b="0" i="0">
            <a:solidFill>
              <a:schemeClr val="dk1"/>
            </a:solidFill>
            <a:effectLst/>
            <a:latin typeface="+mn-lt"/>
            <a:ea typeface="+mn-ea"/>
            <a:cs typeface="+mn-cs"/>
          </a:endParaRPr>
        </a:p>
        <a:p>
          <a:r>
            <a:rPr lang="en-US" sz="1100">
              <a:solidFill>
                <a:schemeClr val="dk1"/>
              </a:solidFill>
              <a:effectLst/>
              <a:latin typeface="+mn-lt"/>
              <a:ea typeface="+mn-ea"/>
              <a:cs typeface="+mn-cs"/>
            </a:rPr>
            <a:t>If you want to connect a slicer to more than one PivotTable, go to </a:t>
          </a:r>
          <a:r>
            <a:rPr lang="en-US" sz="1100" b="1">
              <a:solidFill>
                <a:schemeClr val="dk1"/>
              </a:solidFill>
              <a:effectLst/>
              <a:latin typeface="+mn-lt"/>
              <a:ea typeface="+mn-ea"/>
              <a:cs typeface="+mn-cs"/>
            </a:rPr>
            <a:t>Slicer</a:t>
          </a:r>
          <a:r>
            <a:rPr lang="en-US" sz="1100">
              <a:solidFill>
                <a:schemeClr val="dk1"/>
              </a:solidFill>
              <a:effectLst/>
              <a:latin typeface="+mn-lt"/>
              <a:ea typeface="+mn-ea"/>
              <a:cs typeface="+mn-cs"/>
            </a:rPr>
            <a:t> &gt; </a:t>
          </a:r>
          <a:r>
            <a:rPr lang="en-US" sz="1100" b="1">
              <a:solidFill>
                <a:schemeClr val="dk1"/>
              </a:solidFill>
              <a:effectLst/>
              <a:latin typeface="+mn-lt"/>
              <a:ea typeface="+mn-ea"/>
              <a:cs typeface="+mn-cs"/>
            </a:rPr>
            <a:t>Report Connections</a:t>
          </a:r>
          <a:r>
            <a:rPr lang="en-US" sz="1100">
              <a:solidFill>
                <a:schemeClr val="dk1"/>
              </a:solidFill>
              <a:effectLst/>
              <a:latin typeface="+mn-lt"/>
              <a:ea typeface="+mn-ea"/>
              <a:cs typeface="+mn-cs"/>
            </a:rPr>
            <a:t> &gt; check the PivotTables to include, then select </a:t>
          </a:r>
          <a:r>
            <a:rPr lang="en-US" sz="1100" b="1">
              <a:solidFill>
                <a:schemeClr val="dk1"/>
              </a:solidFill>
              <a:effectLst/>
              <a:latin typeface="+mn-lt"/>
              <a:ea typeface="+mn-ea"/>
              <a:cs typeface="+mn-cs"/>
            </a:rPr>
            <a:t>OK</a:t>
          </a:r>
          <a:r>
            <a:rPr lang="en-US" sz="1100">
              <a:solidFill>
                <a:schemeClr val="dk1"/>
              </a:solidFill>
              <a:effectLst/>
              <a:latin typeface="+mn-lt"/>
              <a:ea typeface="+mn-ea"/>
              <a:cs typeface="+mn-cs"/>
            </a:rPr>
            <a:t>.</a:t>
          </a:r>
        </a:p>
        <a:p>
          <a:r>
            <a:rPr lang="en-US" sz="1100" b="1">
              <a:solidFill>
                <a:schemeClr val="dk1"/>
              </a:solidFill>
              <a:effectLst/>
              <a:latin typeface="+mn-lt"/>
              <a:ea typeface="+mn-ea"/>
              <a:cs typeface="+mn-cs"/>
            </a:rPr>
            <a:t>Note:</a:t>
          </a:r>
          <a:r>
            <a:rPr lang="en-US" sz="1100">
              <a:solidFill>
                <a:schemeClr val="dk1"/>
              </a:solidFill>
              <a:effectLst/>
              <a:latin typeface="+mn-lt"/>
              <a:ea typeface="+mn-ea"/>
              <a:cs typeface="+mn-cs"/>
            </a:rPr>
            <a:t> Slicers can only be connected to PivotTables that share the same data source.</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slicer typically displays the following components:</a:t>
          </a:r>
        </a:p>
        <a:p>
          <a:pPr fontAlgn="t"/>
          <a:r>
            <a:rPr lang="en-US" sz="1100">
              <a:solidFill>
                <a:schemeClr val="dk1"/>
              </a:solidFill>
              <a:effectLst/>
              <a:latin typeface="+mn-lt"/>
              <a:ea typeface="+mn-ea"/>
              <a:cs typeface="+mn-cs"/>
            </a:rPr>
            <a:t>1. A slicer header indicates the category of the items in the slicer.</a:t>
          </a:r>
        </a:p>
        <a:p>
          <a:pPr fontAlgn="t"/>
          <a:r>
            <a:rPr lang="en-US" sz="1100">
              <a:solidFill>
                <a:schemeClr val="dk1"/>
              </a:solidFill>
              <a:effectLst/>
              <a:latin typeface="+mn-lt"/>
              <a:ea typeface="+mn-ea"/>
              <a:cs typeface="+mn-cs"/>
            </a:rPr>
            <a:t>2. A filtering button that is not selected indicates that the item is not included in the filter.</a:t>
          </a:r>
        </a:p>
        <a:p>
          <a:pPr fontAlgn="t"/>
          <a:r>
            <a:rPr lang="en-US" sz="1100">
              <a:solidFill>
                <a:schemeClr val="dk1"/>
              </a:solidFill>
              <a:effectLst/>
              <a:latin typeface="+mn-lt"/>
              <a:ea typeface="+mn-ea"/>
              <a:cs typeface="+mn-cs"/>
            </a:rPr>
            <a:t>3. A filtering button that is selected indicates that the item is included in the filter.</a:t>
          </a:r>
        </a:p>
        <a:p>
          <a:pPr fontAlgn="t"/>
          <a:r>
            <a:rPr lang="en-US" sz="1100">
              <a:solidFill>
                <a:schemeClr val="dk1"/>
              </a:solidFill>
              <a:effectLst/>
              <a:latin typeface="+mn-lt"/>
              <a:ea typeface="+mn-ea"/>
              <a:cs typeface="+mn-cs"/>
            </a:rPr>
            <a:t>4. A </a:t>
          </a:r>
          <a:r>
            <a:rPr lang="en-US" sz="1100" b="1">
              <a:solidFill>
                <a:schemeClr val="dk1"/>
              </a:solidFill>
              <a:effectLst/>
              <a:latin typeface="+mn-lt"/>
              <a:ea typeface="+mn-ea"/>
              <a:cs typeface="+mn-cs"/>
            </a:rPr>
            <a:t>Clear Filter</a:t>
          </a:r>
          <a:r>
            <a:rPr lang="en-US" sz="1100">
              <a:solidFill>
                <a:schemeClr val="dk1"/>
              </a:solidFill>
              <a:effectLst/>
              <a:latin typeface="+mn-lt"/>
              <a:ea typeface="+mn-ea"/>
              <a:cs typeface="+mn-cs"/>
            </a:rPr>
            <a:t> button removes the filter by selecting all items in the slicer.</a:t>
          </a:r>
        </a:p>
        <a:p>
          <a:pPr fontAlgn="t"/>
          <a:r>
            <a:rPr lang="en-US" sz="1100">
              <a:solidFill>
                <a:schemeClr val="dk1"/>
              </a:solidFill>
              <a:effectLst/>
              <a:latin typeface="+mn-lt"/>
              <a:ea typeface="+mn-ea"/>
              <a:cs typeface="+mn-cs"/>
            </a:rPr>
            <a:t>5. A scroll bar enables scrolling when there are more items than are currently visible in the slicer.</a:t>
          </a:r>
        </a:p>
        <a:p>
          <a:pPr fontAlgn="t"/>
          <a:r>
            <a:rPr lang="en-US" sz="1100">
              <a:solidFill>
                <a:schemeClr val="dk1"/>
              </a:solidFill>
              <a:effectLst/>
              <a:latin typeface="+mn-lt"/>
              <a:ea typeface="+mn-ea"/>
              <a:cs typeface="+mn-cs"/>
            </a:rPr>
            <a:t>6. Border moving and resizing controls allow you to change the size and location of the slicer.</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The The Slicer Tools ribbon gives you direct access to slicer settings, slicer styles, tools for arranging slicers, and tools for configuring column count, button size, and slicer dimensions. You can set the heading or caption for a slicer directly on the ribbon itself. </a:t>
          </a:r>
        </a:p>
        <a:p>
          <a:pPr fontAlgn="base"/>
          <a:r>
            <a:rPr lang="en-US" sz="1100" b="0" i="0">
              <a:solidFill>
                <a:schemeClr val="dk1"/>
              </a:solidFill>
              <a:effectLst/>
              <a:latin typeface="+mn-lt"/>
              <a:ea typeface="+mn-ea"/>
              <a:cs typeface="+mn-cs"/>
            </a:rPr>
            <a:t>If you want to hide the caption altogether, click the Slicer Settings button and uncheck “display header”. You can also get to the slicer settings dialog by right-clicking a slicer and choosing Slicer Settings. Let’s re-enable the header.</a:t>
          </a:r>
        </a:p>
        <a:p>
          <a:pPr fontAlgn="base"/>
          <a:r>
            <a:rPr lang="en-US" sz="1100" b="0" i="0">
              <a:solidFill>
                <a:schemeClr val="dk1"/>
              </a:solidFill>
              <a:effectLst/>
              <a:latin typeface="+mn-lt"/>
              <a:ea typeface="+mn-ea"/>
              <a:cs typeface="+mn-cs"/>
            </a:rPr>
            <a:t>By default, slicer buttons are sorted A-Z, but you can reverse the sort order if you like. Just right click, and select Z-A. You can also sort buttons using custom lists. Just make sure this option is enabled in the Slicer Settings dialog.</a:t>
          </a:r>
        </a:p>
        <a:p>
          <a:pPr fontAlgn="base"/>
          <a:endParaRPr lang="en-US">
            <a:hlinkClick xmlns:r="http://schemas.openxmlformats.org/officeDocument/2006/relationships" r:id=""/>
          </a:endParaRPr>
        </a:p>
      </xdr:txBody>
    </xdr:sp>
    <xdr:clientData/>
  </xdr:twoCellAnchor>
  <xdr:twoCellAnchor editAs="oneCell">
    <xdr:from>
      <xdr:col>5</xdr:col>
      <xdr:colOff>0</xdr:colOff>
      <xdr:row>38</xdr:row>
      <xdr:rowOff>0</xdr:rowOff>
    </xdr:from>
    <xdr:to>
      <xdr:col>5</xdr:col>
      <xdr:colOff>304800</xdr:colOff>
      <xdr:row>39</xdr:row>
      <xdr:rowOff>114300</xdr:rowOff>
    </xdr:to>
    <xdr:sp macro="" textlink="">
      <xdr:nvSpPr>
        <xdr:cNvPr id="7" name="AutoShape 8" descr="Image result for pivot table group by custom range"/>
        <xdr:cNvSpPr>
          <a:spLocks noChangeAspect="1" noChangeArrowheads="1"/>
        </xdr:cNvSpPr>
      </xdr:nvSpPr>
      <xdr:spPr bwMode="auto">
        <a:xfrm>
          <a:off x="4857750" y="81819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0</xdr:colOff>
      <xdr:row>38</xdr:row>
      <xdr:rowOff>0</xdr:rowOff>
    </xdr:from>
    <xdr:to>
      <xdr:col>5</xdr:col>
      <xdr:colOff>304800</xdr:colOff>
      <xdr:row>39</xdr:row>
      <xdr:rowOff>114300</xdr:rowOff>
    </xdr:to>
    <xdr:sp macro="" textlink="">
      <xdr:nvSpPr>
        <xdr:cNvPr id="8" name="AutoShape 10" descr="Image result for pivot table group by custom range"/>
        <xdr:cNvSpPr>
          <a:spLocks noChangeAspect="1" noChangeArrowheads="1"/>
        </xdr:cNvSpPr>
      </xdr:nvSpPr>
      <xdr:spPr bwMode="auto">
        <a:xfrm>
          <a:off x="4857750" y="81819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7</xdr:col>
      <xdr:colOff>0</xdr:colOff>
      <xdr:row>83</xdr:row>
      <xdr:rowOff>0</xdr:rowOff>
    </xdr:from>
    <xdr:to>
      <xdr:col>7</xdr:col>
      <xdr:colOff>304800</xdr:colOff>
      <xdr:row>84</xdr:row>
      <xdr:rowOff>114300</xdr:rowOff>
    </xdr:to>
    <xdr:sp macro="" textlink="">
      <xdr:nvSpPr>
        <xdr:cNvPr id="9" name="AutoShape 13" descr="Image result for pivot table group by custom range"/>
        <xdr:cNvSpPr>
          <a:spLocks noChangeAspect="1" noChangeArrowheads="1"/>
        </xdr:cNvSpPr>
      </xdr:nvSpPr>
      <xdr:spPr bwMode="auto">
        <a:xfrm>
          <a:off x="6467475" y="178212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3</xdr:col>
      <xdr:colOff>600076</xdr:colOff>
      <xdr:row>7</xdr:row>
      <xdr:rowOff>85725</xdr:rowOff>
    </xdr:from>
    <xdr:to>
      <xdr:col>7</xdr:col>
      <xdr:colOff>447675</xdr:colOff>
      <xdr:row>10</xdr:row>
      <xdr:rowOff>186888</xdr:rowOff>
    </xdr:to>
    <xdr:pic>
      <xdr:nvPicPr>
        <xdr:cNvPr id="11" name="Picture 10" descr="Insert a Slice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3762376" y="2314575"/>
          <a:ext cx="3190874" cy="72028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219075</xdr:colOff>
      <xdr:row>35</xdr:row>
      <xdr:rowOff>152401</xdr:rowOff>
    </xdr:from>
    <xdr:to>
      <xdr:col>7</xdr:col>
      <xdr:colOff>1485900</xdr:colOff>
      <xdr:row>41</xdr:row>
      <xdr:rowOff>142876</xdr:rowOff>
    </xdr:to>
    <xdr:sp macro="" textlink="">
      <xdr:nvSpPr>
        <xdr:cNvPr id="10" name="Rectangle 9"/>
        <xdr:cNvSpPr>
          <a:spLocks noTextEdit="1"/>
        </xdr:cNvSpPr>
      </xdr:nvSpPr>
      <xdr:spPr>
        <a:xfrm>
          <a:off x="8048625" y="7762876"/>
          <a:ext cx="1266825"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later.If the shape was modified in an earlier version of Excel, or if the workbook was saved in Excel 2003 or earlier, the slicer cannot be used.</a:t>
          </a:r>
        </a:p>
      </xdr:txBody>
    </xdr:sp>
    <xdr:clientData/>
  </xdr:twoCellAnchor>
  <xdr:twoCellAnchor editAs="oneCell">
    <xdr:from>
      <xdr:col>7</xdr:col>
      <xdr:colOff>247651</xdr:colOff>
      <xdr:row>43</xdr:row>
      <xdr:rowOff>0</xdr:rowOff>
    </xdr:from>
    <xdr:to>
      <xdr:col>7</xdr:col>
      <xdr:colOff>1381125</xdr:colOff>
      <xdr:row>52</xdr:row>
      <xdr:rowOff>95250</xdr:rowOff>
    </xdr:to>
    <xdr:sp macro="" textlink="">
      <xdr:nvSpPr>
        <xdr:cNvPr id="12" name="Rectangle 11"/>
        <xdr:cNvSpPr>
          <a:spLocks noTextEdit="1"/>
        </xdr:cNvSpPr>
      </xdr:nvSpPr>
      <xdr:spPr>
        <a:xfrm>
          <a:off x="8077201" y="9201150"/>
          <a:ext cx="1133474"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later.If the shape was modified in an earlier version of Excel, or if the workbook was saved in Excel 2003 or earlier, the slicer cannot be used.</a:t>
          </a:r>
        </a:p>
      </xdr:txBody>
    </xdr:sp>
    <xdr:clientData/>
  </xdr:twoCellAnchor>
  <xdr:twoCellAnchor editAs="oneCell">
    <xdr:from>
      <xdr:col>8</xdr:col>
      <xdr:colOff>180975</xdr:colOff>
      <xdr:row>34</xdr:row>
      <xdr:rowOff>133351</xdr:rowOff>
    </xdr:from>
    <xdr:to>
      <xdr:col>10</xdr:col>
      <xdr:colOff>990600</xdr:colOff>
      <xdr:row>44</xdr:row>
      <xdr:rowOff>104776</xdr:rowOff>
    </xdr:to>
    <xdr:sp macro="" textlink="">
      <xdr:nvSpPr>
        <xdr:cNvPr id="13" name="Rectangle 12"/>
        <xdr:cNvSpPr>
          <a:spLocks noTextEdit="1"/>
        </xdr:cNvSpPr>
      </xdr:nvSpPr>
      <xdr:spPr>
        <a:xfrm>
          <a:off x="9639300" y="7553326"/>
          <a:ext cx="1828800" cy="1943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later.If the shape was modified in an earlier version of Excel, or if the workbook was saved in Excel 2003 or earlier, the slicer cannot be used.</a:t>
          </a:r>
        </a:p>
      </xdr:txBody>
    </xdr:sp>
    <xdr:clientData/>
  </xdr:twoCellAnchor>
  <xdr:twoCellAnchor editAs="oneCell">
    <xdr:from>
      <xdr:col>8</xdr:col>
      <xdr:colOff>38100</xdr:colOff>
      <xdr:row>45</xdr:row>
      <xdr:rowOff>47625</xdr:rowOff>
    </xdr:from>
    <xdr:to>
      <xdr:col>10</xdr:col>
      <xdr:colOff>847725</xdr:colOff>
      <xdr:row>59</xdr:row>
      <xdr:rowOff>114300</xdr:rowOff>
    </xdr:to>
    <xdr:sp macro="" textlink="">
      <xdr:nvSpPr>
        <xdr:cNvPr id="14" name="Rectangle 13"/>
        <xdr:cNvSpPr>
          <a:spLocks noTextEdit="1"/>
        </xdr:cNvSpPr>
      </xdr:nvSpPr>
      <xdr:spPr>
        <a:xfrm>
          <a:off x="9496425" y="9629775"/>
          <a:ext cx="1828800" cy="2733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later.If the shape was modified in an earlier version of Excel, or if the workbook was saved in Excel 2003 or earlier, the slicer cannot be used.</a:t>
          </a:r>
        </a:p>
      </xdr:txBody>
    </xdr:sp>
    <xdr:clientData/>
  </xdr:twoCellAnchor>
  <xdr:twoCellAnchor>
    <xdr:from>
      <xdr:col>2</xdr:col>
      <xdr:colOff>57150</xdr:colOff>
      <xdr:row>0</xdr:row>
      <xdr:rowOff>123825</xdr:rowOff>
    </xdr:from>
    <xdr:to>
      <xdr:col>4</xdr:col>
      <xdr:colOff>695326</xdr:colOff>
      <xdr:row>0</xdr:row>
      <xdr:rowOff>419099</xdr:rowOff>
    </xdr:to>
    <xdr:sp macro="" textlink="">
      <xdr:nvSpPr>
        <xdr:cNvPr id="15" name="TextBox 14"/>
        <xdr:cNvSpPr txBox="1"/>
      </xdr:nvSpPr>
      <xdr:spPr>
        <a:xfrm>
          <a:off x="3590925" y="123825"/>
          <a:ext cx="243840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 Slicers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9524</xdr:colOff>
      <xdr:row>3</xdr:row>
      <xdr:rowOff>1</xdr:rowOff>
    </xdr:from>
    <xdr:to>
      <xdr:col>12</xdr:col>
      <xdr:colOff>19050</xdr:colOff>
      <xdr:row>6</xdr:row>
      <xdr:rowOff>219075</xdr:rowOff>
    </xdr:to>
    <xdr:sp macro="" textlink="">
      <xdr:nvSpPr>
        <xdr:cNvPr id="14" name="TextBox 13"/>
        <xdr:cNvSpPr txBox="1"/>
      </xdr:nvSpPr>
      <xdr:spPr>
        <a:xfrm>
          <a:off x="1076324" y="971551"/>
          <a:ext cx="10868026" cy="116204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Instead of adjusting filters to show dates, you can use a </a:t>
          </a:r>
          <a:r>
            <a:rPr lang="en-US" sz="1100" b="1" i="0">
              <a:solidFill>
                <a:schemeClr val="dk1"/>
              </a:solidFill>
              <a:effectLst/>
              <a:latin typeface="+mn-lt"/>
              <a:ea typeface="+mn-ea"/>
              <a:cs typeface="+mn-cs"/>
            </a:rPr>
            <a:t>PivotTable Timeline</a:t>
          </a:r>
          <a:r>
            <a:rPr lang="en-US" sz="1100" b="0" i="0">
              <a:solidFill>
                <a:schemeClr val="dk1"/>
              </a:solidFill>
              <a:effectLst/>
              <a:latin typeface="+mn-lt"/>
              <a:ea typeface="+mn-ea"/>
              <a:cs typeface="+mn-cs"/>
            </a:rPr>
            <a:t>—a dynamic filter option that lets you easily filter by date/time, and zoom in on the period you want with a slider control.</a:t>
          </a:r>
        </a:p>
        <a:p>
          <a:pPr fontAlgn="base"/>
          <a:r>
            <a:rPr lang="en-US" sz="1100" b="0" i="0">
              <a:solidFill>
                <a:schemeClr val="dk1"/>
              </a:solidFill>
              <a:effectLst/>
              <a:latin typeface="+mn-lt"/>
              <a:ea typeface="+mn-ea"/>
              <a:cs typeface="+mn-cs"/>
            </a:rPr>
            <a:t>Timelines are like slicers. They allow you to filter your data using a visual interface, but they are specifically for use with date fields.</a:t>
          </a:r>
        </a:p>
        <a:p>
          <a:pPr fontAlgn="base"/>
          <a:r>
            <a:rPr lang="en-US" sz="1100" b="0" i="0">
              <a:solidFill>
                <a:schemeClr val="dk1"/>
              </a:solidFill>
              <a:effectLst/>
              <a:latin typeface="+mn-lt"/>
              <a:ea typeface="+mn-ea"/>
              <a:cs typeface="+mn-cs"/>
            </a:rPr>
            <a:t>They allow you to easily filter on ranges of dates by days, months, quarters or years. The dates appear in a horizontal line going from oldest to newest as you go from left to right on the timeline.</a:t>
          </a:r>
        </a:p>
        <a:p>
          <a:pPr fontAlgn="base"/>
          <a:r>
            <a:rPr lang="en-US" sz="1100" b="0" i="0">
              <a:solidFill>
                <a:schemeClr val="dk1"/>
              </a:solidFill>
              <a:effectLst/>
              <a:latin typeface="+mn-lt"/>
              <a:ea typeface="+mn-ea"/>
              <a:cs typeface="+mn-cs"/>
            </a:rPr>
            <a:t>Timelines are only available for use with date fields in </a:t>
          </a:r>
          <a:r>
            <a:rPr lang="en-US" sz="1100" b="0" i="0" u="none" strike="noStrike">
              <a:solidFill>
                <a:schemeClr val="dk1"/>
              </a:solidFill>
              <a:effectLst/>
              <a:latin typeface="+mn-lt"/>
              <a:ea typeface="+mn-ea"/>
              <a:cs typeface="+mn-cs"/>
              <a:hlinkClick xmlns:r="http://schemas.openxmlformats.org/officeDocument/2006/relationships" r:id=""/>
            </a:rPr>
            <a:t>PivotTables</a:t>
          </a:r>
          <a:r>
            <a:rPr lang="en-US" sz="1100" b="0" i="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1</xdr:col>
      <xdr:colOff>2419350</xdr:colOff>
      <xdr:row>3</xdr:row>
      <xdr:rowOff>0</xdr:rowOff>
    </xdr:to>
    <xdr:sp macro="" textlink="">
      <xdr:nvSpPr>
        <xdr:cNvPr id="15" name="TextBox 14"/>
        <xdr:cNvSpPr txBox="1"/>
      </xdr:nvSpPr>
      <xdr:spPr>
        <a:xfrm>
          <a:off x="1076324" y="676276"/>
          <a:ext cx="24098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 Time Line</a:t>
          </a:r>
        </a:p>
      </xdr:txBody>
    </xdr:sp>
    <xdr:clientData/>
  </xdr:twoCellAnchor>
  <xdr:oneCellAnchor>
    <xdr:from>
      <xdr:col>0</xdr:col>
      <xdr:colOff>76200</xdr:colOff>
      <xdr:row>0</xdr:row>
      <xdr:rowOff>57150</xdr:rowOff>
    </xdr:from>
    <xdr:ext cx="2047875" cy="374141"/>
    <xdr:sp macro="" textlink="">
      <xdr:nvSpPr>
        <xdr:cNvPr id="16" name="Rectangle 15">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76199</xdr:colOff>
      <xdr:row>6</xdr:row>
      <xdr:rowOff>295275</xdr:rowOff>
    </xdr:from>
    <xdr:to>
      <xdr:col>8</xdr:col>
      <xdr:colOff>352425</xdr:colOff>
      <xdr:row>53</xdr:row>
      <xdr:rowOff>66675</xdr:rowOff>
    </xdr:to>
    <xdr:sp macro="" textlink="">
      <xdr:nvSpPr>
        <xdr:cNvPr id="17" name="TextBox 16"/>
        <xdr:cNvSpPr txBox="1"/>
      </xdr:nvSpPr>
      <xdr:spPr>
        <a:xfrm>
          <a:off x="1142999" y="2209800"/>
          <a:ext cx="8667751" cy="889635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0" i="0">
              <a:solidFill>
                <a:schemeClr val="dk1"/>
              </a:solidFill>
              <a:effectLst/>
              <a:latin typeface="+mn-lt"/>
              <a:ea typeface="+mn-ea"/>
              <a:cs typeface="+mn-cs"/>
            </a:rPr>
            <a:t>Click anywhere in a PivotTable to show the </a:t>
          </a:r>
          <a:r>
            <a:rPr lang="en-US" sz="1100" b="1" i="0">
              <a:solidFill>
                <a:schemeClr val="dk1"/>
              </a:solidFill>
              <a:effectLst/>
              <a:latin typeface="+mn-lt"/>
              <a:ea typeface="+mn-ea"/>
              <a:cs typeface="+mn-cs"/>
            </a:rPr>
            <a:t>PivotTable Tools</a:t>
          </a:r>
          <a:r>
            <a:rPr lang="en-US" sz="1100" b="0" i="0">
              <a:solidFill>
                <a:schemeClr val="dk1"/>
              </a:solidFill>
              <a:effectLst/>
              <a:latin typeface="+mn-lt"/>
              <a:ea typeface="+mn-ea"/>
              <a:cs typeface="+mn-cs"/>
            </a:rPr>
            <a:t> ribbon group, then click </a:t>
          </a:r>
          <a:r>
            <a:rPr lang="en-US" sz="1100" b="1" i="0">
              <a:solidFill>
                <a:schemeClr val="dk1"/>
              </a:solidFill>
              <a:effectLst/>
              <a:latin typeface="+mn-lt"/>
              <a:ea typeface="+mn-ea"/>
              <a:cs typeface="+mn-cs"/>
            </a:rPr>
            <a:t>Analyze</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Insert Timeline</a:t>
          </a:r>
          <a:r>
            <a:rPr lang="en-US" sz="1100" b="0" i="0">
              <a:solidFill>
                <a:schemeClr val="dk1"/>
              </a:solidFill>
              <a:effectLst/>
              <a:latin typeface="+mn-lt"/>
              <a:ea typeface="+mn-ea"/>
              <a:cs typeface="+mn-cs"/>
            </a:rPr>
            <a:t>.</a:t>
          </a: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r>
            <a:rPr lang="en-US" sz="1100" b="0" i="0">
              <a:solidFill>
                <a:schemeClr val="dk1"/>
              </a:solidFill>
              <a:effectLst/>
              <a:latin typeface="+mn-lt"/>
              <a:ea typeface="+mn-ea"/>
              <a:cs typeface="+mn-cs"/>
            </a:rPr>
            <a:t>In the </a:t>
          </a:r>
          <a:r>
            <a:rPr lang="en-US" sz="1100" b="1" i="0">
              <a:solidFill>
                <a:schemeClr val="dk1"/>
              </a:solidFill>
              <a:effectLst/>
              <a:latin typeface="+mn-lt"/>
              <a:ea typeface="+mn-ea"/>
              <a:cs typeface="+mn-cs"/>
            </a:rPr>
            <a:t>Insert Timeline</a:t>
          </a:r>
          <a:r>
            <a:rPr lang="en-US" sz="1100" b="0" i="0">
              <a:solidFill>
                <a:schemeClr val="dk1"/>
              </a:solidFill>
              <a:effectLst/>
              <a:latin typeface="+mn-lt"/>
              <a:ea typeface="+mn-ea"/>
              <a:cs typeface="+mn-cs"/>
            </a:rPr>
            <a:t> dialog box, check the date fields you want, and click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a:t>
          </a:r>
        </a:p>
        <a:p>
          <a:pPr fontAlgn="base"/>
          <a:endParaRPr lang="en-US" sz="1100" b="0" i="0">
            <a:solidFill>
              <a:schemeClr val="dk1"/>
            </a:solidFill>
            <a:effectLst/>
            <a:latin typeface="+mn-lt"/>
            <a:ea typeface="+mn-ea"/>
            <a:cs typeface="+mn-cs"/>
          </a:endParaRPr>
        </a:p>
        <a:p>
          <a:r>
            <a:rPr lang="en-US" sz="1100" b="0">
              <a:solidFill>
                <a:schemeClr val="dk1"/>
              </a:solidFill>
              <a:effectLst/>
              <a:latin typeface="+mn-lt"/>
              <a:ea typeface="+mn-ea"/>
              <a:cs typeface="+mn-cs"/>
            </a:rPr>
            <a:t>Use a Timeline to filter by time period</a:t>
          </a:r>
        </a:p>
        <a:p>
          <a:r>
            <a:rPr lang="en-US" sz="1100">
              <a:solidFill>
                <a:schemeClr val="dk1"/>
              </a:solidFill>
              <a:effectLst/>
              <a:latin typeface="+mn-lt"/>
              <a:ea typeface="+mn-ea"/>
              <a:cs typeface="+mn-cs"/>
            </a:rPr>
            <a:t>With your Timeline in place, you’re ready to filter by a time period in one of four time levels (</a:t>
          </a:r>
          <a:r>
            <a:rPr lang="en-US" sz="1100" b="1">
              <a:solidFill>
                <a:schemeClr val="dk1"/>
              </a:solidFill>
              <a:effectLst/>
              <a:latin typeface="+mn-lt"/>
              <a:ea typeface="+mn-ea"/>
              <a:cs typeface="+mn-cs"/>
            </a:rPr>
            <a:t>years</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quarters</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months</a:t>
          </a:r>
          <a:r>
            <a:rPr lang="en-US" sz="1100">
              <a:solidFill>
                <a:schemeClr val="dk1"/>
              </a:solidFill>
              <a:effectLst/>
              <a:latin typeface="+mn-lt"/>
              <a:ea typeface="+mn-ea"/>
              <a:cs typeface="+mn-cs"/>
            </a:rPr>
            <a:t>, or </a:t>
          </a:r>
          <a:r>
            <a:rPr lang="en-US" sz="1100" b="1">
              <a:solidFill>
                <a:schemeClr val="dk1"/>
              </a:solidFill>
              <a:effectLst/>
              <a:latin typeface="+mn-lt"/>
              <a:ea typeface="+mn-ea"/>
              <a:cs typeface="+mn-cs"/>
            </a:rPr>
            <a:t>days</a:t>
          </a:r>
          <a:r>
            <a:rPr lang="en-US" sz="1100">
              <a:solidFill>
                <a:schemeClr val="dk1"/>
              </a:solidFill>
              <a:effectLst/>
              <a:latin typeface="+mn-lt"/>
              <a:ea typeface="+mn-ea"/>
              <a:cs typeface="+mn-cs"/>
            </a:rPr>
            <a:t>).</a:t>
          </a:r>
        </a:p>
        <a:p>
          <a:r>
            <a:rPr lang="en-US" sz="1100" b="0" i="0">
              <a:solidFill>
                <a:schemeClr val="dk1"/>
              </a:solidFill>
              <a:effectLst/>
              <a:latin typeface="+mn-lt"/>
              <a:ea typeface="+mn-ea"/>
              <a:cs typeface="+mn-cs"/>
            </a:rPr>
            <a:t>Click the arrow next to the time level shown, and pick the one you want.</a:t>
          </a:r>
        </a:p>
        <a:p>
          <a:r>
            <a:rPr lang="en-US">
              <a:effectLst/>
            </a:rPr>
            <a:t/>
          </a:r>
          <a:br>
            <a:rPr lang="en-US">
              <a:effectLst/>
            </a:rPr>
          </a:br>
          <a:endParaRPr lang="en-US">
            <a:effectLst/>
          </a:endParaRPr>
        </a:p>
        <a:p>
          <a:endParaRPr lang="en-US">
            <a:effectLst/>
            <a:hlinkClick xmlns:r="http://schemas.openxmlformats.org/officeDocument/2006/relationships" r:id=""/>
          </a:endParaRPr>
        </a:p>
        <a:p>
          <a:endParaRPr lang="en-US">
            <a:effectLst/>
            <a:hlinkClick xmlns:r="http://schemas.openxmlformats.org/officeDocument/2006/relationships" r:id=""/>
          </a:endParaRPr>
        </a:p>
        <a:p>
          <a:endParaRPr lang="en-US">
            <a:effectLst/>
            <a:hlinkClick xmlns:r="http://schemas.openxmlformats.org/officeDocument/2006/relationships" r:id=""/>
          </a:endParaRPr>
        </a:p>
        <a:p>
          <a:endParaRPr lang="en-US">
            <a:effectLst/>
            <a:hlinkClick xmlns:r="http://schemas.openxmlformats.org/officeDocument/2006/relationships" r:id=""/>
          </a:endParaRPr>
        </a:p>
        <a:p>
          <a:endParaRPr lang="en-US">
            <a:effectLst/>
            <a:hlinkClick xmlns:r="http://schemas.openxmlformats.org/officeDocument/2006/relationships" r:id=""/>
          </a:endParaRPr>
        </a:p>
        <a:p>
          <a:endParaRPr lang="en-US">
            <a:effectLst/>
            <a:hlinkClick xmlns:r="http://schemas.openxmlformats.org/officeDocument/2006/relationships" r:id=""/>
          </a:endParaRPr>
        </a:p>
        <a:p>
          <a:endParaRPr lang="en-US">
            <a:effectLst/>
            <a:hlinkClick xmlns:r="http://schemas.openxmlformats.org/officeDocument/2006/relationships" r:id=""/>
          </a:endParaRPr>
        </a:p>
        <a:p>
          <a:endParaRPr lang="en-US">
            <a:effectLst/>
            <a:hlinkClick xmlns:r="http://schemas.openxmlformats.org/officeDocument/2006/relationships" r:id=""/>
          </a:endParaRPr>
        </a:p>
        <a:p>
          <a:r>
            <a:rPr lang="en-US" sz="1100" b="1" i="0">
              <a:solidFill>
                <a:schemeClr val="dk1"/>
              </a:solidFill>
              <a:effectLst/>
              <a:latin typeface="+mn-lt"/>
              <a:ea typeface="+mn-ea"/>
              <a:cs typeface="+mn-cs"/>
            </a:rPr>
            <a:t>Drag the Timeline scroll bar to the time period you want to analyze</a:t>
          </a: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r>
            <a:rPr lang="en-US" sz="1100" b="1" i="0">
              <a:solidFill>
                <a:schemeClr val="dk1"/>
              </a:solidFill>
              <a:effectLst/>
              <a:latin typeface="+mn-lt"/>
              <a:ea typeface="+mn-ea"/>
              <a:cs typeface="+mn-cs"/>
            </a:rPr>
            <a:t>In the timespan control, click a period tile and drag to include additional tiles to select the date range you want. Use the timespan handles to adjust the date range on either side.</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a:hlinkClick xmlns:r="http://schemas.openxmlformats.org/officeDocument/2006/relationships" r:id=""/>
          </a:endParaRPr>
        </a:p>
        <a:p>
          <a:endParaRPr lang="en-US">
            <a:hlinkClick xmlns:r="http://schemas.openxmlformats.org/officeDocument/2006/relationships" r:id=""/>
          </a:endParaRPr>
        </a:p>
        <a:p>
          <a:r>
            <a:rPr lang="en-US" sz="1100" b="0">
              <a:solidFill>
                <a:schemeClr val="dk1"/>
              </a:solidFill>
              <a:effectLst/>
              <a:latin typeface="+mn-lt"/>
              <a:ea typeface="+mn-ea"/>
              <a:cs typeface="+mn-cs"/>
            </a:rPr>
            <a:t>Use a Timeline with multiple PivotTables</a:t>
          </a:r>
        </a:p>
        <a:p>
          <a:r>
            <a:rPr lang="en-US" sz="1100">
              <a:solidFill>
                <a:schemeClr val="dk1"/>
              </a:solidFill>
              <a:effectLst/>
              <a:latin typeface="+mn-lt"/>
              <a:ea typeface="+mn-ea"/>
              <a:cs typeface="+mn-cs"/>
            </a:rPr>
            <a:t>Provided your PivotTables are using the same data source, you can use a single Timeline to filter multiple PivotTables. Select the Timeline, then on the ribbon, go to </a:t>
          </a:r>
          <a:r>
            <a:rPr lang="en-US" sz="1100" b="1">
              <a:solidFill>
                <a:schemeClr val="dk1"/>
              </a:solidFill>
              <a:effectLst/>
              <a:latin typeface="+mn-lt"/>
              <a:ea typeface="+mn-ea"/>
              <a:cs typeface="+mn-cs"/>
            </a:rPr>
            <a:t>Options</a:t>
          </a:r>
          <a:r>
            <a:rPr lang="en-US" sz="1100">
              <a:solidFill>
                <a:schemeClr val="dk1"/>
              </a:solidFill>
              <a:effectLst/>
              <a:latin typeface="+mn-lt"/>
              <a:ea typeface="+mn-ea"/>
              <a:cs typeface="+mn-cs"/>
            </a:rPr>
            <a:t> &gt; </a:t>
          </a:r>
          <a:r>
            <a:rPr lang="en-US" sz="1100" b="1">
              <a:solidFill>
                <a:schemeClr val="dk1"/>
              </a:solidFill>
              <a:effectLst/>
              <a:latin typeface="+mn-lt"/>
              <a:ea typeface="+mn-ea"/>
              <a:cs typeface="+mn-cs"/>
            </a:rPr>
            <a:t>Report Connections</a:t>
          </a:r>
          <a:r>
            <a:rPr lang="en-US" sz="1100">
              <a:solidFill>
                <a:schemeClr val="dk1"/>
              </a:solidFill>
              <a:effectLst/>
              <a:latin typeface="+mn-lt"/>
              <a:ea typeface="+mn-ea"/>
              <a:cs typeface="+mn-cs"/>
            </a:rPr>
            <a:t>, and select the PivotTables you want to include.</a:t>
          </a:r>
        </a:p>
        <a:p>
          <a:r>
            <a:rPr lang="en-US" sz="1100" b="1">
              <a:solidFill>
                <a:schemeClr val="dk1"/>
              </a:solidFill>
              <a:effectLst/>
              <a:latin typeface="+mn-lt"/>
              <a:ea typeface="+mn-ea"/>
              <a:cs typeface="+mn-cs"/>
            </a:rPr>
            <a:t>Clear a timeline</a:t>
          </a:r>
        </a:p>
        <a:p>
          <a:r>
            <a:rPr lang="en-US" sz="1100">
              <a:solidFill>
                <a:schemeClr val="dk1"/>
              </a:solidFill>
              <a:effectLst/>
              <a:latin typeface="+mn-lt"/>
              <a:ea typeface="+mn-ea"/>
              <a:cs typeface="+mn-cs"/>
            </a:rPr>
            <a:t>To clear a timeline, click the </a:t>
          </a:r>
          <a:r>
            <a:rPr lang="en-US" sz="1100" b="1">
              <a:solidFill>
                <a:schemeClr val="dk1"/>
              </a:solidFill>
              <a:effectLst/>
              <a:latin typeface="+mn-lt"/>
              <a:ea typeface="+mn-ea"/>
              <a:cs typeface="+mn-cs"/>
            </a:rPr>
            <a:t>Clear Filter</a:t>
          </a:r>
          <a:r>
            <a:rPr lang="en-US" sz="1100">
              <a:solidFill>
                <a:schemeClr val="dk1"/>
              </a:solidFill>
              <a:effectLst/>
              <a:latin typeface="+mn-lt"/>
              <a:ea typeface="+mn-ea"/>
              <a:cs typeface="+mn-cs"/>
            </a:rPr>
            <a:t> button  .</a:t>
          </a:r>
        </a:p>
        <a:p>
          <a:r>
            <a:rPr lang="en-US" sz="1100" b="0" i="0">
              <a:solidFill>
                <a:schemeClr val="dk1"/>
              </a:solidFill>
              <a:effectLst/>
              <a:latin typeface="+mn-lt"/>
              <a:ea typeface="+mn-ea"/>
              <a:cs typeface="+mn-cs"/>
            </a:rPr>
            <a:t>You can also change the timeline style, which may be useful if you have more than one timeline.</a:t>
          </a:r>
        </a:p>
        <a:p>
          <a:r>
            <a:rPr lang="en-US" sz="1100" b="0" i="0">
              <a:solidFill>
                <a:schemeClr val="dk1"/>
              </a:solidFill>
              <a:effectLst/>
              <a:latin typeface="+mn-lt"/>
              <a:ea typeface="+mn-ea"/>
              <a:cs typeface="+mn-cs"/>
            </a:rPr>
            <a:t>To move the timeline, simply drag it to the location you want.</a:t>
          </a:r>
        </a:p>
        <a:p>
          <a:r>
            <a:rPr lang="en-US" sz="1100" b="0" i="0">
              <a:solidFill>
                <a:schemeClr val="dk1"/>
              </a:solidFill>
              <a:effectLst/>
              <a:latin typeface="+mn-lt"/>
              <a:ea typeface="+mn-ea"/>
              <a:cs typeface="+mn-cs"/>
            </a:rPr>
            <a:t>To change the size of the timeline, click it, and then drag the sizing handles to the size you want.</a:t>
          </a:r>
        </a:p>
        <a:p>
          <a:r>
            <a:rPr lang="en-US" sz="1100" b="0" i="0">
              <a:solidFill>
                <a:schemeClr val="dk1"/>
              </a:solidFill>
              <a:effectLst/>
              <a:latin typeface="+mn-lt"/>
              <a:ea typeface="+mn-ea"/>
              <a:cs typeface="+mn-cs"/>
            </a:rPr>
            <a:t>To change the style of the timeline, click it to display the </a:t>
          </a:r>
          <a:r>
            <a:rPr lang="en-US" sz="1100" b="1" i="0">
              <a:solidFill>
                <a:schemeClr val="dk1"/>
              </a:solidFill>
              <a:effectLst/>
              <a:latin typeface="+mn-lt"/>
              <a:ea typeface="+mn-ea"/>
              <a:cs typeface="+mn-cs"/>
            </a:rPr>
            <a:t>Timeline Tools</a:t>
          </a:r>
          <a:r>
            <a:rPr lang="en-US" sz="1100" b="0" i="0">
              <a:solidFill>
                <a:schemeClr val="dk1"/>
              </a:solidFill>
              <a:effectLst/>
              <a:latin typeface="+mn-lt"/>
              <a:ea typeface="+mn-ea"/>
              <a:cs typeface="+mn-cs"/>
            </a:rPr>
            <a:t>, and then pick the style you want on the </a:t>
          </a:r>
          <a:r>
            <a:rPr lang="en-US" sz="1100" b="1" i="0">
              <a:solidFill>
                <a:schemeClr val="dk1"/>
              </a:solidFill>
              <a:effectLst/>
              <a:latin typeface="+mn-lt"/>
              <a:ea typeface="+mn-ea"/>
              <a:cs typeface="+mn-cs"/>
            </a:rPr>
            <a:t>Options</a:t>
          </a:r>
          <a:r>
            <a:rPr lang="en-US" sz="1100" b="0" i="0">
              <a:solidFill>
                <a:schemeClr val="dk1"/>
              </a:solidFill>
              <a:effectLst/>
              <a:latin typeface="+mn-lt"/>
              <a:ea typeface="+mn-ea"/>
              <a:cs typeface="+mn-cs"/>
            </a:rPr>
            <a:t> tab.</a:t>
          </a:r>
        </a:p>
        <a:p>
          <a:r>
            <a:rPr lang="en-US"/>
            <a:t/>
          </a:r>
          <a:br>
            <a:rPr lang="en-US"/>
          </a:br>
          <a:endParaRPr lang="en-US">
            <a:hlinkClick xmlns:r="http://schemas.openxmlformats.org/officeDocument/2006/relationships" r:id=""/>
          </a:endParaRPr>
        </a:p>
      </xdr:txBody>
    </xdr:sp>
    <xdr:clientData/>
  </xdr:twoCellAnchor>
  <xdr:twoCellAnchor editAs="oneCell">
    <xdr:from>
      <xdr:col>5</xdr:col>
      <xdr:colOff>0</xdr:colOff>
      <xdr:row>59</xdr:row>
      <xdr:rowOff>0</xdr:rowOff>
    </xdr:from>
    <xdr:to>
      <xdr:col>5</xdr:col>
      <xdr:colOff>304800</xdr:colOff>
      <xdr:row>60</xdr:row>
      <xdr:rowOff>114300</xdr:rowOff>
    </xdr:to>
    <xdr:sp macro="" textlink="">
      <xdr:nvSpPr>
        <xdr:cNvPr id="18" name="AutoShape 8" descr="Image result for pivot table group by custom range"/>
        <xdr:cNvSpPr>
          <a:spLocks noChangeAspect="1" noChangeArrowheads="1"/>
        </xdr:cNvSpPr>
      </xdr:nvSpPr>
      <xdr:spPr bwMode="auto">
        <a:xfrm>
          <a:off x="6181725" y="82486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0</xdr:colOff>
      <xdr:row>59</xdr:row>
      <xdr:rowOff>0</xdr:rowOff>
    </xdr:from>
    <xdr:to>
      <xdr:col>5</xdr:col>
      <xdr:colOff>304800</xdr:colOff>
      <xdr:row>60</xdr:row>
      <xdr:rowOff>114300</xdr:rowOff>
    </xdr:to>
    <xdr:sp macro="" textlink="">
      <xdr:nvSpPr>
        <xdr:cNvPr id="19" name="AutoShape 10" descr="Image result for pivot table group by custom range"/>
        <xdr:cNvSpPr>
          <a:spLocks noChangeAspect="1" noChangeArrowheads="1"/>
        </xdr:cNvSpPr>
      </xdr:nvSpPr>
      <xdr:spPr bwMode="auto">
        <a:xfrm>
          <a:off x="6181725" y="82486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7</xdr:col>
      <xdr:colOff>0</xdr:colOff>
      <xdr:row>104</xdr:row>
      <xdr:rowOff>0</xdr:rowOff>
    </xdr:from>
    <xdr:to>
      <xdr:col>7</xdr:col>
      <xdr:colOff>304800</xdr:colOff>
      <xdr:row>105</xdr:row>
      <xdr:rowOff>114300</xdr:rowOff>
    </xdr:to>
    <xdr:sp macro="" textlink="">
      <xdr:nvSpPr>
        <xdr:cNvPr id="20" name="AutoShape 13" descr="Image result for pivot table group by custom range"/>
        <xdr:cNvSpPr>
          <a:spLocks noChangeAspect="1" noChangeArrowheads="1"/>
        </xdr:cNvSpPr>
      </xdr:nvSpPr>
      <xdr:spPr bwMode="auto">
        <a:xfrm>
          <a:off x="7829550" y="168687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xdr:col>
      <xdr:colOff>114300</xdr:colOff>
      <xdr:row>7</xdr:row>
      <xdr:rowOff>219075</xdr:rowOff>
    </xdr:from>
    <xdr:to>
      <xdr:col>1</xdr:col>
      <xdr:colOff>1771650</xdr:colOff>
      <xdr:row>12</xdr:row>
      <xdr:rowOff>114300</xdr:rowOff>
    </xdr:to>
    <xdr:pic>
      <xdr:nvPicPr>
        <xdr:cNvPr id="27" name="Picture 26" descr="Insert Timeline on the Analysis tab"/>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181100" y="2447925"/>
          <a:ext cx="1657350" cy="8953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123825</xdr:colOff>
      <xdr:row>17</xdr:row>
      <xdr:rowOff>133350</xdr:rowOff>
    </xdr:from>
    <xdr:to>
      <xdr:col>2</xdr:col>
      <xdr:colOff>590550</xdr:colOff>
      <xdr:row>26</xdr:row>
      <xdr:rowOff>85725</xdr:rowOff>
    </xdr:to>
    <xdr:pic>
      <xdr:nvPicPr>
        <xdr:cNvPr id="28" name="Picture 27" descr="Time levels arrow"/>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190625" y="4314825"/>
          <a:ext cx="2933700" cy="16668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xdr:col>
      <xdr:colOff>695325</xdr:colOff>
      <xdr:row>25</xdr:row>
      <xdr:rowOff>133350</xdr:rowOff>
    </xdr:from>
    <xdr:to>
      <xdr:col>7</xdr:col>
      <xdr:colOff>190500</xdr:colOff>
      <xdr:row>33</xdr:row>
      <xdr:rowOff>57150</xdr:rowOff>
    </xdr:to>
    <xdr:pic>
      <xdr:nvPicPr>
        <xdr:cNvPr id="30" name="Picture 29" descr="Timeline scroll bar"/>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5181600" y="5838825"/>
          <a:ext cx="2409825" cy="14478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180975</xdr:colOff>
      <xdr:row>35</xdr:row>
      <xdr:rowOff>0</xdr:rowOff>
    </xdr:from>
    <xdr:to>
      <xdr:col>5</xdr:col>
      <xdr:colOff>314325</xdr:colOff>
      <xdr:row>42</xdr:row>
      <xdr:rowOff>114300</xdr:rowOff>
    </xdr:to>
    <xdr:pic>
      <xdr:nvPicPr>
        <xdr:cNvPr id="31" name="Picture 30" descr="Timespan selection handles"/>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3714750" y="7610475"/>
          <a:ext cx="2419350" cy="14478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104776</xdr:colOff>
      <xdr:row>7</xdr:row>
      <xdr:rowOff>57150</xdr:rowOff>
    </xdr:from>
    <xdr:to>
      <xdr:col>7</xdr:col>
      <xdr:colOff>1470026</xdr:colOff>
      <xdr:row>15</xdr:row>
      <xdr:rowOff>123825</xdr:rowOff>
    </xdr:to>
    <xdr:pic>
      <xdr:nvPicPr>
        <xdr:cNvPr id="32" name="Picture 31" descr="Insert Timelines dialog box"/>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7934326" y="2286000"/>
          <a:ext cx="1365250" cy="1638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733425</xdr:colOff>
      <xdr:row>58</xdr:row>
      <xdr:rowOff>161925</xdr:rowOff>
    </xdr:from>
    <xdr:to>
      <xdr:col>10</xdr:col>
      <xdr:colOff>619125</xdr:colOff>
      <xdr:row>66</xdr:row>
      <xdr:rowOff>9525</xdr:rowOff>
    </xdr:to>
    <xdr:sp macro="" textlink="">
      <xdr:nvSpPr>
        <xdr:cNvPr id="21" name="Rectangle 20"/>
        <xdr:cNvSpPr>
          <a:spLocks noTextEdit="1"/>
        </xdr:cNvSpPr>
      </xdr:nvSpPr>
      <xdr:spPr>
        <a:xfrm>
          <a:off x="7305675" y="12220575"/>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xdr:clientData/>
  </xdr:twoCellAnchor>
  <xdr:twoCellAnchor>
    <xdr:from>
      <xdr:col>2</xdr:col>
      <xdr:colOff>76200</xdr:colOff>
      <xdr:row>0</xdr:row>
      <xdr:rowOff>114300</xdr:rowOff>
    </xdr:from>
    <xdr:to>
      <xdr:col>5</xdr:col>
      <xdr:colOff>200026</xdr:colOff>
      <xdr:row>0</xdr:row>
      <xdr:rowOff>409574</xdr:rowOff>
    </xdr:to>
    <xdr:sp macro="" textlink="">
      <xdr:nvSpPr>
        <xdr:cNvPr id="22" name="TextBox 21"/>
        <xdr:cNvSpPr txBox="1"/>
      </xdr:nvSpPr>
      <xdr:spPr>
        <a:xfrm>
          <a:off x="3609975" y="114300"/>
          <a:ext cx="24098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Table - Time Line</a:t>
          </a: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9525</xdr:colOff>
      <xdr:row>3</xdr:row>
      <xdr:rowOff>2</xdr:rowOff>
    </xdr:from>
    <xdr:to>
      <xdr:col>4</xdr:col>
      <xdr:colOff>1295401</xdr:colOff>
      <xdr:row>5</xdr:row>
      <xdr:rowOff>0</xdr:rowOff>
    </xdr:to>
    <xdr:sp macro="" textlink="">
      <xdr:nvSpPr>
        <xdr:cNvPr id="3" name="TextBox 2"/>
        <xdr:cNvSpPr txBox="1"/>
      </xdr:nvSpPr>
      <xdr:spPr>
        <a:xfrm>
          <a:off x="1019175" y="971552"/>
          <a:ext cx="6734176" cy="63817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To </a:t>
          </a:r>
          <a:r>
            <a:rPr lang="en-US" sz="1100" b="1" i="0">
              <a:solidFill>
                <a:schemeClr val="dk1"/>
              </a:solidFill>
              <a:effectLst/>
              <a:latin typeface="+mn-lt"/>
              <a:ea typeface="+mn-ea"/>
              <a:cs typeface="+mn-cs"/>
            </a:rPr>
            <a:t>extract</a:t>
          </a:r>
          <a:r>
            <a:rPr lang="en-US" sz="1100" b="0" i="0">
              <a:solidFill>
                <a:schemeClr val="dk1"/>
              </a:solidFill>
              <a:effectLst/>
              <a:latin typeface="+mn-lt"/>
              <a:ea typeface="+mn-ea"/>
              <a:cs typeface="+mn-cs"/>
            </a:rPr>
            <a:t> only unique values from a list or column, you can use Remove Duplicates in</a:t>
          </a:r>
          <a:r>
            <a:rPr lang="en-US" sz="1100" b="0" i="0" baseline="0">
              <a:solidFill>
                <a:schemeClr val="dk1"/>
              </a:solidFill>
              <a:effectLst/>
              <a:latin typeface="+mn-lt"/>
              <a:ea typeface="+mn-ea"/>
              <a:cs typeface="+mn-cs"/>
            </a:rPr>
            <a:t> Data Tab.</a:t>
          </a:r>
          <a:endParaRPr lang="en-US" sz="1100" b="0" i="0">
            <a:solidFill>
              <a:schemeClr val="dk1"/>
            </a:solidFill>
            <a:effectLst/>
            <a:latin typeface="+mn-lt"/>
            <a:ea typeface="+mn-ea"/>
            <a:cs typeface="+mn-cs"/>
          </a:endParaRPr>
        </a:p>
      </xdr:txBody>
    </xdr:sp>
    <xdr:clientData/>
  </xdr:twoCellAnchor>
  <xdr:twoCellAnchor>
    <xdr:from>
      <xdr:col>1</xdr:col>
      <xdr:colOff>9525</xdr:colOff>
      <xdr:row>2</xdr:row>
      <xdr:rowOff>19051</xdr:rowOff>
    </xdr:from>
    <xdr:to>
      <xdr:col>2</xdr:col>
      <xdr:colOff>180976</xdr:colOff>
      <xdr:row>3</xdr:row>
      <xdr:rowOff>0</xdr:rowOff>
    </xdr:to>
    <xdr:sp macro="" textlink="">
      <xdr:nvSpPr>
        <xdr:cNvPr id="4" name="TextBox 3"/>
        <xdr:cNvSpPr txBox="1"/>
      </xdr:nvSpPr>
      <xdr:spPr>
        <a:xfrm>
          <a:off x="1019175" y="676276"/>
          <a:ext cx="22574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Remove Duplicates</a:t>
          </a:r>
        </a:p>
      </xdr:txBody>
    </xdr:sp>
    <xdr:clientData/>
  </xdr:twoCellAnchor>
  <xdr:twoCellAnchor>
    <xdr:from>
      <xdr:col>1</xdr:col>
      <xdr:colOff>76199</xdr:colOff>
      <xdr:row>5</xdr:row>
      <xdr:rowOff>295275</xdr:rowOff>
    </xdr:from>
    <xdr:to>
      <xdr:col>8</xdr:col>
      <xdr:colOff>352425</xdr:colOff>
      <xdr:row>35</xdr:row>
      <xdr:rowOff>85725</xdr:rowOff>
    </xdr:to>
    <xdr:sp macro="" textlink="">
      <xdr:nvSpPr>
        <xdr:cNvPr id="5" name="TextBox 4"/>
        <xdr:cNvSpPr txBox="1"/>
      </xdr:nvSpPr>
      <xdr:spPr>
        <a:xfrm>
          <a:off x="838199" y="2209800"/>
          <a:ext cx="10801351" cy="567690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Remove Duplicates</a:t>
          </a:r>
          <a:r>
            <a:rPr lang="en-US" sz="1100" b="0" i="0">
              <a:solidFill>
                <a:schemeClr val="dk1"/>
              </a:solidFill>
              <a:effectLst/>
              <a:latin typeface="+mn-lt"/>
              <a:ea typeface="+mn-ea"/>
              <a:cs typeface="+mn-cs"/>
            </a:rPr>
            <a:t> command is located in the 'Data Tools' group, within the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tab of the Excel ribbon.</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Select any cell within the data set that you want to remove the duplicates from, and click on the </a:t>
          </a:r>
          <a:r>
            <a:rPr lang="en-US" sz="1100" b="1" i="0">
              <a:solidFill>
                <a:schemeClr val="dk1"/>
              </a:solidFill>
              <a:effectLst/>
              <a:latin typeface="+mn-lt"/>
              <a:ea typeface="+mn-ea"/>
              <a:cs typeface="+mn-cs"/>
            </a:rPr>
            <a:t>Remove Duplicates</a:t>
          </a:r>
          <a:r>
            <a:rPr lang="en-US" sz="1100" b="0" i="0">
              <a:solidFill>
                <a:schemeClr val="dk1"/>
              </a:solidFill>
              <a:effectLst/>
              <a:latin typeface="+mn-lt"/>
              <a:ea typeface="+mn-ea"/>
              <a:cs typeface="+mn-cs"/>
            </a:rPr>
            <a:t> button.</a:t>
          </a:r>
        </a:p>
        <a:p>
          <a:r>
            <a:rPr lang="en-US" sz="1100" b="0" i="0">
              <a:solidFill>
                <a:schemeClr val="dk1"/>
              </a:solidFill>
              <a:effectLst/>
              <a:latin typeface="+mn-lt"/>
              <a:ea typeface="+mn-ea"/>
              <a:cs typeface="+mn-cs"/>
            </a:rPr>
            <a:t>You will be presented with the Remove Duplicates dialog box, as shown below:</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dialog box allows you to select which columns of your data set you want to be included in the comparison for duplicate information.</a:t>
          </a:r>
        </a:p>
        <a:p>
          <a:r>
            <a:rPr lang="en-US" sz="1100" b="0" i="0">
              <a:solidFill>
                <a:schemeClr val="dk1"/>
              </a:solidFill>
              <a:effectLst/>
              <a:latin typeface="+mn-lt"/>
              <a:ea typeface="+mn-ea"/>
              <a:cs typeface="+mn-cs"/>
            </a:rPr>
            <a:t>In the example above, we only want a record to be removed if the contents of </a:t>
          </a:r>
          <a:r>
            <a:rPr lang="en-US" sz="1100" b="0" i="0" u="sng">
              <a:solidFill>
                <a:schemeClr val="dk1"/>
              </a:solidFill>
              <a:effectLst/>
              <a:latin typeface="+mn-lt"/>
              <a:ea typeface="+mn-ea"/>
              <a:cs typeface="+mn-cs"/>
            </a:rPr>
            <a:t>all three</a:t>
          </a:r>
          <a:r>
            <a:rPr lang="en-US" sz="1100" b="0" i="0">
              <a:solidFill>
                <a:schemeClr val="dk1"/>
              </a:solidFill>
              <a:effectLst/>
              <a:latin typeface="+mn-lt"/>
              <a:ea typeface="+mn-ea"/>
              <a:cs typeface="+mn-cs"/>
            </a:rPr>
            <a:t> columns contain duplicate information. </a:t>
          </a:r>
        </a:p>
        <a:p>
          <a:r>
            <a:rPr lang="en-US" sz="1100" b="0" i="0">
              <a:solidFill>
                <a:schemeClr val="dk1"/>
              </a:solidFill>
              <a:effectLst/>
              <a:latin typeface="+mn-lt"/>
              <a:ea typeface="+mn-ea"/>
              <a:cs typeface="+mn-cs"/>
            </a:rPr>
            <a:t>Once you have ensured that the required fields are checked in the dialog box, click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Excel will then delete the duplicate rows, as required and will present you with a message, informing you of the number of records removed and the number of unique records remaining (</a:t>
          </a:r>
        </a:p>
        <a:p>
          <a:endParaRPr lang="en-US" sz="1100" b="0" i="0">
            <a:solidFill>
              <a:schemeClr val="dk1"/>
            </a:solidFill>
            <a:effectLst/>
            <a:latin typeface="+mn-lt"/>
            <a:ea typeface="+mn-ea"/>
            <a:cs typeface="+mn-cs"/>
          </a:endParaRPr>
        </a:p>
        <a:p>
          <a:r>
            <a:rPr lang="en-US"/>
            <a:t/>
          </a:r>
          <a:br>
            <a:rPr lang="en-US"/>
          </a:br>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r>
            <a:rPr lang="en-US" sz="1100" b="1" i="0">
              <a:solidFill>
                <a:schemeClr val="dk1"/>
              </a:solidFill>
              <a:effectLst/>
              <a:latin typeface="+mn-lt"/>
              <a:ea typeface="+mn-ea"/>
              <a:cs typeface="+mn-cs"/>
            </a:rPr>
            <a:t>Remove Duplicates Using the Excel Advanced Filter</a:t>
          </a:r>
        </a:p>
        <a:p>
          <a:r>
            <a:rPr lang="en-US" sz="1100" b="0" i="0">
              <a:solidFill>
                <a:schemeClr val="dk1"/>
              </a:solidFill>
              <a:effectLst/>
              <a:latin typeface="+mn-lt"/>
              <a:ea typeface="+mn-ea"/>
              <a:cs typeface="+mn-cs"/>
            </a:rPr>
            <a:t>The Excel advanced filter has an option that allows you to filter unique records in a spreadsheet and copy the resulting filtered list to a new location.</a:t>
          </a:r>
        </a:p>
        <a:p>
          <a:r>
            <a:rPr lang="en-US" sz="1100" b="0" i="0">
              <a:solidFill>
                <a:schemeClr val="dk1"/>
              </a:solidFill>
              <a:effectLst/>
              <a:latin typeface="+mn-lt"/>
              <a:ea typeface="+mn-ea"/>
              <a:cs typeface="+mn-cs"/>
            </a:rPr>
            <a:t>This gives you a list that contains the first occurrence of a duplicated record, but does not contain any further occurrences.</a:t>
          </a:r>
        </a:p>
        <a:p>
          <a:pPr fontAlgn="base"/>
          <a:endParaRPr lang="en-US" sz="1100" b="0" i="0">
            <a:solidFill>
              <a:schemeClr val="dk1"/>
            </a:solidFill>
            <a:effectLst/>
            <a:latin typeface="+mn-lt"/>
            <a:ea typeface="+mn-ea"/>
            <a:cs typeface="+mn-cs"/>
          </a:endParaRPr>
        </a:p>
        <a:p>
          <a:pPr fontAlgn="base"/>
          <a:endParaRPr lang="en-US">
            <a:hlinkClick xmlns:r="http://schemas.openxmlformats.org/officeDocument/2006/relationships" r:id=""/>
          </a:endParaRPr>
        </a:p>
      </xdr:txBody>
    </xdr:sp>
    <xdr:clientData/>
  </xdr:twoCellAnchor>
  <xdr:twoCellAnchor editAs="oneCell">
    <xdr:from>
      <xdr:col>4</xdr:col>
      <xdr:colOff>1143001</xdr:colOff>
      <xdr:row>6</xdr:row>
      <xdr:rowOff>28575</xdr:rowOff>
    </xdr:from>
    <xdr:to>
      <xdr:col>6</xdr:col>
      <xdr:colOff>57151</xdr:colOff>
      <xdr:row>10</xdr:row>
      <xdr:rowOff>4197</xdr:rowOff>
    </xdr:to>
    <xdr:pic>
      <xdr:nvPicPr>
        <xdr:cNvPr id="6" name="Picture 5" descr="Remove Duplicates Command Button on Ribbon of Current Versions of Excel"/>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7353301" y="2257425"/>
          <a:ext cx="2438400" cy="78524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xdr:col>
      <xdr:colOff>542925</xdr:colOff>
      <xdr:row>11</xdr:row>
      <xdr:rowOff>57150</xdr:rowOff>
    </xdr:from>
    <xdr:to>
      <xdr:col>5</xdr:col>
      <xdr:colOff>1390650</xdr:colOff>
      <xdr:row>22</xdr:row>
      <xdr:rowOff>63607</xdr:rowOff>
    </xdr:to>
    <xdr:pic>
      <xdr:nvPicPr>
        <xdr:cNvPr id="7" name="Picture 6" descr="Remove Duplicates Dialog Box"/>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5629275" y="3286125"/>
          <a:ext cx="3752850" cy="210195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2066925</xdr:colOff>
      <xdr:row>26</xdr:row>
      <xdr:rowOff>123826</xdr:rowOff>
    </xdr:from>
    <xdr:to>
      <xdr:col>3</xdr:col>
      <xdr:colOff>733425</xdr:colOff>
      <xdr:row>31</xdr:row>
      <xdr:rowOff>18488</xdr:rowOff>
    </xdr:to>
    <xdr:pic>
      <xdr:nvPicPr>
        <xdr:cNvPr id="8" name="Picture 7" descr="Message from Remove Duplicates Command"/>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2828925" y="6210301"/>
          <a:ext cx="2990850" cy="84716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2</xdr:col>
      <xdr:colOff>95250</xdr:colOff>
      <xdr:row>0</xdr:row>
      <xdr:rowOff>57150</xdr:rowOff>
    </xdr:from>
    <xdr:to>
      <xdr:col>3</xdr:col>
      <xdr:colOff>114301</xdr:colOff>
      <xdr:row>0</xdr:row>
      <xdr:rowOff>352424</xdr:rowOff>
    </xdr:to>
    <xdr:sp macro="" textlink="">
      <xdr:nvSpPr>
        <xdr:cNvPr id="10" name="TextBox 9"/>
        <xdr:cNvSpPr txBox="1"/>
      </xdr:nvSpPr>
      <xdr:spPr>
        <a:xfrm>
          <a:off x="3190875" y="57150"/>
          <a:ext cx="22574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Remove Duplicates</a:t>
          </a:r>
        </a:p>
      </xdr:txBody>
    </xdr: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6" name="Rectangle 5">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9524</xdr:colOff>
      <xdr:row>3</xdr:row>
      <xdr:rowOff>1</xdr:rowOff>
    </xdr:from>
    <xdr:to>
      <xdr:col>12</xdr:col>
      <xdr:colOff>19050</xdr:colOff>
      <xdr:row>6</xdr:row>
      <xdr:rowOff>219075</xdr:rowOff>
    </xdr:to>
    <xdr:sp macro="" textlink="">
      <xdr:nvSpPr>
        <xdr:cNvPr id="7" name="TextBox 6"/>
        <xdr:cNvSpPr txBox="1"/>
      </xdr:nvSpPr>
      <xdr:spPr>
        <a:xfrm>
          <a:off x="771524" y="971551"/>
          <a:ext cx="14687551" cy="116204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TRANSPOSE function</a:t>
          </a:r>
          <a:r>
            <a:rPr lang="en-US" sz="1100" b="0" i="0">
              <a:solidFill>
                <a:schemeClr val="dk1"/>
              </a:solidFill>
              <a:effectLst/>
              <a:latin typeface="+mn-lt"/>
              <a:ea typeface="+mn-ea"/>
              <a:cs typeface="+mn-cs"/>
            </a:rPr>
            <a:t> returns a vertical range of cells as a horizontal range, or vice versa.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The TRANSPOSE function converts a vertical range of cells to a horizontal range of cells, or a horizontal range of cells to a vertical range of cells. Use it to "flip" a range of cells from one orientation to another.</a:t>
          </a:r>
        </a:p>
        <a:p>
          <a:pPr fontAlgn="base"/>
          <a:r>
            <a:rPr lang="en-US" sz="1100" b="0" i="0">
              <a:solidFill>
                <a:schemeClr val="dk1"/>
              </a:solidFill>
              <a:effectLst/>
              <a:latin typeface="+mn-lt"/>
              <a:ea typeface="+mn-ea"/>
              <a:cs typeface="+mn-cs"/>
            </a:rPr>
            <a:t>When </a:t>
          </a:r>
          <a:r>
            <a:rPr lang="en-US" sz="1100" b="1" i="0">
              <a:solidFill>
                <a:schemeClr val="dk1"/>
              </a:solidFill>
              <a:effectLst/>
              <a:latin typeface="+mn-lt"/>
              <a:ea typeface="+mn-ea"/>
              <a:cs typeface="+mn-cs"/>
            </a:rPr>
            <a:t>array</a:t>
          </a:r>
          <a:r>
            <a:rPr lang="en-US" sz="1100" b="0" i="0">
              <a:solidFill>
                <a:schemeClr val="dk1"/>
              </a:solidFill>
              <a:effectLst/>
              <a:latin typeface="+mn-lt"/>
              <a:ea typeface="+mn-ea"/>
              <a:cs typeface="+mn-cs"/>
            </a:rPr>
            <a:t> is transposed, the first row of </a:t>
          </a:r>
          <a:r>
            <a:rPr lang="en-US" sz="1100" b="1" i="0">
              <a:solidFill>
                <a:schemeClr val="dk1"/>
              </a:solidFill>
              <a:effectLst/>
              <a:latin typeface="+mn-lt"/>
              <a:ea typeface="+mn-ea"/>
              <a:cs typeface="+mn-cs"/>
            </a:rPr>
            <a:t>array</a:t>
          </a:r>
          <a:r>
            <a:rPr lang="en-US" sz="1100" b="0" i="0">
              <a:solidFill>
                <a:schemeClr val="dk1"/>
              </a:solidFill>
              <a:effectLst/>
              <a:latin typeface="+mn-lt"/>
              <a:ea typeface="+mn-ea"/>
              <a:cs typeface="+mn-cs"/>
            </a:rPr>
            <a:t> is used as the first column of the new array, the second row of </a:t>
          </a:r>
          <a:r>
            <a:rPr lang="en-US" sz="1100" b="1" i="0">
              <a:solidFill>
                <a:schemeClr val="dk1"/>
              </a:solidFill>
              <a:effectLst/>
              <a:latin typeface="+mn-lt"/>
              <a:ea typeface="+mn-ea"/>
              <a:cs typeface="+mn-cs"/>
            </a:rPr>
            <a:t>array</a:t>
          </a:r>
          <a:r>
            <a:rPr lang="en-US" sz="1100" b="0" i="0">
              <a:solidFill>
                <a:schemeClr val="dk1"/>
              </a:solidFill>
              <a:effectLst/>
              <a:latin typeface="+mn-lt"/>
              <a:ea typeface="+mn-ea"/>
              <a:cs typeface="+mn-cs"/>
            </a:rPr>
            <a:t> is used as the second column of the new array, the third row of </a:t>
          </a:r>
          <a:r>
            <a:rPr lang="en-US" sz="1100" b="1" i="0">
              <a:solidFill>
                <a:schemeClr val="dk1"/>
              </a:solidFill>
              <a:effectLst/>
              <a:latin typeface="+mn-lt"/>
              <a:ea typeface="+mn-ea"/>
              <a:cs typeface="+mn-cs"/>
            </a:rPr>
            <a:t>array</a:t>
          </a:r>
          <a:r>
            <a:rPr lang="en-US" sz="1100" b="0" i="0">
              <a:solidFill>
                <a:schemeClr val="dk1"/>
              </a:solidFill>
              <a:effectLst/>
              <a:latin typeface="+mn-lt"/>
              <a:ea typeface="+mn-ea"/>
              <a:cs typeface="+mn-cs"/>
            </a:rPr>
            <a:t> is used as the third column of the new array, and so on.</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4</xdr:col>
      <xdr:colOff>533399</xdr:colOff>
      <xdr:row>3</xdr:row>
      <xdr:rowOff>0</xdr:rowOff>
    </xdr:to>
    <xdr:sp macro="" textlink="">
      <xdr:nvSpPr>
        <xdr:cNvPr id="8" name="TextBox 7"/>
        <xdr:cNvSpPr txBox="1"/>
      </xdr:nvSpPr>
      <xdr:spPr>
        <a:xfrm>
          <a:off x="771524" y="676276"/>
          <a:ext cx="59721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Transpose Function</a:t>
          </a:r>
        </a:p>
      </xdr:txBody>
    </xdr:sp>
    <xdr:clientData/>
  </xdr:twoCellAnchor>
  <xdr:twoCellAnchor>
    <xdr:from>
      <xdr:col>1</xdr:col>
      <xdr:colOff>76199</xdr:colOff>
      <xdr:row>6</xdr:row>
      <xdr:rowOff>295276</xdr:rowOff>
    </xdr:from>
    <xdr:to>
      <xdr:col>16</xdr:col>
      <xdr:colOff>104775</xdr:colOff>
      <xdr:row>38</xdr:row>
      <xdr:rowOff>180976</xdr:rowOff>
    </xdr:to>
    <xdr:sp macro="" textlink="">
      <xdr:nvSpPr>
        <xdr:cNvPr id="9" name="TextBox 8"/>
        <xdr:cNvSpPr txBox="1"/>
      </xdr:nvSpPr>
      <xdr:spPr>
        <a:xfrm>
          <a:off x="1571624" y="2209801"/>
          <a:ext cx="11068051" cy="615315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1" i="0">
              <a:solidFill>
                <a:schemeClr val="dk1"/>
              </a:solidFill>
              <a:effectLst/>
              <a:latin typeface="+mn-lt"/>
              <a:ea typeface="+mn-ea"/>
              <a:cs typeface="+mn-cs"/>
            </a:rPr>
            <a:t>Highlight the cells that you want to copy. In this example, we've highlighted cells A1:A3. Then right-click and select Copy from the popup menu</a:t>
          </a:r>
          <a:r>
            <a:rPr lang="en-US" sz="1100" b="0" i="0">
              <a:solidFill>
                <a:schemeClr val="dk1"/>
              </a:solidFill>
              <a:effectLst/>
              <a:latin typeface="+mn-lt"/>
              <a:ea typeface="+mn-ea"/>
              <a:cs typeface="+mn-cs"/>
            </a:rPr>
            <a: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Then right-click on the cell where you'd like to paste the values and select Paste Special from the popup menu.</a:t>
          </a: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r>
            <a:rPr lang="en-US" sz="1100" b="0" i="0">
              <a:solidFill>
                <a:schemeClr val="dk1"/>
              </a:solidFill>
              <a:effectLst/>
              <a:latin typeface="+mn-lt"/>
              <a:ea typeface="+mn-ea"/>
              <a:cs typeface="+mn-cs"/>
            </a:rPr>
            <a:t>Then select the TRANSPOSE checkbox and click on the OK button.</a:t>
          </a: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1" i="0">
            <a:solidFill>
              <a:schemeClr val="dk1"/>
            </a:solidFill>
            <a:effectLst/>
            <a:latin typeface="+mn-lt"/>
            <a:ea typeface="+mn-ea"/>
            <a:cs typeface="+mn-cs"/>
            <a:hlinkClick xmlns:r="http://schemas.openxmlformats.org/officeDocument/2006/relationships" r:id=""/>
          </a:endParaRPr>
        </a:p>
        <a:p>
          <a:pPr fontAlgn="base"/>
          <a:endParaRPr lang="en-US" sz="1100" b="1" i="0">
            <a:solidFill>
              <a:schemeClr val="dk1"/>
            </a:solidFill>
            <a:effectLst/>
            <a:latin typeface="+mn-lt"/>
            <a:ea typeface="+mn-ea"/>
            <a:cs typeface="+mn-cs"/>
            <a:hlinkClick xmlns:r="http://schemas.openxmlformats.org/officeDocument/2006/relationships" r:id=""/>
          </a:endParaRPr>
        </a:p>
        <a:p>
          <a:pPr fontAlgn="base"/>
          <a:r>
            <a:rPr lang="en-US" sz="1100" b="1" i="0">
              <a:solidFill>
                <a:schemeClr val="dk1"/>
              </a:solidFill>
              <a:effectLst/>
              <a:latin typeface="+mn-lt"/>
              <a:ea typeface="+mn-ea"/>
              <a:cs typeface="+mn-cs"/>
            </a:rPr>
            <a:t>Now when you return to your spreadsheet, you'll see that the values have been copied and transposed.</a:t>
          </a:r>
          <a:endParaRPr lang="en-US" b="1">
            <a:hlinkClick xmlns:r="http://schemas.openxmlformats.org/officeDocument/2006/relationships" r:id=""/>
          </a:endParaRPr>
        </a:p>
      </xdr:txBody>
    </xdr:sp>
    <xdr:clientData/>
  </xdr:twoCellAnchor>
  <xdr:twoCellAnchor editAs="oneCell">
    <xdr:from>
      <xdr:col>6</xdr:col>
      <xdr:colOff>466726</xdr:colOff>
      <xdr:row>21</xdr:row>
      <xdr:rowOff>161925</xdr:rowOff>
    </xdr:from>
    <xdr:to>
      <xdr:col>11</xdr:col>
      <xdr:colOff>266700</xdr:colOff>
      <xdr:row>36</xdr:row>
      <xdr:rowOff>134181</xdr:rowOff>
    </xdr:to>
    <xdr:pic>
      <xdr:nvPicPr>
        <xdr:cNvPr id="10" name="Picture 9" descr="Transpose Excel data from rows to columns, or vice versa ..."/>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5724526" y="5105400"/>
          <a:ext cx="3114674" cy="282975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114300</xdr:colOff>
      <xdr:row>7</xdr:row>
      <xdr:rowOff>219074</xdr:rowOff>
    </xdr:from>
    <xdr:to>
      <xdr:col>4</xdr:col>
      <xdr:colOff>9525</xdr:colOff>
      <xdr:row>19</xdr:row>
      <xdr:rowOff>109223</xdr:rowOff>
    </xdr:to>
    <xdr:pic>
      <xdr:nvPicPr>
        <xdr:cNvPr id="11" name="Picture 10" descr="Microsoft Excel"/>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609725" y="2447924"/>
          <a:ext cx="2438400" cy="22237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266701</xdr:colOff>
      <xdr:row>21</xdr:row>
      <xdr:rowOff>142874</xdr:rowOff>
    </xdr:from>
    <xdr:to>
      <xdr:col>5</xdr:col>
      <xdr:colOff>47626</xdr:colOff>
      <xdr:row>35</xdr:row>
      <xdr:rowOff>66117</xdr:rowOff>
    </xdr:to>
    <xdr:pic>
      <xdr:nvPicPr>
        <xdr:cNvPr id="12" name="Picture 11" descr="Microsoft Excel"/>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1762126" y="5086349"/>
          <a:ext cx="2933700" cy="259024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3</xdr:col>
      <xdr:colOff>133350</xdr:colOff>
      <xdr:row>0</xdr:row>
      <xdr:rowOff>133350</xdr:rowOff>
    </xdr:from>
    <xdr:to>
      <xdr:col>7</xdr:col>
      <xdr:colOff>581025</xdr:colOff>
      <xdr:row>0</xdr:row>
      <xdr:rowOff>428624</xdr:rowOff>
    </xdr:to>
    <xdr:sp macro="" textlink="">
      <xdr:nvSpPr>
        <xdr:cNvPr id="14" name="TextBox 13"/>
        <xdr:cNvSpPr txBox="1"/>
      </xdr:nvSpPr>
      <xdr:spPr>
        <a:xfrm>
          <a:off x="3562350" y="133350"/>
          <a:ext cx="30670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Transpose Function</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6" name="Rectangle 5">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9524</xdr:colOff>
      <xdr:row>3</xdr:row>
      <xdr:rowOff>2</xdr:rowOff>
    </xdr:from>
    <xdr:to>
      <xdr:col>12</xdr:col>
      <xdr:colOff>19050</xdr:colOff>
      <xdr:row>5</xdr:row>
      <xdr:rowOff>0</xdr:rowOff>
    </xdr:to>
    <xdr:sp macro="" textlink="">
      <xdr:nvSpPr>
        <xdr:cNvPr id="7" name="TextBox 6"/>
        <xdr:cNvSpPr txBox="1"/>
      </xdr:nvSpPr>
      <xdr:spPr>
        <a:xfrm>
          <a:off x="771524" y="971552"/>
          <a:ext cx="8201026" cy="63817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Rows</a:t>
          </a:r>
          <a:r>
            <a:rPr lang="en-US" sz="1100" b="0" i="0" baseline="0">
              <a:solidFill>
                <a:schemeClr val="dk1"/>
              </a:solidFill>
              <a:effectLst/>
              <a:latin typeface="+mn-lt"/>
              <a:ea typeface="+mn-ea"/>
              <a:cs typeface="+mn-cs"/>
            </a:rPr>
            <a:t> having Blank Cells can be removed with minimum steps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Select the Blank Cells and Delet the row / rows as method</a:t>
          </a:r>
          <a:r>
            <a:rPr lang="en-US" sz="1100" b="0" i="0" baseline="0">
              <a:solidFill>
                <a:schemeClr val="dk1"/>
              </a:solidFill>
              <a:effectLst/>
              <a:latin typeface="+mn-lt"/>
              <a:ea typeface="+mn-ea"/>
              <a:cs typeface="+mn-cs"/>
            </a:rPr>
            <a:t> given below.</a:t>
          </a:r>
          <a:endParaRPr lang="en-US" sz="1100" b="0"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4</xdr:col>
      <xdr:colOff>533399</xdr:colOff>
      <xdr:row>3</xdr:row>
      <xdr:rowOff>0</xdr:rowOff>
    </xdr:to>
    <xdr:sp macro="" textlink="">
      <xdr:nvSpPr>
        <xdr:cNvPr id="8" name="TextBox 7"/>
        <xdr:cNvSpPr txBox="1"/>
      </xdr:nvSpPr>
      <xdr:spPr>
        <a:xfrm>
          <a:off x="1504949" y="676276"/>
          <a:ext cx="21526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Remove Blank Rows</a:t>
          </a:r>
        </a:p>
      </xdr:txBody>
    </xdr:sp>
    <xdr:clientData/>
  </xdr:twoCellAnchor>
  <xdr:twoCellAnchor>
    <xdr:from>
      <xdr:col>1</xdr:col>
      <xdr:colOff>76198</xdr:colOff>
      <xdr:row>5</xdr:row>
      <xdr:rowOff>295275</xdr:rowOff>
    </xdr:from>
    <xdr:to>
      <xdr:col>13</xdr:col>
      <xdr:colOff>647700</xdr:colOff>
      <xdr:row>45</xdr:row>
      <xdr:rowOff>0</xdr:rowOff>
    </xdr:to>
    <xdr:sp macro="" textlink="">
      <xdr:nvSpPr>
        <xdr:cNvPr id="9" name="TextBox 8"/>
        <xdr:cNvSpPr txBox="1"/>
      </xdr:nvSpPr>
      <xdr:spPr>
        <a:xfrm>
          <a:off x="838198" y="2209800"/>
          <a:ext cx="9582152" cy="74961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1" i="0">
              <a:solidFill>
                <a:schemeClr val="dk1"/>
              </a:solidFill>
              <a:effectLst/>
              <a:latin typeface="+mn-lt"/>
              <a:ea typeface="+mn-ea"/>
              <a:cs typeface="+mn-cs"/>
            </a:rPr>
            <a:t>1. On the Home tab, in the Editing group, click Find &amp; Select.</a:t>
          </a: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2.</a:t>
          </a:r>
          <a:r>
            <a:rPr lang="en-US" sz="1100" b="1" i="0">
              <a:solidFill>
                <a:schemeClr val="dk1"/>
              </a:solidFill>
              <a:effectLst/>
              <a:latin typeface="+mn-lt"/>
              <a:ea typeface="+mn-ea"/>
              <a:cs typeface="+mn-cs"/>
            </a:rPr>
            <a:t> Click Go To Special.  OR You can press </a:t>
          </a:r>
          <a:r>
            <a:rPr lang="en-US" sz="1400" b="1" i="0">
              <a:solidFill>
                <a:schemeClr val="dk1"/>
              </a:solidFill>
              <a:effectLst/>
              <a:latin typeface="+mn-lt"/>
              <a:ea typeface="+mn-ea"/>
              <a:cs typeface="+mn-cs"/>
            </a:rPr>
            <a:t>Ctrl</a:t>
          </a:r>
          <a:r>
            <a:rPr lang="en-US" sz="1400" b="1" i="0" baseline="0">
              <a:solidFill>
                <a:schemeClr val="dk1"/>
              </a:solidFill>
              <a:effectLst/>
              <a:latin typeface="+mn-lt"/>
              <a:ea typeface="+mn-ea"/>
              <a:cs typeface="+mn-cs"/>
            </a:rPr>
            <a:t> + G ---&gt; Special </a:t>
          </a:r>
          <a:r>
            <a:rPr lang="en-US" sz="1100" b="1" i="0" baseline="0">
              <a:solidFill>
                <a:schemeClr val="dk1"/>
              </a:solidFill>
              <a:effectLst/>
              <a:latin typeface="+mn-lt"/>
              <a:ea typeface="+mn-ea"/>
              <a:cs typeface="+mn-cs"/>
            </a:rPr>
            <a:t>to get this menu.</a:t>
          </a:r>
        </a:p>
        <a:p>
          <a:pPr fontAlgn="base"/>
          <a:endParaRPr lang="en-US" sz="1100" b="1" i="0">
            <a:solidFill>
              <a:schemeClr val="dk1"/>
            </a:solidFill>
            <a:effectLst/>
            <a:latin typeface="+mn-lt"/>
            <a:ea typeface="+mn-ea"/>
            <a:cs typeface="+mn-cs"/>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r>
            <a:rPr lang="en-US" sz="1100" b="1" i="0">
              <a:solidFill>
                <a:schemeClr val="dk1"/>
              </a:solidFill>
              <a:effectLst/>
              <a:latin typeface="+mn-lt"/>
              <a:ea typeface="+mn-ea"/>
              <a:cs typeface="+mn-cs"/>
            </a:rPr>
            <a:t>3. Select Blanks and click OK.</a:t>
          </a:r>
        </a:p>
        <a:p>
          <a:pPr fontAlgn="base"/>
          <a:endParaRPr lang="en-US" sz="1100" b="1" i="0">
            <a:solidFill>
              <a:schemeClr val="dk1"/>
            </a:solidFill>
            <a:effectLst/>
            <a:latin typeface="+mn-lt"/>
            <a:ea typeface="+mn-ea"/>
            <a:cs typeface="+mn-cs"/>
            <a:hlinkClick xmlns:r="http://schemas.openxmlformats.org/officeDocument/2006/relationships" r:id=""/>
          </a:endParaRPr>
        </a:p>
        <a:p>
          <a:pPr fontAlgn="base"/>
          <a:r>
            <a:rPr lang="en-US" sz="1100" b="1" i="0">
              <a:solidFill>
                <a:schemeClr val="dk1"/>
              </a:solidFill>
              <a:effectLst/>
              <a:latin typeface="+mn-lt"/>
              <a:ea typeface="+mn-ea"/>
              <a:cs typeface="+mn-cs"/>
            </a:rPr>
            <a:t> Excel selects the blank cells.</a:t>
          </a:r>
        </a:p>
        <a:p>
          <a:pPr fontAlgn="base"/>
          <a:endParaRPr lang="en-US" sz="1100" b="1" i="0">
            <a:solidFill>
              <a:schemeClr val="dk1"/>
            </a:solidFill>
            <a:effectLst/>
            <a:latin typeface="+mn-lt"/>
            <a:ea typeface="+mn-ea"/>
            <a:cs typeface="+mn-cs"/>
            <a:hlinkClick xmlns:r="http://schemas.openxmlformats.org/officeDocument/2006/relationships" r:id=""/>
          </a:endParaRPr>
        </a:p>
        <a:p>
          <a:pPr fontAlgn="base"/>
          <a:r>
            <a:rPr lang="en-US" sz="1100" b="1" i="0">
              <a:solidFill>
                <a:schemeClr val="dk1"/>
              </a:solidFill>
              <a:effectLst/>
              <a:latin typeface="+mn-lt"/>
              <a:ea typeface="+mn-ea"/>
              <a:cs typeface="+mn-cs"/>
            </a:rPr>
            <a:t>4. On the Home tab, in the Cells group, click Delete.  OR Press Ctrl + -  to Delete Rows</a:t>
          </a: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endParaRPr lang="en-US" b="1">
            <a:hlinkClick xmlns:r="http://schemas.openxmlformats.org/officeDocument/2006/relationships" r:id=""/>
          </a:endParaRPr>
        </a:p>
        <a:p>
          <a:pPr fontAlgn="base"/>
          <a:r>
            <a:rPr lang="en-US" sz="1100" b="1" i="0">
              <a:solidFill>
                <a:schemeClr val="dk1"/>
              </a:solidFill>
              <a:effectLst/>
              <a:latin typeface="+mn-lt"/>
              <a:ea typeface="+mn-ea"/>
              <a:cs typeface="+mn-cs"/>
            </a:rPr>
            <a:t>5. Click Delete Sheet Rows.</a:t>
          </a:r>
        </a:p>
        <a:p>
          <a:pPr fontAlgn="base"/>
          <a:r>
            <a:rPr lang="en-US" sz="1100" b="0" i="0">
              <a:solidFill>
                <a:schemeClr val="dk1"/>
              </a:solidFill>
              <a:effectLst/>
              <a:latin typeface="+mn-lt"/>
              <a:ea typeface="+mn-ea"/>
              <a:cs typeface="+mn-cs"/>
            </a:rPr>
            <a:t>Result:</a:t>
          </a:r>
          <a:endParaRPr lang="en-US" sz="1100" b="1" i="0">
            <a:solidFill>
              <a:schemeClr val="dk1"/>
            </a:solidFill>
            <a:effectLst/>
            <a:latin typeface="+mn-lt"/>
            <a:ea typeface="+mn-ea"/>
            <a:cs typeface="+mn-cs"/>
          </a:endParaRPr>
        </a:p>
      </xdr:txBody>
    </xdr:sp>
    <xdr:clientData/>
  </xdr:twoCellAnchor>
  <xdr:twoCellAnchor editAs="oneCell">
    <xdr:from>
      <xdr:col>1</xdr:col>
      <xdr:colOff>314325</xdr:colOff>
      <xdr:row>6</xdr:row>
      <xdr:rowOff>228600</xdr:rowOff>
    </xdr:from>
    <xdr:to>
      <xdr:col>6</xdr:col>
      <xdr:colOff>361950</xdr:colOff>
      <xdr:row>11</xdr:row>
      <xdr:rowOff>180975</xdr:rowOff>
    </xdr:to>
    <xdr:pic>
      <xdr:nvPicPr>
        <xdr:cNvPr id="10" name="Picture 9" descr="Click Find &amp; Select"/>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076325" y="2457450"/>
          <a:ext cx="3219450" cy="952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200025</xdr:colOff>
      <xdr:row>13</xdr:row>
      <xdr:rowOff>76200</xdr:rowOff>
    </xdr:from>
    <xdr:to>
      <xdr:col>3</xdr:col>
      <xdr:colOff>561975</xdr:colOff>
      <xdr:row>22</xdr:row>
      <xdr:rowOff>152400</xdr:rowOff>
    </xdr:to>
    <xdr:pic>
      <xdr:nvPicPr>
        <xdr:cNvPr id="11" name="Picture 10" descr="Click Go To Special"/>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962025" y="3686175"/>
          <a:ext cx="1704975" cy="17907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266700</xdr:colOff>
      <xdr:row>13</xdr:row>
      <xdr:rowOff>180975</xdr:rowOff>
    </xdr:from>
    <xdr:to>
      <xdr:col>7</xdr:col>
      <xdr:colOff>342900</xdr:colOff>
      <xdr:row>26</xdr:row>
      <xdr:rowOff>106959</xdr:rowOff>
    </xdr:to>
    <xdr:pic>
      <xdr:nvPicPr>
        <xdr:cNvPr id="13" name="Picture 12" descr="Select Blanks"/>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2981325" y="3790950"/>
          <a:ext cx="2286000" cy="240248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485775</xdr:colOff>
      <xdr:row>15</xdr:row>
      <xdr:rowOff>123826</xdr:rowOff>
    </xdr:from>
    <xdr:to>
      <xdr:col>11</xdr:col>
      <xdr:colOff>200025</xdr:colOff>
      <xdr:row>25</xdr:row>
      <xdr:rowOff>4936</xdr:rowOff>
    </xdr:to>
    <xdr:pic>
      <xdr:nvPicPr>
        <xdr:cNvPr id="14" name="Picture 13" descr="Delete Blank Rows in Excel"/>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5410200" y="4114801"/>
          <a:ext cx="2943225" cy="178611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228600</xdr:colOff>
      <xdr:row>28</xdr:row>
      <xdr:rowOff>0</xdr:rowOff>
    </xdr:from>
    <xdr:to>
      <xdr:col>5</xdr:col>
      <xdr:colOff>476250</xdr:colOff>
      <xdr:row>32</xdr:row>
      <xdr:rowOff>69324</xdr:rowOff>
    </xdr:to>
    <xdr:pic>
      <xdr:nvPicPr>
        <xdr:cNvPr id="15" name="Picture 14" descr="Click Delete"/>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990600" y="6467475"/>
          <a:ext cx="2809875" cy="8313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466726</xdr:colOff>
      <xdr:row>28</xdr:row>
      <xdr:rowOff>19050</xdr:rowOff>
    </xdr:from>
    <xdr:to>
      <xdr:col>7</xdr:col>
      <xdr:colOff>866776</xdr:colOff>
      <xdr:row>32</xdr:row>
      <xdr:rowOff>83493</xdr:rowOff>
    </xdr:to>
    <xdr:pic>
      <xdr:nvPicPr>
        <xdr:cNvPr id="17" name="Picture 16" descr="Delete Sheet Rows"/>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4400551" y="6486525"/>
          <a:ext cx="1390650" cy="82644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133350</xdr:colOff>
      <xdr:row>34</xdr:row>
      <xdr:rowOff>19050</xdr:rowOff>
    </xdr:from>
    <xdr:to>
      <xdr:col>7</xdr:col>
      <xdr:colOff>704850</xdr:colOff>
      <xdr:row>43</xdr:row>
      <xdr:rowOff>87031</xdr:rowOff>
    </xdr:to>
    <xdr:pic>
      <xdr:nvPicPr>
        <xdr:cNvPr id="19" name="Picture 18" descr="Delete Blank Rows Result"/>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1628775" y="7629525"/>
          <a:ext cx="4000500" cy="178248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47625</xdr:colOff>
      <xdr:row>0</xdr:row>
      <xdr:rowOff>95250</xdr:rowOff>
    </xdr:from>
    <xdr:to>
      <xdr:col>7</xdr:col>
      <xdr:colOff>923925</xdr:colOff>
      <xdr:row>0</xdr:row>
      <xdr:rowOff>390524</xdr:rowOff>
    </xdr:to>
    <xdr:sp macro="" textlink="">
      <xdr:nvSpPr>
        <xdr:cNvPr id="18" name="TextBox 17"/>
        <xdr:cNvSpPr txBox="1"/>
      </xdr:nvSpPr>
      <xdr:spPr>
        <a:xfrm>
          <a:off x="3619500" y="95250"/>
          <a:ext cx="24765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Remove Blank Rows</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9524</xdr:colOff>
      <xdr:row>3</xdr:row>
      <xdr:rowOff>1</xdr:rowOff>
    </xdr:from>
    <xdr:to>
      <xdr:col>13</xdr:col>
      <xdr:colOff>228600</xdr:colOff>
      <xdr:row>5</xdr:row>
      <xdr:rowOff>190500</xdr:rowOff>
    </xdr:to>
    <xdr:sp macro="" textlink="">
      <xdr:nvSpPr>
        <xdr:cNvPr id="3" name="TextBox 2"/>
        <xdr:cNvSpPr txBox="1"/>
      </xdr:nvSpPr>
      <xdr:spPr>
        <a:xfrm>
          <a:off x="1000124" y="971551"/>
          <a:ext cx="9039226" cy="81914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column chart</a:t>
          </a:r>
          <a:r>
            <a:rPr lang="en-US" sz="1100" b="0" i="0">
              <a:solidFill>
                <a:schemeClr val="dk1"/>
              </a:solidFill>
              <a:effectLst/>
              <a:latin typeface="+mn-lt"/>
              <a:ea typeface="+mn-ea"/>
              <a:cs typeface="+mn-cs"/>
            </a:rPr>
            <a:t> is a </a:t>
          </a:r>
          <a:r>
            <a:rPr lang="en-US" sz="1100" b="1" i="0">
              <a:solidFill>
                <a:schemeClr val="dk1"/>
              </a:solidFill>
              <a:effectLst/>
              <a:latin typeface="+mn-lt"/>
              <a:ea typeface="+mn-ea"/>
              <a:cs typeface="+mn-cs"/>
            </a:rPr>
            <a:t>graph</a:t>
          </a:r>
          <a:r>
            <a:rPr lang="en-US" sz="1100" b="0" i="0">
              <a:solidFill>
                <a:schemeClr val="dk1"/>
              </a:solidFill>
              <a:effectLst/>
              <a:latin typeface="+mn-lt"/>
              <a:ea typeface="+mn-ea"/>
              <a:cs typeface="+mn-cs"/>
            </a:rPr>
            <a:t> that shows vertical bars with the axis values for the bars displayed on the left side of the </a:t>
          </a:r>
          <a:r>
            <a:rPr lang="en-US" sz="1100" b="1" i="0">
              <a:solidFill>
                <a:schemeClr val="dk1"/>
              </a:solidFill>
              <a:effectLst/>
              <a:latin typeface="+mn-lt"/>
              <a:ea typeface="+mn-ea"/>
              <a:cs typeface="+mn-cs"/>
            </a:rPr>
            <a:t>graph</a:t>
          </a:r>
          <a:r>
            <a:rPr lang="en-US" sz="1100" b="0" i="0">
              <a:solidFill>
                <a:schemeClr val="dk1"/>
              </a:solidFill>
              <a:effectLst/>
              <a:latin typeface="+mn-lt"/>
              <a:ea typeface="+mn-ea"/>
              <a:cs typeface="+mn-cs"/>
            </a:rPr>
            <a:t>. It is a graphical object used to represent the data in your </a:t>
          </a:r>
          <a:r>
            <a:rPr lang="en-US" sz="1100" b="1" i="0">
              <a:solidFill>
                <a:schemeClr val="dk1"/>
              </a:solidFill>
              <a:effectLst/>
              <a:latin typeface="+mn-lt"/>
              <a:ea typeface="+mn-ea"/>
              <a:cs typeface="+mn-cs"/>
            </a:rPr>
            <a:t>Excel spreadsheet</a:t>
          </a:r>
          <a:r>
            <a:rPr lang="en-US" sz="1100" b="0" i="0">
              <a:solidFill>
                <a:schemeClr val="dk1"/>
              </a:solidFill>
              <a:effectLst/>
              <a:latin typeface="+mn-lt"/>
              <a:ea typeface="+mn-ea"/>
              <a:cs typeface="+mn-cs"/>
            </a:rPr>
            <a:t>. You can use a </a:t>
          </a:r>
          <a:r>
            <a:rPr lang="en-US" sz="1100" b="1" i="0">
              <a:solidFill>
                <a:schemeClr val="dk1"/>
              </a:solidFill>
              <a:effectLst/>
              <a:latin typeface="+mn-lt"/>
              <a:ea typeface="+mn-ea"/>
              <a:cs typeface="+mn-cs"/>
            </a:rPr>
            <a:t>column chart</a:t>
          </a:r>
          <a:r>
            <a:rPr lang="en-US" sz="1100" b="0" i="0">
              <a:solidFill>
                <a:schemeClr val="dk1"/>
              </a:solidFill>
              <a:effectLst/>
              <a:latin typeface="+mn-lt"/>
              <a:ea typeface="+mn-ea"/>
              <a:cs typeface="+mn-cs"/>
            </a:rPr>
            <a:t> when: You want to compare values across categories.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column chart</a:t>
          </a:r>
          <a:r>
            <a:rPr lang="en-US" sz="1100" b="0" i="0">
              <a:solidFill>
                <a:schemeClr val="dk1"/>
              </a:solidFill>
              <a:effectLst/>
              <a:latin typeface="+mn-lt"/>
              <a:ea typeface="+mn-ea"/>
              <a:cs typeface="+mn-cs"/>
            </a:rPr>
            <a:t> is a data visualization where each category is represented by a rectangle, with the height of the rectangle being proportional to the values being plotted. </a:t>
          </a:r>
          <a:r>
            <a:rPr lang="en-US" sz="1100" b="1" i="0">
              <a:solidFill>
                <a:schemeClr val="dk1"/>
              </a:solidFill>
              <a:effectLst/>
              <a:latin typeface="+mn-lt"/>
              <a:ea typeface="+mn-ea"/>
              <a:cs typeface="+mn-cs"/>
            </a:rPr>
            <a:t>Column charts</a:t>
          </a:r>
          <a:r>
            <a:rPr lang="en-US" sz="1100" b="0" i="0">
              <a:solidFill>
                <a:schemeClr val="dk1"/>
              </a:solidFill>
              <a:effectLst/>
              <a:latin typeface="+mn-lt"/>
              <a:ea typeface="+mn-ea"/>
              <a:cs typeface="+mn-cs"/>
            </a:rPr>
            <a:t> are also known as vertical bar </a:t>
          </a:r>
          <a:r>
            <a:rPr lang="en-US" sz="1100" b="1" i="0">
              <a:solidFill>
                <a:schemeClr val="dk1"/>
              </a:solidFill>
              <a:effectLst/>
              <a:latin typeface="+mn-lt"/>
              <a:ea typeface="+mn-ea"/>
              <a:cs typeface="+mn-cs"/>
            </a:rPr>
            <a:t>charts</a:t>
          </a:r>
          <a:r>
            <a:rPr lang="en-US" sz="1100" b="0" i="0">
              <a:solidFill>
                <a:schemeClr val="dk1"/>
              </a:solidFill>
              <a:effectLst/>
              <a:latin typeface="+mn-lt"/>
              <a:ea typeface="+mn-ea"/>
              <a:cs typeface="+mn-cs"/>
            </a:rPr>
            <a:t>.</a:t>
          </a:r>
        </a:p>
      </xdr:txBody>
    </xdr:sp>
    <xdr:clientData/>
  </xdr:twoCellAnchor>
  <xdr:twoCellAnchor>
    <xdr:from>
      <xdr:col>1</xdr:col>
      <xdr:colOff>9524</xdr:colOff>
      <xdr:row>2</xdr:row>
      <xdr:rowOff>19051</xdr:rowOff>
    </xdr:from>
    <xdr:to>
      <xdr:col>4</xdr:col>
      <xdr:colOff>533399</xdr:colOff>
      <xdr:row>3</xdr:row>
      <xdr:rowOff>0</xdr:rowOff>
    </xdr:to>
    <xdr:sp macro="" textlink="">
      <xdr:nvSpPr>
        <xdr:cNvPr id="4" name="TextBox 3"/>
        <xdr:cNvSpPr txBox="1"/>
      </xdr:nvSpPr>
      <xdr:spPr>
        <a:xfrm>
          <a:off x="1000124" y="676276"/>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Column Chart</a:t>
          </a:r>
        </a:p>
      </xdr:txBody>
    </xdr:sp>
    <xdr:clientData/>
  </xdr:twoCellAnchor>
  <xdr:twoCellAnchor>
    <xdr:from>
      <xdr:col>1</xdr:col>
      <xdr:colOff>123824</xdr:colOff>
      <xdr:row>5</xdr:row>
      <xdr:rowOff>295273</xdr:rowOff>
    </xdr:from>
    <xdr:to>
      <xdr:col>16</xdr:col>
      <xdr:colOff>190500</xdr:colOff>
      <xdr:row>56</xdr:row>
      <xdr:rowOff>38100</xdr:rowOff>
    </xdr:to>
    <xdr:sp macro="" textlink="">
      <xdr:nvSpPr>
        <xdr:cNvPr id="5" name="TextBox 4"/>
        <xdr:cNvSpPr txBox="1"/>
      </xdr:nvSpPr>
      <xdr:spPr>
        <a:xfrm>
          <a:off x="1114424" y="1895473"/>
          <a:ext cx="10715626" cy="9629777"/>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To insert a chart:</a:t>
          </a:r>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Method 1</a:t>
          </a:r>
        </a:p>
        <a:p>
          <a:r>
            <a:rPr lang="en-US" sz="1100" b="1" i="0">
              <a:solidFill>
                <a:schemeClr val="dk1"/>
              </a:solidFill>
              <a:effectLst/>
              <a:latin typeface="+mn-lt"/>
              <a:ea typeface="+mn-ea"/>
              <a:cs typeface="+mn-cs"/>
            </a:rPr>
            <a:t>Select the cells you want to chart</a:t>
          </a:r>
          <a:r>
            <a:rPr lang="en-US" sz="1100" b="0" i="0">
              <a:solidFill>
                <a:schemeClr val="dk1"/>
              </a:solidFill>
              <a:effectLst/>
              <a:latin typeface="+mn-lt"/>
              <a:ea typeface="+mn-ea"/>
              <a:cs typeface="+mn-cs"/>
            </a:rPr>
            <a:t>, including the column titles and row labels. These cells will be the source data for the chart. ...</a:t>
          </a:r>
        </a:p>
        <a:p>
          <a:r>
            <a:rPr lang="en-US" sz="1100" b="1" i="0">
              <a:solidFill>
                <a:schemeClr val="dk1"/>
              </a:solidFill>
              <a:effectLst/>
              <a:latin typeface="+mn-lt"/>
              <a:ea typeface="+mn-ea"/>
              <a:cs typeface="+mn-cs"/>
            </a:rPr>
            <a:t>Presss Ctrl + F1 .....</a:t>
          </a:r>
          <a:r>
            <a:rPr lang="en-US" sz="1100" b="0" i="0">
              <a:solidFill>
                <a:schemeClr val="dk1"/>
              </a:solidFill>
              <a:effectLst/>
              <a:latin typeface="+mn-lt"/>
              <a:ea typeface="+mn-ea"/>
              <a:cs typeface="+mn-cs"/>
            </a:rPr>
            <a:t>Chart will be displayed ..</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Method 2</a:t>
          </a:r>
        </a:p>
        <a:p>
          <a:r>
            <a:rPr lang="en-US" sz="1100" b="0" i="0">
              <a:solidFill>
                <a:schemeClr val="dk1"/>
              </a:solidFill>
              <a:effectLst/>
              <a:latin typeface="+mn-lt"/>
              <a:ea typeface="+mn-ea"/>
              <a:cs typeface="+mn-cs"/>
            </a:rPr>
            <a:t>1. Select the cells you want to chart</a:t>
          </a:r>
        </a:p>
        <a:p>
          <a:r>
            <a:rPr lang="en-US" sz="1100" b="0" i="0">
              <a:solidFill>
                <a:schemeClr val="dk1"/>
              </a:solidFill>
              <a:effectLst/>
              <a:latin typeface="+mn-lt"/>
              <a:ea typeface="+mn-ea"/>
              <a:cs typeface="+mn-cs"/>
            </a:rPr>
            <a:t> Select the range A1:A7, hold down CTRL, and select the range C1:D7. </a:t>
          </a:r>
        </a:p>
        <a:p>
          <a:endParaRPr lang="en-US" sz="1100" b="0" i="0">
            <a:solidFill>
              <a:schemeClr val="dk1"/>
            </a:solidFill>
            <a:effectLst/>
            <a:latin typeface="+mn-lt"/>
            <a:ea typeface="+mn-ea"/>
            <a:cs typeface="+mn-cs"/>
            <a:hlinkClick xmlns:r="http://schemas.openxmlformats.org/officeDocument/2006/relationships" r:id=""/>
          </a:endParaRPr>
        </a:p>
        <a:p>
          <a:r>
            <a:rPr lang="en-US" sz="1100" b="0" i="0">
              <a:solidFill>
                <a:schemeClr val="dk1"/>
              </a:solidFill>
              <a:effectLst/>
              <a:latin typeface="+mn-lt"/>
              <a:ea typeface="+mn-ea"/>
              <a:cs typeface="+mn-cs"/>
            </a:rPr>
            <a:t>2. On the Insert tab, in the Charts group, click the Column symbol.</a:t>
          </a:r>
        </a:p>
        <a:p>
          <a:endParaRPr lang="en-US" sz="1100" b="0" i="0">
            <a:solidFill>
              <a:schemeClr val="dk1"/>
            </a:solidFill>
            <a:effectLst/>
            <a:latin typeface="+mn-lt"/>
            <a:ea typeface="+mn-ea"/>
            <a:cs typeface="+mn-cs"/>
            <a:hlinkClick xmlns:r="http://schemas.openxmlformats.org/officeDocument/2006/relationships" r:id=""/>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3. Choose the desired chart type from the drop-down menu. ...</a:t>
          </a:r>
          <a:endParaRPr lang="en-US">
            <a:effectLst/>
          </a:endParaRPr>
        </a:p>
        <a:p>
          <a:r>
            <a:rPr lang="en-US" sz="1100" b="0" i="0">
              <a:solidFill>
                <a:schemeClr val="dk1"/>
              </a:solidFill>
              <a:effectLst/>
              <a:latin typeface="+mn-lt"/>
              <a:ea typeface="+mn-ea"/>
              <a:cs typeface="+mn-cs"/>
            </a:rPr>
            <a:t>  Click Clustered Column.</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The selected chart will be inserted in the worksheet.</a:t>
          </a:r>
          <a:endParaRPr lang="en-US">
            <a:effectLst/>
          </a:endParaRPr>
        </a:p>
        <a:p>
          <a:endParaRPr lang="en-US" sz="1100" b="0" i="0">
            <a:solidFill>
              <a:schemeClr val="dk1"/>
            </a:solidFill>
            <a:effectLst/>
            <a:latin typeface="+mn-lt"/>
            <a:ea typeface="+mn-ea"/>
            <a:cs typeface="+mn-cs"/>
            <a:hlinkClick xmlns:r="http://schemas.openxmlformats.org/officeDocument/2006/relationships" r:id=""/>
          </a:endParaRPr>
        </a:p>
        <a:p>
          <a:r>
            <a:rPr lang="en-US" sz="1100" b="0" i="0">
              <a:solidFill>
                <a:schemeClr val="dk1"/>
              </a:solidFill>
              <a:effectLst/>
              <a:latin typeface="+mn-lt"/>
              <a:ea typeface="+mn-ea"/>
              <a:cs typeface="+mn-cs"/>
            </a:rPr>
            <a:t>Result: </a:t>
          </a:r>
        </a:p>
        <a:p>
          <a:endParaRPr lang="en-US" sz="1100" b="0" i="0">
            <a:solidFill>
              <a:schemeClr val="dk1"/>
            </a:solidFill>
            <a:effectLst/>
            <a:latin typeface="+mn-lt"/>
            <a:ea typeface="+mn-ea"/>
            <a:cs typeface="+mn-cs"/>
            <a:hlinkClick xmlns:r="http://schemas.openxmlformats.org/officeDocument/2006/relationships" r:id=""/>
          </a:endParaRPr>
        </a:p>
        <a:p>
          <a:endParaRPr lang="en-US">
            <a:hlinkClick xmlns:r="http://schemas.openxmlformats.org/officeDocument/2006/relationships" r:id=""/>
          </a:endParaRPr>
        </a:p>
        <a:p>
          <a:endParaRPr lang="en-US">
            <a:hlinkClick xmlns:r="http://schemas.openxmlformats.org/officeDocument/2006/relationships" r:id=""/>
          </a:endParaRPr>
        </a:p>
        <a:p>
          <a:endParaRPr lang="en-US">
            <a:hlinkClick xmlns:r="http://schemas.openxmlformats.org/officeDocument/2006/relationships" r:id=""/>
          </a:endParaRPr>
        </a:p>
        <a:p>
          <a:endParaRPr lang="en-US" b="1">
            <a:solidFill>
              <a:sysClr val="windowText" lastClr="000000"/>
            </a:solidFill>
            <a:hlinkClick xmlns:r="http://schemas.openxmlformats.org/officeDocument/2006/relationships" r:id=""/>
          </a:endParaRPr>
        </a:p>
        <a:p>
          <a:r>
            <a:rPr lang="en-US" b="1">
              <a:solidFill>
                <a:sysClr val="windowText" lastClr="000000"/>
              </a:solidFill>
              <a:hlinkClick xmlns:r="http://schemas.openxmlformats.org/officeDocument/2006/relationships" r:id=""/>
            </a:rPr>
            <a:t>Basic</a:t>
          </a:r>
          <a:r>
            <a:rPr lang="en-US" b="1" baseline="0">
              <a:solidFill>
                <a:sysClr val="windowText" lastClr="000000"/>
              </a:solidFill>
              <a:hlinkClick xmlns:r="http://schemas.openxmlformats.org/officeDocument/2006/relationships" r:id=""/>
            </a:rPr>
            <a:t> Elements / Components of </a:t>
          </a:r>
          <a:r>
            <a:rPr lang="en-US" b="1">
              <a:solidFill>
                <a:sysClr val="windowText" lastClr="000000"/>
              </a:solidFill>
              <a:hlinkClick xmlns:r="http://schemas.openxmlformats.org/officeDocument/2006/relationships" r:id=""/>
            </a:rPr>
            <a:t>Chart</a:t>
          </a:r>
          <a:r>
            <a:rPr lang="en-US" b="1" baseline="0">
              <a:solidFill>
                <a:sysClr val="windowText" lastClr="000000"/>
              </a:solidFill>
              <a:hlinkClick xmlns:r="http://schemas.openxmlformats.org/officeDocument/2006/relationships" r:id=""/>
            </a:rPr>
            <a:t> </a:t>
          </a:r>
          <a:endParaRPr lang="en-US" b="1" baseline="0">
            <a:solidFill>
              <a:sysClr val="windowText" lastClr="000000"/>
            </a:solidFill>
          </a:endParaRPr>
        </a:p>
        <a:p>
          <a:r>
            <a:rPr lang="en-US" sz="1100" b="1" i="0" baseline="0">
              <a:solidFill>
                <a:sysClr val="windowText" lastClr="000000"/>
              </a:solidFill>
              <a:effectLst/>
              <a:latin typeface="+mn-lt"/>
              <a:ea typeface="+mn-ea"/>
              <a:cs typeface="+mn-cs"/>
            </a:rPr>
            <a:t>1. Chart Area - </a:t>
          </a:r>
          <a:r>
            <a:rPr lang="en-US" sz="1100" b="0" i="0">
              <a:solidFill>
                <a:schemeClr val="dk1"/>
              </a:solidFill>
              <a:effectLst/>
              <a:latin typeface="+mn-lt"/>
              <a:ea typeface="+mn-ea"/>
              <a:cs typeface="+mn-cs"/>
            </a:rPr>
            <a:t>Chart area in Excel Charts is the largest element (portion) of the Chart. We can format the Chart Area and change its border and background colors to make the charts looks more cleaner. Legends, Chart Titles and Plot Areas are the three major child elements of Chart Area.</a:t>
          </a:r>
        </a:p>
        <a:p>
          <a:r>
            <a:rPr lang="en-US" sz="1100" b="1" i="0" baseline="0">
              <a:solidFill>
                <a:schemeClr val="dk1"/>
              </a:solidFill>
              <a:effectLst/>
              <a:latin typeface="+mn-lt"/>
              <a:ea typeface="+mn-ea"/>
              <a:cs typeface="+mn-cs"/>
            </a:rPr>
            <a:t>2. Plot Area - </a:t>
          </a:r>
          <a:r>
            <a:rPr lang="en-US" sz="1100" b="0" i="0">
              <a:solidFill>
                <a:schemeClr val="dk1"/>
              </a:solidFill>
              <a:effectLst/>
              <a:latin typeface="+mn-lt"/>
              <a:ea typeface="+mn-ea"/>
              <a:cs typeface="+mn-cs"/>
            </a:rPr>
            <a:t>Plot Area is the second largest element (portion) in Excel Charts. It covers the actual chart data area</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3. Chart Titles - </a:t>
          </a:r>
          <a:r>
            <a:rPr lang="en-US" sz="1100" b="0" i="0">
              <a:solidFill>
                <a:schemeClr val="dk1"/>
              </a:solidFill>
              <a:effectLst/>
              <a:latin typeface="+mn-lt"/>
              <a:ea typeface="+mn-ea"/>
              <a:cs typeface="+mn-cs"/>
            </a:rPr>
            <a:t>Chart title is the main title of the chart, which is generally represents your chart and tell users what is this chart all about.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It is a text box you can place anywhere on the chart.</a:t>
          </a:r>
          <a:endParaRPr lang="en-US">
            <a:effectLst/>
          </a:endParaRPr>
        </a:p>
        <a:p>
          <a:r>
            <a:rPr lang="en-US" sz="1100" b="1" i="0" baseline="0">
              <a:solidFill>
                <a:schemeClr val="dk1"/>
              </a:solidFill>
              <a:effectLst/>
              <a:latin typeface="+mn-lt"/>
              <a:ea typeface="+mn-ea"/>
              <a:cs typeface="+mn-cs"/>
            </a:rPr>
            <a:t>4. Chart Axis Titles - </a:t>
          </a:r>
          <a:r>
            <a:rPr lang="en-US" sz="1100" b="0" i="0">
              <a:solidFill>
                <a:schemeClr val="dk1"/>
              </a:solidFill>
              <a:effectLst/>
              <a:latin typeface="+mn-lt"/>
              <a:ea typeface="+mn-ea"/>
              <a:cs typeface="+mn-cs"/>
            </a:rPr>
            <a:t>There are two Axis Titles which we can provide in Excel Charts. </a:t>
          </a:r>
        </a:p>
        <a:p>
          <a:r>
            <a:rPr lang="en-US" sz="1100" b="1" i="0">
              <a:solidFill>
                <a:schemeClr val="dk1"/>
              </a:solidFill>
              <a:effectLst/>
              <a:latin typeface="+mn-lt"/>
              <a:ea typeface="+mn-ea"/>
              <a:cs typeface="+mn-cs"/>
            </a:rPr>
            <a:t>     Axis titles</a:t>
          </a:r>
          <a:r>
            <a:rPr lang="en-US" sz="1100" b="0" i="0">
              <a:solidFill>
                <a:schemeClr val="dk1"/>
              </a:solidFill>
              <a:effectLst/>
              <a:latin typeface="+mn-lt"/>
              <a:ea typeface="+mn-ea"/>
              <a:cs typeface="+mn-cs"/>
            </a:rPr>
            <a:t> are words or phrases that describe the entire axis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The X axis</a:t>
          </a:r>
          <a:r>
            <a:rPr lang="en-US" sz="1100" b="0" i="0">
              <a:solidFill>
                <a:schemeClr val="dk1"/>
              </a:solidFill>
              <a:effectLst/>
              <a:latin typeface="+mn-lt"/>
              <a:ea typeface="+mn-ea"/>
              <a:cs typeface="+mn-cs"/>
            </a:rPr>
            <a:t> is horizontal on most charts (except for bar charts, where the X axis is vertical).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On most charts, the X axis is called the category axis because it displays category names.</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     The Y axis</a:t>
          </a:r>
          <a:r>
            <a:rPr lang="en-US" sz="1100" b="0" i="0">
              <a:solidFill>
                <a:schemeClr val="dk1"/>
              </a:solidFill>
              <a:effectLst/>
              <a:latin typeface="+mn-lt"/>
              <a:ea typeface="+mn-ea"/>
              <a:cs typeface="+mn-cs"/>
            </a:rPr>
            <a:t> is vertical on most charts (except for bar charts, where the Y axis is horizontal).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Because it displays values, the Y axis is also called the value axis. </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5. Legends - </a:t>
          </a:r>
          <a:r>
            <a:rPr lang="en-US" sz="1100" b="0" i="0">
              <a:solidFill>
                <a:schemeClr val="dk1"/>
              </a:solidFill>
              <a:effectLst/>
              <a:latin typeface="+mn-lt"/>
              <a:ea typeface="+mn-ea"/>
              <a:cs typeface="+mn-cs"/>
            </a:rPr>
            <a:t>A chart's </a:t>
          </a:r>
          <a:r>
            <a:rPr lang="en-US" sz="1100" b="1" i="0">
              <a:solidFill>
                <a:schemeClr val="dk1"/>
              </a:solidFill>
              <a:effectLst/>
              <a:latin typeface="+mn-lt"/>
              <a:ea typeface="+mn-ea"/>
              <a:cs typeface="+mn-cs"/>
            </a:rPr>
            <a:t>legend</a:t>
          </a:r>
          <a:r>
            <a:rPr lang="en-US" sz="1100" b="0" i="0">
              <a:solidFill>
                <a:schemeClr val="dk1"/>
              </a:solidFill>
              <a:effectLst/>
              <a:latin typeface="+mn-lt"/>
              <a:ea typeface="+mn-ea"/>
              <a:cs typeface="+mn-cs"/>
            </a:rPr>
            <a:t> shows what kind of data is represented in the chart.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By default, the text that appears in the legend is taken from the chart's data range.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b="1">
              <a:effectLst/>
            </a:rPr>
            <a:t>6. Data Lables - </a:t>
          </a:r>
          <a:r>
            <a:rPr lang="en-US" sz="1100" b="0" i="0">
              <a:solidFill>
                <a:schemeClr val="dk1"/>
              </a:solidFill>
              <a:effectLst/>
              <a:latin typeface="+mn-lt"/>
              <a:ea typeface="+mn-ea"/>
              <a:cs typeface="+mn-cs"/>
            </a:rPr>
            <a:t>Data labels includes data values, category name, series name, legend keys and values form cells.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We can choose all of these elements or any few as per our requirement.</a:t>
          </a:r>
          <a:endParaRPr lang="en-US" b="1">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     </a:t>
          </a:r>
          <a:r>
            <a:rPr lang="en-US" sz="1100" b="1" i="0">
              <a:solidFill>
                <a:schemeClr val="dk1"/>
              </a:solidFill>
              <a:effectLst/>
              <a:latin typeface="+mn-lt"/>
              <a:ea typeface="+mn-ea"/>
              <a:cs typeface="+mn-cs"/>
            </a:rPr>
            <a:t>Data labels</a:t>
          </a:r>
          <a:r>
            <a:rPr lang="en-US" sz="1100" b="0" i="0">
              <a:solidFill>
                <a:schemeClr val="dk1"/>
              </a:solidFill>
              <a:effectLst/>
              <a:latin typeface="+mn-lt"/>
              <a:ea typeface="+mn-ea"/>
              <a:cs typeface="+mn-cs"/>
            </a:rPr>
            <a:t> identify individual data points. </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7. Axis Lables - Axis labels</a:t>
          </a:r>
          <a:r>
            <a:rPr lang="en-US" sz="1100" b="0" i="0">
              <a:solidFill>
                <a:schemeClr val="dk1"/>
              </a:solidFill>
              <a:effectLst/>
              <a:latin typeface="+mn-lt"/>
              <a:ea typeface="+mn-ea"/>
              <a:cs typeface="+mn-cs"/>
            </a:rPr>
            <a:t> are words or numbers that mark the different portions of the axis.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Value axis labels are computed based on the data displayed in the chart.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Category axis labels are taken from the category headings entered in the chart's data range.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b="1">
              <a:effectLst/>
            </a:rPr>
            <a:t>8. Gridlines - </a:t>
          </a:r>
          <a:r>
            <a:rPr lang="en-US" sz="1100" b="1" i="0">
              <a:solidFill>
                <a:schemeClr val="dk1"/>
              </a:solidFill>
              <a:effectLst/>
              <a:latin typeface="+mn-lt"/>
              <a:ea typeface="+mn-ea"/>
              <a:cs typeface="+mn-cs"/>
            </a:rPr>
            <a:t>Grid lines</a:t>
          </a:r>
          <a:r>
            <a:rPr lang="en-US" sz="1100" b="0" i="0">
              <a:solidFill>
                <a:schemeClr val="dk1"/>
              </a:solidFill>
              <a:effectLst/>
              <a:latin typeface="+mn-lt"/>
              <a:ea typeface="+mn-ea"/>
              <a:cs typeface="+mn-cs"/>
            </a:rPr>
            <a:t> are horizontal or vertical lines that extend from the axis ticks.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Gridlines helps to quickly understand the values or percentage of the data without looking the exact values. </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ysClr val="windowText" lastClr="000000"/>
              </a:solidFill>
              <a:effectLst/>
              <a:latin typeface="+mn-lt"/>
              <a:ea typeface="+mn-ea"/>
              <a:cs typeface="+mn-cs"/>
            </a:rPr>
            <a:t>9. Data Point -</a:t>
          </a:r>
          <a:r>
            <a:rPr lang="en-US" sz="1100" b="0" i="0">
              <a:solidFill>
                <a:schemeClr val="dk1"/>
              </a:solidFill>
              <a:effectLst/>
              <a:latin typeface="+mn-lt"/>
              <a:ea typeface="+mn-ea"/>
              <a:cs typeface="+mn-cs"/>
            </a:rPr>
            <a:t>is one piece of data appearing on the chart.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For most chart types, each data point shows the value of the contents of one cell in the data range linked to the chart.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ysClr val="windowText" lastClr="000000"/>
              </a:solidFill>
              <a:effectLst/>
              <a:latin typeface="+mn-lt"/>
              <a:ea typeface="+mn-ea"/>
              <a:cs typeface="+mn-cs"/>
            </a:rPr>
            <a:t>10. </a:t>
          </a:r>
          <a:r>
            <a:rPr lang="en-US" sz="1100" b="1" i="0">
              <a:solidFill>
                <a:schemeClr val="dk1"/>
              </a:solidFill>
              <a:effectLst/>
              <a:latin typeface="+mn-lt"/>
              <a:ea typeface="+mn-ea"/>
              <a:cs typeface="+mn-cs"/>
            </a:rPr>
            <a:t>Series</a:t>
          </a:r>
          <a:r>
            <a:rPr lang="en-US" sz="1100" b="0" i="0">
              <a:solidFill>
                <a:schemeClr val="dk1"/>
              </a:solidFill>
              <a:effectLst/>
              <a:latin typeface="+mn-lt"/>
              <a:ea typeface="+mn-ea"/>
              <a:cs typeface="+mn-cs"/>
            </a:rPr>
            <a:t> - Series are sets of related data.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 chart can have one or more series.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Each chart type displays series differently. Often (but not always), series correspond to rows of data in the data range.</a:t>
          </a:r>
          <a:endParaRPr lang="en-US">
            <a:effectLst/>
          </a:endParaRPr>
        </a:p>
        <a:p>
          <a:r>
            <a:rPr lang="en-US" sz="1100" b="1" i="0" baseline="0">
              <a:solidFill>
                <a:sysClr val="windowText" lastClr="000000"/>
              </a:solidFill>
              <a:effectLst/>
              <a:latin typeface="+mn-lt"/>
              <a:ea typeface="+mn-ea"/>
              <a:cs typeface="+mn-cs"/>
            </a:rPr>
            <a:t>11.  </a:t>
          </a:r>
          <a:r>
            <a:rPr lang="en-US" sz="1100" b="1" i="0">
              <a:solidFill>
                <a:schemeClr val="dk1"/>
              </a:solidFill>
              <a:effectLst/>
              <a:latin typeface="+mn-lt"/>
              <a:ea typeface="+mn-ea"/>
              <a:cs typeface="+mn-cs"/>
            </a:rPr>
            <a:t>Markers</a:t>
          </a:r>
          <a:r>
            <a:rPr lang="en-US" sz="1100" b="0" i="0">
              <a:solidFill>
                <a:schemeClr val="dk1"/>
              </a:solidFill>
              <a:effectLst/>
              <a:latin typeface="+mn-lt"/>
              <a:ea typeface="+mn-ea"/>
              <a:cs typeface="+mn-cs"/>
            </a:rPr>
            <a:t> identify data points. You can put markers on all data points in a series or on only selected data points.</a:t>
          </a:r>
        </a:p>
        <a:p>
          <a:endParaRPr lang="en-US">
            <a:hlinkClick xmlns:r="http://schemas.openxmlformats.org/officeDocument/2006/relationships" r:id=""/>
          </a:endParaRPr>
        </a:p>
        <a:p>
          <a:endParaRPr lang="en-US">
            <a:hlinkClick xmlns:r="http://schemas.openxmlformats.org/officeDocument/2006/relationships" r:id=""/>
          </a:endParaRPr>
        </a:p>
      </xdr:txBody>
    </xdr:sp>
    <xdr:clientData/>
  </xdr:twoCellAnchor>
  <xdr:twoCellAnchor editAs="oneCell">
    <xdr:from>
      <xdr:col>6</xdr:col>
      <xdr:colOff>390525</xdr:colOff>
      <xdr:row>8</xdr:row>
      <xdr:rowOff>171450</xdr:rowOff>
    </xdr:from>
    <xdr:to>
      <xdr:col>9</xdr:col>
      <xdr:colOff>228600</xdr:colOff>
      <xdr:row>14</xdr:row>
      <xdr:rowOff>139927</xdr:rowOff>
    </xdr:to>
    <xdr:pic>
      <xdr:nvPicPr>
        <xdr:cNvPr id="13" name="Picture 12" descr="Select Data"/>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5457825" y="2514600"/>
          <a:ext cx="2143125" cy="111147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304801</xdr:colOff>
      <xdr:row>10</xdr:row>
      <xdr:rowOff>161925</xdr:rowOff>
    </xdr:from>
    <xdr:to>
      <xdr:col>12</xdr:col>
      <xdr:colOff>567691</xdr:colOff>
      <xdr:row>14</xdr:row>
      <xdr:rowOff>85725</xdr:rowOff>
    </xdr:to>
    <xdr:pic>
      <xdr:nvPicPr>
        <xdr:cNvPr id="15" name="Picture 14" descr="Insert Column Chart"/>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7677151" y="2886075"/>
          <a:ext cx="2091690" cy="6858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13</xdr:col>
      <xdr:colOff>95251</xdr:colOff>
      <xdr:row>6</xdr:row>
      <xdr:rowOff>190500</xdr:rowOff>
    </xdr:from>
    <xdr:to>
      <xdr:col>16</xdr:col>
      <xdr:colOff>124995</xdr:colOff>
      <xdr:row>19</xdr:row>
      <xdr:rowOff>38100</xdr:rowOff>
    </xdr:to>
    <xdr:pic>
      <xdr:nvPicPr>
        <xdr:cNvPr id="16" name="Picture 15" descr="Click Clustered Column"/>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9906001" y="2105025"/>
          <a:ext cx="1858544" cy="23717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314325</xdr:colOff>
      <xdr:row>16</xdr:row>
      <xdr:rowOff>95250</xdr:rowOff>
    </xdr:from>
    <xdr:to>
      <xdr:col>12</xdr:col>
      <xdr:colOff>200024</xdr:colOff>
      <xdr:row>24</xdr:row>
      <xdr:rowOff>123825</xdr:rowOff>
    </xdr:to>
    <xdr:pic>
      <xdr:nvPicPr>
        <xdr:cNvPr id="18" name="Picture 17" descr="Column Chart in Excel"/>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5381625" y="3962400"/>
          <a:ext cx="4019549" cy="15525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76201</xdr:colOff>
      <xdr:row>29</xdr:row>
      <xdr:rowOff>104774</xdr:rowOff>
    </xdr:from>
    <xdr:to>
      <xdr:col>16</xdr:col>
      <xdr:colOff>28575</xdr:colOff>
      <xdr:row>44</xdr:row>
      <xdr:rowOff>135253</xdr:rowOff>
    </xdr:to>
    <xdr:pic>
      <xdr:nvPicPr>
        <xdr:cNvPr id="19" name="Picture 18" descr="http://www.tipsandarticles.com/wp-content/uploads/2016/04/Various-Elements-of-Chart-in-MS-Excel-Spreadsheet.jpg"/>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8058151" y="6448424"/>
          <a:ext cx="3609974" cy="288797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209551</xdr:colOff>
      <xdr:row>45</xdr:row>
      <xdr:rowOff>77490</xdr:rowOff>
    </xdr:from>
    <xdr:to>
      <xdr:col>15</xdr:col>
      <xdr:colOff>561975</xdr:colOff>
      <xdr:row>55</xdr:row>
      <xdr:rowOff>28575</xdr:rowOff>
    </xdr:to>
    <xdr:pic>
      <xdr:nvPicPr>
        <xdr:cNvPr id="20" name="Picture 19" descr="Charts in Excel elements"/>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8191501" y="9469140"/>
          <a:ext cx="3400424" cy="185608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6</xdr:col>
      <xdr:colOff>390525</xdr:colOff>
      <xdr:row>59</xdr:row>
      <xdr:rowOff>180974</xdr:rowOff>
    </xdr:from>
    <xdr:to>
      <xdr:col>15</xdr:col>
      <xdr:colOff>552450</xdr:colOff>
      <xdr:row>76</xdr:row>
      <xdr:rowOff>142874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57150</xdr:colOff>
      <xdr:row>80</xdr:row>
      <xdr:rowOff>161924</xdr:rowOff>
    </xdr:from>
    <xdr:to>
      <xdr:col>15</xdr:col>
      <xdr:colOff>19050</xdr:colOff>
      <xdr:row>100</xdr:row>
      <xdr:rowOff>95249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57150</xdr:colOff>
      <xdr:row>0</xdr:row>
      <xdr:rowOff>95250</xdr:rowOff>
    </xdr:from>
    <xdr:to>
      <xdr:col>8</xdr:col>
      <xdr:colOff>171450</xdr:colOff>
      <xdr:row>0</xdr:row>
      <xdr:rowOff>390524</xdr:rowOff>
    </xdr:to>
    <xdr:sp macro="" textlink="">
      <xdr:nvSpPr>
        <xdr:cNvPr id="17" name="TextBox 16"/>
        <xdr:cNvSpPr txBox="1"/>
      </xdr:nvSpPr>
      <xdr:spPr>
        <a:xfrm>
          <a:off x="3495675" y="95250"/>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Column Chart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9526</xdr:colOff>
      <xdr:row>3</xdr:row>
      <xdr:rowOff>285750</xdr:rowOff>
    </xdr:from>
    <xdr:to>
      <xdr:col>6</xdr:col>
      <xdr:colOff>114300</xdr:colOff>
      <xdr:row>5</xdr:row>
      <xdr:rowOff>95250</xdr:rowOff>
    </xdr:to>
    <xdr:sp macro="" textlink="">
      <xdr:nvSpPr>
        <xdr:cNvPr id="6" name="TextBox 5"/>
        <xdr:cNvSpPr txBox="1"/>
      </xdr:nvSpPr>
      <xdr:spPr>
        <a:xfrm>
          <a:off x="1019176" y="1257300"/>
          <a:ext cx="3552824" cy="43815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Logical Test can be taken using comparative operators</a:t>
          </a:r>
        </a:p>
        <a:p>
          <a:r>
            <a:rPr lang="en-US" sz="1100"/>
            <a:t>It Returns the Boolean Value 'True' OR 'False'</a:t>
          </a:r>
        </a:p>
      </xdr:txBody>
    </xdr:sp>
    <xdr:clientData/>
  </xdr:twoCellAnchor>
  <xdr:twoCellAnchor>
    <xdr:from>
      <xdr:col>1</xdr:col>
      <xdr:colOff>9525</xdr:colOff>
      <xdr:row>2</xdr:row>
      <xdr:rowOff>19051</xdr:rowOff>
    </xdr:from>
    <xdr:to>
      <xdr:col>3</xdr:col>
      <xdr:colOff>742950</xdr:colOff>
      <xdr:row>2</xdr:row>
      <xdr:rowOff>304801</xdr:rowOff>
    </xdr:to>
    <xdr:sp macro="" textlink="">
      <xdr:nvSpPr>
        <xdr:cNvPr id="7" name="TextBox 6"/>
        <xdr:cNvSpPr txBox="1"/>
      </xdr:nvSpPr>
      <xdr:spPr>
        <a:xfrm>
          <a:off x="1019175" y="676276"/>
          <a:ext cx="19526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Logical</a:t>
          </a:r>
          <a:r>
            <a:rPr lang="en-US" sz="1400" baseline="0"/>
            <a:t> Test</a:t>
          </a:r>
          <a:r>
            <a:rPr lang="en-US" sz="1400"/>
            <a:t> </a:t>
          </a:r>
        </a:p>
        <a:p>
          <a:endParaRPr lang="en-US" sz="1100"/>
        </a:p>
      </xdr:txBody>
    </xdr:sp>
    <xdr:clientData/>
  </xdr:twoCellAnchor>
  <xdr:twoCellAnchor>
    <xdr:from>
      <xdr:col>1</xdr:col>
      <xdr:colOff>9525</xdr:colOff>
      <xdr:row>3</xdr:row>
      <xdr:rowOff>0</xdr:rowOff>
    </xdr:from>
    <xdr:to>
      <xdr:col>6</xdr:col>
      <xdr:colOff>123824</xdr:colOff>
      <xdr:row>4</xdr:row>
      <xdr:rowOff>0</xdr:rowOff>
    </xdr:to>
    <xdr:sp macro="" textlink="">
      <xdr:nvSpPr>
        <xdr:cNvPr id="8" name="TextBox 7"/>
        <xdr:cNvSpPr txBox="1"/>
      </xdr:nvSpPr>
      <xdr:spPr>
        <a:xfrm>
          <a:off x="1019175" y="971550"/>
          <a:ext cx="3562349" cy="3143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 &lt;&gt; , &gt; , &lt; , &gt;=, &lt;=</a:t>
          </a:r>
        </a:p>
        <a:p>
          <a:endParaRPr lang="en-US" sz="1100"/>
        </a:p>
      </xdr:txBody>
    </xdr:sp>
    <xdr:clientData/>
  </xdr:twoCellAnchor>
  <xdr:oneCellAnchor>
    <xdr:from>
      <xdr:col>0</xdr:col>
      <xdr:colOff>85725</xdr:colOff>
      <xdr:row>0</xdr:row>
      <xdr:rowOff>47625</xdr:rowOff>
    </xdr:from>
    <xdr:ext cx="2047875" cy="374141"/>
    <xdr:sp macro="" textlink="">
      <xdr:nvSpPr>
        <xdr:cNvPr id="10" name="Rectangle 9">
          <a:hlinkClick xmlns:r="http://schemas.openxmlformats.org/officeDocument/2006/relationships" r:id="rId1" tooltip="Back to Home Page"/>
        </xdr:cNvPr>
        <xdr:cNvSpPr/>
      </xdr:nvSpPr>
      <xdr:spPr>
        <a:xfrm>
          <a:off x="85725" y="47625"/>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5</xdr:col>
      <xdr:colOff>57150</xdr:colOff>
      <xdr:row>0</xdr:row>
      <xdr:rowOff>95250</xdr:rowOff>
    </xdr:from>
    <xdr:to>
      <xdr:col>6</xdr:col>
      <xdr:colOff>609600</xdr:colOff>
      <xdr:row>0</xdr:row>
      <xdr:rowOff>381000</xdr:rowOff>
    </xdr:to>
    <xdr:sp macro="" textlink="">
      <xdr:nvSpPr>
        <xdr:cNvPr id="11" name="TextBox 10"/>
        <xdr:cNvSpPr txBox="1"/>
      </xdr:nvSpPr>
      <xdr:spPr>
        <a:xfrm>
          <a:off x="3943350" y="95250"/>
          <a:ext cx="19526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Logical</a:t>
          </a:r>
          <a:r>
            <a:rPr lang="en-US" sz="1400" baseline="0"/>
            <a:t> Test</a:t>
          </a:r>
          <a:r>
            <a:rPr lang="en-US" sz="1400"/>
            <a:t> </a:t>
          </a:r>
        </a:p>
        <a:p>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9524</xdr:colOff>
      <xdr:row>3</xdr:row>
      <xdr:rowOff>1</xdr:rowOff>
    </xdr:from>
    <xdr:to>
      <xdr:col>12</xdr:col>
      <xdr:colOff>228600</xdr:colOff>
      <xdr:row>5</xdr:row>
      <xdr:rowOff>190500</xdr:rowOff>
    </xdr:to>
    <xdr:sp macro="" textlink="">
      <xdr:nvSpPr>
        <xdr:cNvPr id="3" name="TextBox 2"/>
        <xdr:cNvSpPr txBox="1"/>
      </xdr:nvSpPr>
      <xdr:spPr>
        <a:xfrm>
          <a:off x="1000124" y="971551"/>
          <a:ext cx="9039226" cy="81914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column chart</a:t>
          </a:r>
          <a:r>
            <a:rPr lang="en-US" sz="1100" b="0" i="0">
              <a:solidFill>
                <a:schemeClr val="dk1"/>
              </a:solidFill>
              <a:effectLst/>
              <a:latin typeface="+mn-lt"/>
              <a:ea typeface="+mn-ea"/>
              <a:cs typeface="+mn-cs"/>
            </a:rPr>
            <a:t> is a </a:t>
          </a:r>
          <a:r>
            <a:rPr lang="en-US" sz="1100" b="1" i="0">
              <a:solidFill>
                <a:schemeClr val="dk1"/>
              </a:solidFill>
              <a:effectLst/>
              <a:latin typeface="+mn-lt"/>
              <a:ea typeface="+mn-ea"/>
              <a:cs typeface="+mn-cs"/>
            </a:rPr>
            <a:t>graph</a:t>
          </a:r>
          <a:r>
            <a:rPr lang="en-US" sz="1100" b="0" i="0">
              <a:solidFill>
                <a:schemeClr val="dk1"/>
              </a:solidFill>
              <a:effectLst/>
              <a:latin typeface="+mn-lt"/>
              <a:ea typeface="+mn-ea"/>
              <a:cs typeface="+mn-cs"/>
            </a:rPr>
            <a:t> that shows vertical bars with the axis values for the bars displayed on the left side of the </a:t>
          </a:r>
          <a:r>
            <a:rPr lang="en-US" sz="1100" b="1" i="0">
              <a:solidFill>
                <a:schemeClr val="dk1"/>
              </a:solidFill>
              <a:effectLst/>
              <a:latin typeface="+mn-lt"/>
              <a:ea typeface="+mn-ea"/>
              <a:cs typeface="+mn-cs"/>
            </a:rPr>
            <a:t>graph</a:t>
          </a:r>
          <a:r>
            <a:rPr lang="en-US" sz="1100" b="0" i="0">
              <a:solidFill>
                <a:schemeClr val="dk1"/>
              </a:solidFill>
              <a:effectLst/>
              <a:latin typeface="+mn-lt"/>
              <a:ea typeface="+mn-ea"/>
              <a:cs typeface="+mn-cs"/>
            </a:rPr>
            <a:t>. It is a graphical object used to represent the data in your </a:t>
          </a:r>
          <a:r>
            <a:rPr lang="en-US" sz="1100" b="1" i="0">
              <a:solidFill>
                <a:schemeClr val="dk1"/>
              </a:solidFill>
              <a:effectLst/>
              <a:latin typeface="+mn-lt"/>
              <a:ea typeface="+mn-ea"/>
              <a:cs typeface="+mn-cs"/>
            </a:rPr>
            <a:t>Excel spreadsheet</a:t>
          </a:r>
          <a:r>
            <a:rPr lang="en-US" sz="1100" b="0" i="0">
              <a:solidFill>
                <a:schemeClr val="dk1"/>
              </a:solidFill>
              <a:effectLst/>
              <a:latin typeface="+mn-lt"/>
              <a:ea typeface="+mn-ea"/>
              <a:cs typeface="+mn-cs"/>
            </a:rPr>
            <a:t>. You can use a </a:t>
          </a:r>
          <a:r>
            <a:rPr lang="en-US" sz="1100" b="1" i="0">
              <a:solidFill>
                <a:schemeClr val="dk1"/>
              </a:solidFill>
              <a:effectLst/>
              <a:latin typeface="+mn-lt"/>
              <a:ea typeface="+mn-ea"/>
              <a:cs typeface="+mn-cs"/>
            </a:rPr>
            <a:t>column chart</a:t>
          </a:r>
          <a:r>
            <a:rPr lang="en-US" sz="1100" b="0" i="0">
              <a:solidFill>
                <a:schemeClr val="dk1"/>
              </a:solidFill>
              <a:effectLst/>
              <a:latin typeface="+mn-lt"/>
              <a:ea typeface="+mn-ea"/>
              <a:cs typeface="+mn-cs"/>
            </a:rPr>
            <a:t> when: You want to compare values across categories.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column chart</a:t>
          </a:r>
          <a:r>
            <a:rPr lang="en-US" sz="1100" b="0" i="0">
              <a:solidFill>
                <a:schemeClr val="dk1"/>
              </a:solidFill>
              <a:effectLst/>
              <a:latin typeface="+mn-lt"/>
              <a:ea typeface="+mn-ea"/>
              <a:cs typeface="+mn-cs"/>
            </a:rPr>
            <a:t> is a data visualization where each category is represented by a rectangle, with the height of the rectangle being proportional to the values being plotted. </a:t>
          </a:r>
          <a:r>
            <a:rPr lang="en-US" sz="1100" b="1" i="0">
              <a:solidFill>
                <a:schemeClr val="dk1"/>
              </a:solidFill>
              <a:effectLst/>
              <a:latin typeface="+mn-lt"/>
              <a:ea typeface="+mn-ea"/>
              <a:cs typeface="+mn-cs"/>
            </a:rPr>
            <a:t>Column charts</a:t>
          </a:r>
          <a:r>
            <a:rPr lang="en-US" sz="1100" b="0" i="0">
              <a:solidFill>
                <a:schemeClr val="dk1"/>
              </a:solidFill>
              <a:effectLst/>
              <a:latin typeface="+mn-lt"/>
              <a:ea typeface="+mn-ea"/>
              <a:cs typeface="+mn-cs"/>
            </a:rPr>
            <a:t> are also known as vertical bar </a:t>
          </a:r>
          <a:r>
            <a:rPr lang="en-US" sz="1100" b="1" i="0">
              <a:solidFill>
                <a:schemeClr val="dk1"/>
              </a:solidFill>
              <a:effectLst/>
              <a:latin typeface="+mn-lt"/>
              <a:ea typeface="+mn-ea"/>
              <a:cs typeface="+mn-cs"/>
            </a:rPr>
            <a:t>charts</a:t>
          </a:r>
          <a:r>
            <a:rPr lang="en-US" sz="1100" b="0" i="0">
              <a:solidFill>
                <a:schemeClr val="dk1"/>
              </a:solidFill>
              <a:effectLst/>
              <a:latin typeface="+mn-lt"/>
              <a:ea typeface="+mn-ea"/>
              <a:cs typeface="+mn-cs"/>
            </a:rPr>
            <a:t>.</a:t>
          </a:r>
        </a:p>
      </xdr:txBody>
    </xdr:sp>
    <xdr:clientData/>
  </xdr:twoCellAnchor>
  <xdr:twoCellAnchor>
    <xdr:from>
      <xdr:col>1</xdr:col>
      <xdr:colOff>9524</xdr:colOff>
      <xdr:row>2</xdr:row>
      <xdr:rowOff>19051</xdr:rowOff>
    </xdr:from>
    <xdr:to>
      <xdr:col>4</xdr:col>
      <xdr:colOff>533399</xdr:colOff>
      <xdr:row>3</xdr:row>
      <xdr:rowOff>0</xdr:rowOff>
    </xdr:to>
    <xdr:sp macro="" textlink="">
      <xdr:nvSpPr>
        <xdr:cNvPr id="4" name="TextBox 3"/>
        <xdr:cNvSpPr txBox="1"/>
      </xdr:nvSpPr>
      <xdr:spPr>
        <a:xfrm>
          <a:off x="1000124" y="676276"/>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Design Column Chart</a:t>
          </a:r>
        </a:p>
      </xdr:txBody>
    </xdr:sp>
    <xdr:clientData/>
  </xdr:twoCellAnchor>
  <xdr:twoCellAnchor>
    <xdr:from>
      <xdr:col>1</xdr:col>
      <xdr:colOff>123823</xdr:colOff>
      <xdr:row>5</xdr:row>
      <xdr:rowOff>295273</xdr:rowOff>
    </xdr:from>
    <xdr:to>
      <xdr:col>17</xdr:col>
      <xdr:colOff>180974</xdr:colOff>
      <xdr:row>130</xdr:row>
      <xdr:rowOff>171451</xdr:rowOff>
    </xdr:to>
    <xdr:sp macro="" textlink="">
      <xdr:nvSpPr>
        <xdr:cNvPr id="5" name="TextBox 4"/>
        <xdr:cNvSpPr txBox="1"/>
      </xdr:nvSpPr>
      <xdr:spPr>
        <a:xfrm>
          <a:off x="1114423" y="1895473"/>
          <a:ext cx="11010901" cy="23860128"/>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a:solidFill>
                <a:schemeClr val="dk1"/>
              </a:solidFill>
              <a:effectLst/>
              <a:latin typeface="+mn-lt"/>
              <a:ea typeface="+mn-ea"/>
              <a:cs typeface="+mn-cs"/>
            </a:rPr>
            <a:t>Formatting a Chart</a:t>
          </a:r>
        </a:p>
        <a:p>
          <a:r>
            <a:rPr lang="en-US" sz="1100" b="0" i="0">
              <a:solidFill>
                <a:schemeClr val="dk1"/>
              </a:solidFill>
              <a:effectLst/>
              <a:latin typeface="+mn-lt"/>
              <a:ea typeface="+mn-ea"/>
              <a:cs typeface="+mn-cs"/>
            </a:rPr>
            <a:t>3 ways to customize charts in Excel</a:t>
          </a:r>
        </a:p>
        <a:p>
          <a:r>
            <a:rPr lang="en-US" sz="1100" b="0" i="0">
              <a:solidFill>
                <a:schemeClr val="dk1"/>
              </a:solidFill>
              <a:effectLst/>
              <a:latin typeface="+mn-lt"/>
              <a:ea typeface="+mn-ea"/>
              <a:cs typeface="+mn-cs"/>
            </a:rPr>
            <a:t>1.  Select the chart and go to the </a:t>
          </a:r>
          <a:r>
            <a:rPr lang="en-US" sz="1100" b="1" i="0">
              <a:solidFill>
                <a:schemeClr val="dk1"/>
              </a:solidFill>
              <a:effectLst/>
              <a:latin typeface="+mn-lt"/>
              <a:ea typeface="+mn-ea"/>
              <a:cs typeface="+mn-cs"/>
            </a:rPr>
            <a:t>Chart Tools</a:t>
          </a:r>
          <a:r>
            <a:rPr lang="en-US" sz="1100" b="0" i="0">
              <a:solidFill>
                <a:schemeClr val="dk1"/>
              </a:solidFill>
              <a:effectLst/>
              <a:latin typeface="+mn-lt"/>
              <a:ea typeface="+mn-ea"/>
              <a:cs typeface="+mn-cs"/>
            </a:rPr>
            <a:t> tabs (</a:t>
          </a:r>
          <a:r>
            <a:rPr lang="en-US" sz="1100" b="0" i="1">
              <a:solidFill>
                <a:schemeClr val="dk1"/>
              </a:solidFill>
              <a:effectLst/>
              <a:latin typeface="+mn-lt"/>
              <a:ea typeface="+mn-ea"/>
              <a:cs typeface="+mn-cs"/>
            </a:rPr>
            <a:t>Design</a:t>
          </a:r>
          <a:r>
            <a:rPr lang="en-US" sz="1100" b="0" i="0">
              <a:solidFill>
                <a:schemeClr val="dk1"/>
              </a:solidFill>
              <a:effectLst/>
              <a:latin typeface="+mn-lt"/>
              <a:ea typeface="+mn-ea"/>
              <a:cs typeface="+mn-cs"/>
            </a:rPr>
            <a:t> and </a:t>
          </a:r>
          <a:r>
            <a:rPr lang="en-US" sz="1100" b="0" i="1">
              <a:solidFill>
                <a:schemeClr val="dk1"/>
              </a:solidFill>
              <a:effectLst/>
              <a:latin typeface="+mn-lt"/>
              <a:ea typeface="+mn-ea"/>
              <a:cs typeface="+mn-cs"/>
            </a:rPr>
            <a:t>Format</a:t>
          </a:r>
          <a:r>
            <a:rPr lang="en-US" sz="1100" b="0" i="0">
              <a:solidFill>
                <a:schemeClr val="dk1"/>
              </a:solidFill>
              <a:effectLst/>
              <a:latin typeface="+mn-lt"/>
              <a:ea typeface="+mn-ea"/>
              <a:cs typeface="+mn-cs"/>
            </a:rPr>
            <a:t>) on the Excel ribbon.</a:t>
          </a:r>
        </a:p>
        <a:p>
          <a:r>
            <a:rPr lang="en-US" sz="1100" b="0" i="0">
              <a:solidFill>
                <a:schemeClr val="dk1"/>
              </a:solidFill>
              <a:effectLst/>
              <a:latin typeface="+mn-lt"/>
              <a:ea typeface="+mn-ea"/>
              <a:cs typeface="+mn-cs"/>
            </a:rPr>
            <a:t>2.  Right-click the chart element you would like to customize, and choose the corresponding item from the context menu.</a:t>
          </a:r>
        </a:p>
        <a:p>
          <a:r>
            <a:rPr lang="en-US" sz="1100" b="0" i="0">
              <a:solidFill>
                <a:schemeClr val="dk1"/>
              </a:solidFill>
              <a:effectLst/>
              <a:latin typeface="+mn-lt"/>
              <a:ea typeface="+mn-ea"/>
              <a:cs typeface="+mn-cs"/>
            </a:rPr>
            <a:t>3.  Use the chart customization buttons that appear in the top right corner of your Excel graph when you click on it.</a:t>
          </a:r>
        </a:p>
        <a:p>
          <a:r>
            <a:rPr lang="en-US" sz="1100" b="1" i="0">
              <a:solidFill>
                <a:schemeClr val="dk1"/>
              </a:solidFill>
              <a:effectLst/>
              <a:latin typeface="+mn-lt"/>
              <a:ea typeface="+mn-ea"/>
              <a:cs typeface="+mn-cs"/>
            </a:rPr>
            <a:t>Tip.</a:t>
          </a:r>
          <a:r>
            <a:rPr lang="en-US" sz="1100" b="0" i="0">
              <a:solidFill>
                <a:schemeClr val="dk1"/>
              </a:solidFill>
              <a:effectLst/>
              <a:latin typeface="+mn-lt"/>
              <a:ea typeface="+mn-ea"/>
              <a:cs typeface="+mn-cs"/>
            </a:rPr>
            <a:t> For immediate access to the relevant </a:t>
          </a:r>
          <a:r>
            <a:rPr lang="en-US" sz="1100" b="0" i="1">
              <a:solidFill>
                <a:schemeClr val="dk1"/>
              </a:solidFill>
              <a:effectLst/>
              <a:latin typeface="+mn-lt"/>
              <a:ea typeface="+mn-ea"/>
              <a:cs typeface="+mn-cs"/>
            </a:rPr>
            <a:t>Format Chart pane</a:t>
          </a:r>
          <a:r>
            <a:rPr lang="en-US" sz="1100" b="0" i="0">
              <a:solidFill>
                <a:schemeClr val="dk1"/>
              </a:solidFill>
              <a:effectLst/>
              <a:latin typeface="+mn-lt"/>
              <a:ea typeface="+mn-ea"/>
              <a:cs typeface="+mn-cs"/>
            </a:rPr>
            <a:t> options, double click the corresponding element in the chart.</a:t>
          </a:r>
        </a:p>
        <a:p>
          <a:r>
            <a:rPr lang="en-US" sz="1100" b="1" i="0">
              <a:solidFill>
                <a:schemeClr val="dk1"/>
              </a:solidFill>
              <a:effectLst/>
              <a:latin typeface="+mn-lt"/>
              <a:ea typeface="+mn-ea"/>
              <a:cs typeface="+mn-cs"/>
            </a:rPr>
            <a:t>1. Chart</a:t>
          </a:r>
          <a:r>
            <a:rPr lang="en-US" sz="1100" b="1" i="0" baseline="0">
              <a:solidFill>
                <a:schemeClr val="dk1"/>
              </a:solidFill>
              <a:effectLst/>
              <a:latin typeface="+mn-lt"/>
              <a:ea typeface="+mn-ea"/>
              <a:cs typeface="+mn-cs"/>
            </a:rPr>
            <a:t> Title</a:t>
          </a:r>
        </a:p>
        <a:p>
          <a:r>
            <a:rPr lang="en-US" sz="1100" b="0" i="0">
              <a:solidFill>
                <a:schemeClr val="dk1"/>
              </a:solidFill>
              <a:effectLst/>
              <a:latin typeface="+mn-lt"/>
              <a:ea typeface="+mn-ea"/>
              <a:cs typeface="+mn-cs"/>
            </a:rPr>
            <a:t>    Click anywhere within the graph for the </a:t>
          </a:r>
          <a:r>
            <a:rPr lang="en-US" sz="1100" b="1" i="0">
              <a:solidFill>
                <a:schemeClr val="dk1"/>
              </a:solidFill>
              <a:effectLst/>
              <a:latin typeface="+mn-lt"/>
              <a:ea typeface="+mn-ea"/>
              <a:cs typeface="+mn-cs"/>
            </a:rPr>
            <a:t>Chart Tools</a:t>
          </a:r>
          <a:r>
            <a:rPr lang="en-US" sz="1100" b="0" i="0">
              <a:solidFill>
                <a:schemeClr val="dk1"/>
              </a:solidFill>
              <a:effectLst/>
              <a:latin typeface="+mn-lt"/>
              <a:ea typeface="+mn-ea"/>
              <a:cs typeface="+mn-cs"/>
            </a:rPr>
            <a:t> tabs to appear. </a:t>
          </a:r>
        </a:p>
        <a:p>
          <a:r>
            <a:rPr lang="en-US" sz="1100" b="0" i="0">
              <a:solidFill>
                <a:schemeClr val="dk1"/>
              </a:solidFill>
              <a:effectLst/>
              <a:latin typeface="+mn-lt"/>
              <a:ea typeface="+mn-ea"/>
              <a:cs typeface="+mn-cs"/>
            </a:rPr>
            <a:t>    Switch to the </a:t>
          </a:r>
          <a:r>
            <a:rPr lang="en-US" sz="1100" b="0" i="1">
              <a:solidFill>
                <a:schemeClr val="dk1"/>
              </a:solidFill>
              <a:effectLst/>
              <a:latin typeface="+mn-lt"/>
              <a:ea typeface="+mn-ea"/>
              <a:cs typeface="+mn-cs"/>
            </a:rPr>
            <a:t>Design</a:t>
          </a:r>
          <a:r>
            <a:rPr lang="en-US" sz="1100" b="0" i="0">
              <a:solidFill>
                <a:schemeClr val="dk1"/>
              </a:solidFill>
              <a:effectLst/>
              <a:latin typeface="+mn-lt"/>
              <a:ea typeface="+mn-ea"/>
              <a:cs typeface="+mn-cs"/>
            </a:rPr>
            <a:t> tab, and click </a:t>
          </a:r>
          <a:r>
            <a:rPr lang="en-US" sz="1100" b="0" i="1">
              <a:solidFill>
                <a:schemeClr val="dk1"/>
              </a:solidFill>
              <a:effectLst/>
              <a:latin typeface="+mn-lt"/>
              <a:ea typeface="+mn-ea"/>
              <a:cs typeface="+mn-cs"/>
            </a:rPr>
            <a:t>Add Chart Element</a:t>
          </a:r>
          <a:r>
            <a:rPr lang="en-US" sz="1100" b="0" i="0">
              <a:solidFill>
                <a:schemeClr val="dk1"/>
              </a:solidFill>
              <a:effectLst/>
              <a:latin typeface="+mn-lt"/>
              <a:ea typeface="+mn-ea"/>
              <a:cs typeface="+mn-cs"/>
            </a:rPr>
            <a:t> &gt; </a:t>
          </a:r>
          <a:r>
            <a:rPr lang="en-US" sz="1100" b="0" i="1">
              <a:solidFill>
                <a:schemeClr val="dk1"/>
              </a:solidFill>
              <a:effectLst/>
              <a:latin typeface="+mn-lt"/>
              <a:ea typeface="+mn-ea"/>
              <a:cs typeface="+mn-cs"/>
            </a:rPr>
            <a:t>Chart Title</a:t>
          </a:r>
          <a:endParaRPr lang="en-US" sz="1100" b="1" i="0" baseline="0">
            <a:solidFill>
              <a:schemeClr val="dk1"/>
            </a:solidFill>
            <a:effectLst/>
            <a:latin typeface="+mn-lt"/>
            <a:ea typeface="+mn-ea"/>
            <a:cs typeface="+mn-cs"/>
          </a:endParaRPr>
        </a:p>
        <a:p>
          <a:r>
            <a:rPr lang="en-US" sz="1200" b="1" i="0">
              <a:solidFill>
                <a:schemeClr val="dk1"/>
              </a:solidFill>
              <a:effectLst/>
              <a:latin typeface="+mn-lt"/>
              <a:ea typeface="+mn-ea"/>
              <a:cs typeface="+mn-cs"/>
            </a:rPr>
            <a:t>	OR</a:t>
          </a:r>
        </a:p>
        <a:p>
          <a:r>
            <a:rPr lang="en-US" sz="1200" b="1" i="0">
              <a:solidFill>
                <a:schemeClr val="dk1"/>
              </a:solidFill>
              <a:effectLst/>
              <a:latin typeface="+mn-lt"/>
              <a:ea typeface="+mn-ea"/>
              <a:cs typeface="+mn-cs"/>
            </a:rPr>
            <a:t> </a:t>
          </a:r>
          <a:r>
            <a:rPr lang="en-US" sz="1100" b="0" i="0">
              <a:solidFill>
                <a:schemeClr val="dk1"/>
              </a:solidFill>
              <a:effectLst/>
              <a:latin typeface="+mn-lt"/>
              <a:ea typeface="+mn-ea"/>
              <a:cs typeface="+mn-cs"/>
            </a:rPr>
            <a:t>   you can click the </a:t>
          </a:r>
          <a:r>
            <a:rPr lang="en-US" sz="1100" b="0" i="1">
              <a:solidFill>
                <a:schemeClr val="dk1"/>
              </a:solidFill>
              <a:effectLst/>
              <a:latin typeface="+mn-lt"/>
              <a:ea typeface="+mn-ea"/>
              <a:cs typeface="+mn-cs"/>
            </a:rPr>
            <a:t>Chart Elements</a:t>
          </a:r>
          <a:r>
            <a:rPr lang="en-US" sz="1100" b="0" i="0">
              <a:solidFill>
                <a:schemeClr val="dk1"/>
              </a:solidFill>
              <a:effectLst/>
              <a:latin typeface="+mn-lt"/>
              <a:ea typeface="+mn-ea"/>
              <a:cs typeface="+mn-cs"/>
            </a:rPr>
            <a:t> button in the upper-right corner of the graph,</a:t>
          </a:r>
        </a:p>
        <a:p>
          <a:r>
            <a:rPr lang="en-US" sz="1100" b="0" i="0">
              <a:solidFill>
                <a:schemeClr val="dk1"/>
              </a:solidFill>
              <a:effectLst/>
              <a:latin typeface="+mn-lt"/>
              <a:ea typeface="+mn-ea"/>
              <a:cs typeface="+mn-cs"/>
            </a:rPr>
            <a:t>    and put a tick in the </a:t>
          </a:r>
          <a:r>
            <a:rPr lang="en-US" sz="1100" b="1" i="0">
              <a:solidFill>
                <a:schemeClr val="dk1"/>
              </a:solidFill>
              <a:effectLst/>
              <a:latin typeface="+mn-lt"/>
              <a:ea typeface="+mn-ea"/>
              <a:cs typeface="+mn-cs"/>
            </a:rPr>
            <a:t>Chart Title</a:t>
          </a:r>
          <a:r>
            <a:rPr lang="en-US" sz="1100" b="0" i="0">
              <a:solidFill>
                <a:schemeClr val="dk1"/>
              </a:solidFill>
              <a:effectLst/>
              <a:latin typeface="+mn-lt"/>
              <a:ea typeface="+mn-ea"/>
              <a:cs typeface="+mn-cs"/>
            </a:rPr>
            <a:t> checkbox.</a:t>
          </a:r>
          <a:endParaRPr lang="en-US" sz="1200" b="1" i="0">
            <a:solidFill>
              <a:schemeClr val="dk1"/>
            </a:solidFill>
            <a:effectLst/>
            <a:latin typeface="+mn-lt"/>
            <a:ea typeface="+mn-ea"/>
            <a:cs typeface="+mn-cs"/>
          </a:endParaRPr>
        </a:p>
        <a:p>
          <a:endParaRPr lang="en-US" b="1">
            <a:solidFill>
              <a:sysClr val="windowText" lastClr="000000"/>
            </a:solidFill>
            <a:hlinkClick xmlns:r="http://schemas.openxmlformats.org/officeDocument/2006/relationships" r:id=""/>
          </a:endParaRPr>
        </a:p>
        <a:p>
          <a:endParaRPr lang="en-US" b="1">
            <a:solidFill>
              <a:sysClr val="windowText" lastClr="000000"/>
            </a:solidFill>
            <a:hlinkClick xmlns:r="http://schemas.openxmlformats.org/officeDocument/2006/relationships" r:id=""/>
          </a:endParaRPr>
        </a:p>
        <a:p>
          <a:endParaRPr lang="en-US" b="1">
            <a:solidFill>
              <a:sysClr val="windowText" lastClr="000000"/>
            </a:solidFill>
            <a:hlinkClick xmlns:r="http://schemas.openxmlformats.org/officeDocument/2006/relationships" r:id=""/>
          </a:endParaRPr>
        </a:p>
        <a:p>
          <a:endParaRPr lang="en-US" b="1">
            <a:solidFill>
              <a:sysClr val="windowText" lastClr="000000"/>
            </a:solidFill>
            <a:hlinkClick xmlns:r="http://schemas.openxmlformats.org/officeDocument/2006/relationships" r:id=""/>
          </a:endParaRPr>
        </a:p>
        <a:p>
          <a:endParaRPr lang="en-US" b="1">
            <a:solidFill>
              <a:sysClr val="windowText" lastClr="000000"/>
            </a:solidFill>
            <a:hlinkClick xmlns:r="http://schemas.openxmlformats.org/officeDocument/2006/relationships" r:id=""/>
          </a:endParaRPr>
        </a:p>
        <a:p>
          <a:endParaRPr lang="en-US" b="1">
            <a:solidFill>
              <a:sysClr val="windowText" lastClr="000000"/>
            </a:solidFill>
            <a:hlinkClick xmlns:r="http://schemas.openxmlformats.org/officeDocument/2006/relationships" r:id=""/>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2. Axes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You can show or hide chart axes by clicking the </a:t>
          </a:r>
          <a:r>
            <a:rPr lang="en-US" sz="1100" b="0" i="1">
              <a:solidFill>
                <a:schemeClr val="dk1"/>
              </a:solidFill>
              <a:effectLst/>
              <a:latin typeface="+mn-lt"/>
              <a:ea typeface="+mn-ea"/>
              <a:cs typeface="+mn-cs"/>
            </a:rPr>
            <a:t>Chart Elements</a:t>
          </a:r>
          <a:r>
            <a:rPr lang="en-US" sz="1100" b="0" i="0">
              <a:solidFill>
                <a:schemeClr val="dk1"/>
              </a:solidFill>
              <a:effectLst/>
              <a:latin typeface="+mn-lt"/>
              <a:ea typeface="+mn-ea"/>
              <a:cs typeface="+mn-cs"/>
            </a:rPr>
            <a:t> button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then clicking the arrow next to </a:t>
          </a:r>
          <a:r>
            <a:rPr lang="en-US" sz="1100" b="1" i="0">
              <a:solidFill>
                <a:schemeClr val="dk1"/>
              </a:solidFill>
              <a:effectLst/>
              <a:latin typeface="+mn-lt"/>
              <a:ea typeface="+mn-ea"/>
              <a:cs typeface="+mn-cs"/>
            </a:rPr>
            <a:t>Axes</a:t>
          </a:r>
          <a:r>
            <a:rPr lang="en-US" sz="1100" b="0" i="0">
              <a:solidFill>
                <a:schemeClr val="dk1"/>
              </a:solidFill>
              <a:effectLst/>
              <a:latin typeface="+mn-lt"/>
              <a:ea typeface="+mn-ea"/>
              <a:cs typeface="+mn-cs"/>
            </a:rPr>
            <a:t>, and then checking the boxes for</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the axes you want to show and unchecking those you want to hide.</a:t>
          </a: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b="1">
            <a:solidFill>
              <a:sysClr val="windowText" lastClr="000000"/>
            </a:solidFill>
            <a:hlinkClick xmlns:r="http://schemas.openxmlformats.org/officeDocument/2006/relationships" r:id=""/>
          </a:endParaRPr>
        </a:p>
        <a:p>
          <a:endParaRPr lang="en-US" b="1">
            <a:solidFill>
              <a:sysClr val="windowText" lastClr="000000"/>
            </a:solidFill>
            <a:hlinkClick xmlns:r="http://schemas.openxmlformats.org/officeDocument/2006/relationships" r:id=""/>
          </a:endParaRPr>
        </a:p>
        <a:p>
          <a:endParaRPr lang="en-US" b="1">
            <a:solidFill>
              <a:sysClr val="windowText" lastClr="000000"/>
            </a:solidFill>
            <a:hlinkClick xmlns:r="http://schemas.openxmlformats.org/officeDocument/2006/relationships" r:id=""/>
          </a:endParaRPr>
        </a:p>
        <a:p>
          <a:endParaRPr lang="en-US" sz="1200" b="0">
            <a:solidFill>
              <a:sysClr val="windowText" lastClr="000000"/>
            </a:solidFill>
            <a:hlinkClick xmlns:r="http://schemas.openxmlformats.org/officeDocument/2006/relationships" r:id=""/>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Change the axis scale in the chart</a:t>
          </a:r>
        </a:p>
        <a:p>
          <a:r>
            <a:rPr lang="en-US" sz="1100" b="1" i="0">
              <a:solidFill>
                <a:schemeClr val="dk1"/>
              </a:solidFill>
              <a:effectLst/>
              <a:latin typeface="+mn-lt"/>
              <a:ea typeface="+mn-ea"/>
              <a:cs typeface="+mn-cs"/>
            </a:rPr>
            <a:t>1.</a:t>
          </a:r>
          <a:r>
            <a:rPr lang="en-US" sz="1100" b="0" i="0">
              <a:solidFill>
                <a:schemeClr val="dk1"/>
              </a:solidFill>
              <a:effectLst/>
              <a:latin typeface="+mn-lt"/>
              <a:ea typeface="+mn-ea"/>
              <a:cs typeface="+mn-cs"/>
            </a:rPr>
            <a:t> Select the vertical axis in your chart, and click the </a:t>
          </a:r>
          <a:r>
            <a:rPr lang="en-US" sz="1100" b="0" i="1">
              <a:solidFill>
                <a:schemeClr val="dk1"/>
              </a:solidFill>
              <a:effectLst/>
              <a:latin typeface="+mn-lt"/>
              <a:ea typeface="+mn-ea"/>
              <a:cs typeface="+mn-cs"/>
            </a:rPr>
            <a:t>Chart Elements</a:t>
          </a:r>
          <a:r>
            <a:rPr lang="en-US" sz="1100" b="0" i="0">
              <a:solidFill>
                <a:schemeClr val="dk1"/>
              </a:solidFill>
              <a:effectLst/>
              <a:latin typeface="+mn-lt"/>
              <a:ea typeface="+mn-ea"/>
              <a:cs typeface="+mn-cs"/>
            </a:rPr>
            <a:t> button .</a:t>
          </a:r>
        </a:p>
        <a:p>
          <a:r>
            <a:rPr lang="en-US" sz="1100" b="1" i="0">
              <a:solidFill>
                <a:schemeClr val="dk1"/>
              </a:solidFill>
              <a:effectLst/>
              <a:latin typeface="+mn-lt"/>
              <a:ea typeface="+mn-ea"/>
              <a:cs typeface="+mn-cs"/>
            </a:rPr>
            <a:t>2.</a:t>
          </a:r>
          <a:r>
            <a:rPr lang="en-US" sz="1100" b="0" i="0">
              <a:solidFill>
                <a:schemeClr val="dk1"/>
              </a:solidFill>
              <a:effectLst/>
              <a:latin typeface="+mn-lt"/>
              <a:ea typeface="+mn-ea"/>
              <a:cs typeface="+mn-cs"/>
            </a:rPr>
            <a:t> Click the arrow next to </a:t>
          </a:r>
          <a:r>
            <a:rPr lang="en-US" sz="1100" b="0" i="1">
              <a:solidFill>
                <a:schemeClr val="dk1"/>
              </a:solidFill>
              <a:effectLst/>
              <a:latin typeface="+mn-lt"/>
              <a:ea typeface="+mn-ea"/>
              <a:cs typeface="+mn-cs"/>
            </a:rPr>
            <a:t>Axis</a:t>
          </a:r>
          <a:r>
            <a:rPr lang="en-US" sz="1100" b="0" i="0">
              <a:solidFill>
                <a:schemeClr val="dk1"/>
              </a:solidFill>
              <a:effectLst/>
              <a:latin typeface="+mn-lt"/>
              <a:ea typeface="+mn-ea"/>
              <a:cs typeface="+mn-cs"/>
            </a:rPr>
            <a:t>, and then click </a:t>
          </a:r>
          <a:r>
            <a:rPr lang="en-US" sz="1100" b="0" i="1">
              <a:solidFill>
                <a:schemeClr val="dk1"/>
              </a:solidFill>
              <a:effectLst/>
              <a:latin typeface="+mn-lt"/>
              <a:ea typeface="+mn-ea"/>
              <a:cs typeface="+mn-cs"/>
            </a:rPr>
            <a:t>More options…</a:t>
          </a:r>
          <a:r>
            <a:rPr lang="en-US" sz="1100" b="0" i="0">
              <a:solidFill>
                <a:schemeClr val="dk1"/>
              </a:solidFill>
              <a:effectLst/>
              <a:latin typeface="+mn-lt"/>
              <a:ea typeface="+mn-ea"/>
              <a:cs typeface="+mn-cs"/>
            </a:rPr>
            <a:t> This will bring up the </a:t>
          </a:r>
          <a:r>
            <a:rPr lang="en-US" sz="1100" b="0" i="1">
              <a:solidFill>
                <a:schemeClr val="dk1"/>
              </a:solidFill>
              <a:effectLst/>
              <a:latin typeface="+mn-lt"/>
              <a:ea typeface="+mn-ea"/>
              <a:cs typeface="+mn-cs"/>
            </a:rPr>
            <a:t>Format Axis</a:t>
          </a:r>
          <a:r>
            <a:rPr lang="en-US" sz="1100" b="0" i="0">
              <a:solidFill>
                <a:schemeClr val="dk1"/>
              </a:solidFill>
              <a:effectLst/>
              <a:latin typeface="+mn-lt"/>
              <a:ea typeface="+mn-ea"/>
              <a:cs typeface="+mn-cs"/>
            </a:rPr>
            <a:t> pane.</a:t>
          </a:r>
        </a:p>
        <a:p>
          <a:r>
            <a:rPr lang="en-US" sz="1100" b="1" i="0">
              <a:solidFill>
                <a:schemeClr val="dk1"/>
              </a:solidFill>
              <a:effectLst/>
              <a:latin typeface="+mn-lt"/>
              <a:ea typeface="+mn-ea"/>
              <a:cs typeface="+mn-cs"/>
            </a:rPr>
            <a:t>3.</a:t>
          </a:r>
          <a:r>
            <a:rPr lang="en-US" sz="1100" b="0" i="0">
              <a:solidFill>
                <a:schemeClr val="dk1"/>
              </a:solidFill>
              <a:effectLst/>
              <a:latin typeface="+mn-lt"/>
              <a:ea typeface="+mn-ea"/>
              <a:cs typeface="+mn-cs"/>
            </a:rPr>
            <a:t> On the </a:t>
          </a:r>
          <a:r>
            <a:rPr lang="en-US" sz="1100" b="0" i="1">
              <a:solidFill>
                <a:schemeClr val="dk1"/>
              </a:solidFill>
              <a:effectLst/>
              <a:latin typeface="+mn-lt"/>
              <a:ea typeface="+mn-ea"/>
              <a:cs typeface="+mn-cs"/>
            </a:rPr>
            <a:t>Format Axis</a:t>
          </a:r>
          <a:r>
            <a:rPr lang="en-US" sz="1100" b="0" i="0">
              <a:solidFill>
                <a:schemeClr val="dk1"/>
              </a:solidFill>
              <a:effectLst/>
              <a:latin typeface="+mn-lt"/>
              <a:ea typeface="+mn-ea"/>
              <a:cs typeface="+mn-cs"/>
            </a:rPr>
            <a:t> pane, under </a:t>
          </a:r>
          <a:r>
            <a:rPr lang="en-US" sz="1100" b="0" i="1">
              <a:solidFill>
                <a:schemeClr val="dk1"/>
              </a:solidFill>
              <a:effectLst/>
              <a:latin typeface="+mn-lt"/>
              <a:ea typeface="+mn-ea"/>
              <a:cs typeface="+mn-cs"/>
            </a:rPr>
            <a:t>Axis Options,</a:t>
          </a:r>
          <a:r>
            <a:rPr lang="en-US" sz="1100" b="0" i="0">
              <a:solidFill>
                <a:schemeClr val="dk1"/>
              </a:solidFill>
              <a:effectLst/>
              <a:latin typeface="+mn-lt"/>
              <a:ea typeface="+mn-ea"/>
              <a:cs typeface="+mn-cs"/>
            </a:rPr>
            <a:t> click the value axis that you want to change </a:t>
          </a:r>
        </a:p>
        <a:p>
          <a:r>
            <a:rPr lang="en-US" sz="1100" b="0" i="0">
              <a:solidFill>
                <a:schemeClr val="dk1"/>
              </a:solidFill>
              <a:effectLst/>
              <a:latin typeface="+mn-lt"/>
              <a:ea typeface="+mn-ea"/>
              <a:cs typeface="+mn-cs"/>
            </a:rPr>
            <a:t>To set the starting point or ending point for the vertical axis, </a:t>
          </a:r>
        </a:p>
        <a:p>
          <a:r>
            <a:rPr lang="en-US" sz="1100" b="0" i="0">
              <a:solidFill>
                <a:schemeClr val="dk1"/>
              </a:solidFill>
              <a:effectLst/>
              <a:latin typeface="+mn-lt"/>
              <a:ea typeface="+mn-ea"/>
              <a:cs typeface="+mn-cs"/>
            </a:rPr>
            <a:t>    enter the corresponding numbers in the </a:t>
          </a:r>
          <a:r>
            <a:rPr lang="en-US" sz="1100" b="0" i="1">
              <a:solidFill>
                <a:schemeClr val="dk1"/>
              </a:solidFill>
              <a:effectLst/>
              <a:latin typeface="+mn-lt"/>
              <a:ea typeface="+mn-ea"/>
              <a:cs typeface="+mn-cs"/>
            </a:rPr>
            <a:t>Minimum</a:t>
          </a:r>
          <a:r>
            <a:rPr lang="en-US" sz="1100" b="0" i="0">
              <a:solidFill>
                <a:schemeClr val="dk1"/>
              </a:solidFill>
              <a:effectLst/>
              <a:latin typeface="+mn-lt"/>
              <a:ea typeface="+mn-ea"/>
              <a:cs typeface="+mn-cs"/>
            </a:rPr>
            <a:t> or </a:t>
          </a:r>
          <a:r>
            <a:rPr lang="en-US" sz="1100" b="0" i="1">
              <a:solidFill>
                <a:schemeClr val="dk1"/>
              </a:solidFill>
              <a:effectLst/>
              <a:latin typeface="+mn-lt"/>
              <a:ea typeface="+mn-ea"/>
              <a:cs typeface="+mn-cs"/>
            </a:rPr>
            <a:t>Maximum</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    To change the scale interval, type your numbers in the </a:t>
          </a:r>
          <a:r>
            <a:rPr lang="en-US" sz="1100" b="0" i="1">
              <a:solidFill>
                <a:schemeClr val="dk1"/>
              </a:solidFill>
              <a:effectLst/>
              <a:latin typeface="+mn-lt"/>
              <a:ea typeface="+mn-ea"/>
              <a:cs typeface="+mn-cs"/>
            </a:rPr>
            <a:t>Major</a:t>
          </a:r>
          <a:r>
            <a:rPr lang="en-US" sz="1100" b="0" i="0">
              <a:solidFill>
                <a:schemeClr val="dk1"/>
              </a:solidFill>
              <a:effectLst/>
              <a:latin typeface="+mn-lt"/>
              <a:ea typeface="+mn-ea"/>
              <a:cs typeface="+mn-cs"/>
            </a:rPr>
            <a:t> unit box or </a:t>
          </a:r>
          <a:r>
            <a:rPr lang="en-US" sz="1100" b="0" i="1">
              <a:solidFill>
                <a:schemeClr val="dk1"/>
              </a:solidFill>
              <a:effectLst/>
              <a:latin typeface="+mn-lt"/>
              <a:ea typeface="+mn-ea"/>
              <a:cs typeface="+mn-cs"/>
            </a:rPr>
            <a:t>Minor</a:t>
          </a:r>
          <a:r>
            <a:rPr lang="en-US" sz="1100" b="0" i="0">
              <a:solidFill>
                <a:schemeClr val="dk1"/>
              </a:solidFill>
              <a:effectLst/>
              <a:latin typeface="+mn-lt"/>
              <a:ea typeface="+mn-ea"/>
              <a:cs typeface="+mn-cs"/>
            </a:rPr>
            <a:t> unit box.</a:t>
          </a:r>
        </a:p>
        <a:p>
          <a:r>
            <a:rPr lang="en-US" sz="1100" b="0" i="0">
              <a:solidFill>
                <a:schemeClr val="dk1"/>
              </a:solidFill>
              <a:effectLst/>
              <a:latin typeface="+mn-lt"/>
              <a:ea typeface="+mn-ea"/>
              <a:cs typeface="+mn-cs"/>
            </a:rPr>
            <a:t>    To reverse the order of the values, put a tick in the </a:t>
          </a:r>
          <a:r>
            <a:rPr lang="en-US" sz="1100" b="0" i="1">
              <a:solidFill>
                <a:schemeClr val="dk1"/>
              </a:solidFill>
              <a:effectLst/>
              <a:latin typeface="+mn-lt"/>
              <a:ea typeface="+mn-ea"/>
              <a:cs typeface="+mn-cs"/>
            </a:rPr>
            <a:t>Values in reverse order</a:t>
          </a:r>
          <a:r>
            <a:rPr lang="en-US" sz="1100" b="0" i="0">
              <a:solidFill>
                <a:schemeClr val="dk1"/>
              </a:solidFill>
              <a:effectLst/>
              <a:latin typeface="+mn-lt"/>
              <a:ea typeface="+mn-ea"/>
              <a:cs typeface="+mn-cs"/>
            </a:rPr>
            <a:t> box.</a:t>
          </a:r>
        </a:p>
        <a:p>
          <a:endParaRPr lang="en-US" b="1">
            <a:solidFill>
              <a:sysClr val="windowText" lastClr="000000"/>
            </a:solidFill>
            <a:hlinkClick xmlns:r="http://schemas.openxmlformats.org/officeDocument/2006/relationships" r:id=""/>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   Change the format of axis values</a:t>
          </a:r>
        </a:p>
        <a:p>
          <a:r>
            <a:rPr lang="en-US" sz="1100" b="0" i="0">
              <a:solidFill>
                <a:schemeClr val="dk1"/>
              </a:solidFill>
              <a:effectLst/>
              <a:latin typeface="+mn-lt"/>
              <a:ea typeface="+mn-ea"/>
              <a:cs typeface="+mn-cs"/>
            </a:rPr>
            <a:t>  If you want the numbers of the value axis labels </a:t>
          </a:r>
        </a:p>
        <a:p>
          <a:r>
            <a:rPr lang="en-US" sz="1100" b="0" i="0">
              <a:solidFill>
                <a:schemeClr val="dk1"/>
              </a:solidFill>
              <a:effectLst/>
              <a:latin typeface="+mn-lt"/>
              <a:ea typeface="+mn-ea"/>
              <a:cs typeface="+mn-cs"/>
            </a:rPr>
            <a:t>  to display as currency, percentage, time or in some   </a:t>
          </a:r>
        </a:p>
        <a:p>
          <a:r>
            <a:rPr lang="en-US" sz="1100" b="0" i="0">
              <a:solidFill>
                <a:schemeClr val="dk1"/>
              </a:solidFill>
              <a:effectLst/>
              <a:latin typeface="+mn-lt"/>
              <a:ea typeface="+mn-ea"/>
              <a:cs typeface="+mn-cs"/>
            </a:rPr>
            <a:t>  other format, </a:t>
          </a:r>
        </a:p>
        <a:p>
          <a:r>
            <a:rPr lang="en-US" sz="1100" b="0" i="0">
              <a:solidFill>
                <a:schemeClr val="dk1"/>
              </a:solidFill>
              <a:effectLst/>
              <a:latin typeface="+mn-lt"/>
              <a:ea typeface="+mn-ea"/>
              <a:cs typeface="+mn-cs"/>
            </a:rPr>
            <a:t>  right-click the axis labels, and choose </a:t>
          </a:r>
          <a:r>
            <a:rPr lang="en-US" sz="1100" b="0" i="1">
              <a:solidFill>
                <a:schemeClr val="dk1"/>
              </a:solidFill>
              <a:effectLst/>
              <a:latin typeface="+mn-lt"/>
              <a:ea typeface="+mn-ea"/>
              <a:cs typeface="+mn-cs"/>
            </a:rPr>
            <a:t>Format Axis</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in the context menu</a:t>
          </a: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hlinkClick xmlns:r="http://schemas.openxmlformats.org/officeDocument/2006/relationships" r:id=""/>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3. Data Lables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Click the </a:t>
          </a:r>
          <a:r>
            <a:rPr lang="en-US" sz="1100" b="0" i="1">
              <a:solidFill>
                <a:schemeClr val="dk1"/>
              </a:solidFill>
              <a:effectLst/>
              <a:latin typeface="+mn-lt"/>
              <a:ea typeface="+mn-ea"/>
              <a:cs typeface="+mn-cs"/>
            </a:rPr>
            <a:t>Chart Elements</a:t>
          </a:r>
          <a:r>
            <a:rPr lang="en-US" sz="1100" b="0" i="0">
              <a:solidFill>
                <a:schemeClr val="dk1"/>
              </a:solidFill>
              <a:effectLst/>
              <a:latin typeface="+mn-lt"/>
              <a:ea typeface="+mn-ea"/>
              <a:cs typeface="+mn-cs"/>
            </a:rPr>
            <a:t> button, and select the </a:t>
          </a:r>
          <a:r>
            <a:rPr lang="en-US" sz="1100" b="0" i="1">
              <a:solidFill>
                <a:schemeClr val="dk1"/>
              </a:solidFill>
              <a:effectLst/>
              <a:latin typeface="+mn-lt"/>
              <a:ea typeface="+mn-ea"/>
              <a:cs typeface="+mn-cs"/>
            </a:rPr>
            <a:t>Data Labels</a:t>
          </a:r>
          <a:r>
            <a:rPr lang="en-US" sz="1100" b="0" i="0">
              <a:solidFill>
                <a:schemeClr val="dk1"/>
              </a:solidFill>
              <a:effectLst/>
              <a:latin typeface="+mn-lt"/>
              <a:ea typeface="+mn-ea"/>
              <a:cs typeface="+mn-cs"/>
            </a:rPr>
            <a:t> option.</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 </a:t>
          </a:r>
          <a:endParaRPr lang="en-US">
            <a:effectLst/>
          </a:endParaRPr>
        </a:p>
        <a:p>
          <a:endParaRPr lang="en-US" sz="1100" b="0" i="0">
            <a:solidFill>
              <a:schemeClr val="dk1"/>
            </a:solidFill>
            <a:effectLst/>
            <a:latin typeface="+mn-lt"/>
            <a:ea typeface="+mn-ea"/>
            <a:cs typeface="+mn-cs"/>
            <a:hlinkClick xmlns:r="http://schemas.openxmlformats.org/officeDocument/2006/relationships" r:id=""/>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   To change what is displayed on the data labels in your chart,  click the </a:t>
          </a:r>
          <a:r>
            <a:rPr lang="en-US" sz="1100" b="0" i="1">
              <a:solidFill>
                <a:schemeClr val="dk1"/>
              </a:solidFill>
              <a:effectLst/>
              <a:latin typeface="+mn-lt"/>
              <a:ea typeface="+mn-ea"/>
              <a:cs typeface="+mn-cs"/>
            </a:rPr>
            <a:t>Chart Elements</a:t>
          </a:r>
          <a:r>
            <a:rPr lang="en-US" sz="1100" b="0" i="0">
              <a:solidFill>
                <a:schemeClr val="dk1"/>
              </a:solidFill>
              <a:effectLst/>
              <a:latin typeface="+mn-lt"/>
              <a:ea typeface="+mn-ea"/>
              <a:cs typeface="+mn-cs"/>
            </a:rPr>
            <a:t> button &gt; </a:t>
          </a:r>
          <a:r>
            <a:rPr lang="en-US" sz="1100" b="0" i="1">
              <a:solidFill>
                <a:schemeClr val="dk1"/>
              </a:solidFill>
              <a:effectLst/>
              <a:latin typeface="+mn-lt"/>
              <a:ea typeface="+mn-ea"/>
              <a:cs typeface="+mn-cs"/>
            </a:rPr>
            <a:t>Data Labels &gt; More options…</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This will bring up the </a:t>
          </a:r>
          <a:r>
            <a:rPr lang="en-US" sz="1100" b="0" i="1">
              <a:solidFill>
                <a:schemeClr val="dk1"/>
              </a:solidFill>
              <a:effectLst/>
              <a:latin typeface="+mn-lt"/>
              <a:ea typeface="+mn-ea"/>
              <a:cs typeface="+mn-cs"/>
            </a:rPr>
            <a:t>Format Data Labels</a:t>
          </a:r>
          <a:r>
            <a:rPr lang="en-US" sz="1100" b="0" i="0">
              <a:solidFill>
                <a:schemeClr val="dk1"/>
              </a:solidFill>
              <a:effectLst/>
              <a:latin typeface="+mn-lt"/>
              <a:ea typeface="+mn-ea"/>
              <a:cs typeface="+mn-cs"/>
            </a:rPr>
            <a:t> pane on the right of your worksheet. </a:t>
          </a:r>
        </a:p>
        <a:p>
          <a:r>
            <a:rPr lang="en-US" sz="1100" b="0" i="0">
              <a:solidFill>
                <a:schemeClr val="dk1"/>
              </a:solidFill>
              <a:effectLst/>
              <a:latin typeface="+mn-lt"/>
              <a:ea typeface="+mn-ea"/>
              <a:cs typeface="+mn-cs"/>
            </a:rPr>
            <a:t>   Switch to the </a:t>
          </a:r>
          <a:r>
            <a:rPr lang="en-US" sz="1100" b="0" i="1">
              <a:solidFill>
                <a:schemeClr val="dk1"/>
              </a:solidFill>
              <a:effectLst/>
              <a:latin typeface="+mn-lt"/>
              <a:ea typeface="+mn-ea"/>
              <a:cs typeface="+mn-cs"/>
            </a:rPr>
            <a:t>Label Options</a:t>
          </a:r>
          <a:r>
            <a:rPr lang="en-US" sz="1100" b="0" i="0">
              <a:solidFill>
                <a:schemeClr val="dk1"/>
              </a:solidFill>
              <a:effectLst/>
              <a:latin typeface="+mn-lt"/>
              <a:ea typeface="+mn-ea"/>
              <a:cs typeface="+mn-cs"/>
            </a:rPr>
            <a:t> tab, and select the option(s) you want </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4. Gridlines</a:t>
          </a:r>
        </a:p>
        <a:p>
          <a:r>
            <a:rPr lang="en-US" sz="1100" b="0" i="0">
              <a:solidFill>
                <a:schemeClr val="dk1"/>
              </a:solidFill>
              <a:effectLst/>
              <a:latin typeface="+mn-lt"/>
              <a:ea typeface="+mn-ea"/>
              <a:cs typeface="+mn-cs"/>
            </a:rPr>
            <a:t>  To change the gridlines type, click the arrow next to </a:t>
          </a:r>
          <a:r>
            <a:rPr lang="en-US" sz="1100" b="0" i="1">
              <a:solidFill>
                <a:schemeClr val="dk1"/>
              </a:solidFill>
              <a:effectLst/>
              <a:latin typeface="+mn-lt"/>
              <a:ea typeface="+mn-ea"/>
              <a:cs typeface="+mn-cs"/>
            </a:rPr>
            <a:t>Gridlines</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   and then choose the desired gridlines type from the list, </a:t>
          </a:r>
        </a:p>
        <a:p>
          <a:r>
            <a:rPr lang="en-US" sz="1100" b="0" i="0">
              <a:solidFill>
                <a:schemeClr val="dk1"/>
              </a:solidFill>
              <a:effectLst/>
              <a:latin typeface="+mn-lt"/>
              <a:ea typeface="+mn-ea"/>
              <a:cs typeface="+mn-cs"/>
            </a:rPr>
            <a:t>   or click </a:t>
          </a:r>
          <a:r>
            <a:rPr lang="en-US" sz="1100" b="0" i="1">
              <a:solidFill>
                <a:schemeClr val="dk1"/>
              </a:solidFill>
              <a:effectLst/>
              <a:latin typeface="+mn-lt"/>
              <a:ea typeface="+mn-ea"/>
              <a:cs typeface="+mn-cs"/>
            </a:rPr>
            <a:t>More Options…</a:t>
          </a:r>
          <a:r>
            <a:rPr lang="en-US" sz="1100" b="0" i="0">
              <a:solidFill>
                <a:schemeClr val="dk1"/>
              </a:solidFill>
              <a:effectLst/>
              <a:latin typeface="+mn-lt"/>
              <a:ea typeface="+mn-ea"/>
              <a:cs typeface="+mn-cs"/>
            </a:rPr>
            <a:t> for advanced </a:t>
          </a:r>
          <a:r>
            <a:rPr lang="en-US" sz="1100" b="0" i="1">
              <a:solidFill>
                <a:schemeClr val="dk1"/>
              </a:solidFill>
              <a:effectLst/>
              <a:latin typeface="+mn-lt"/>
              <a:ea typeface="+mn-ea"/>
              <a:cs typeface="+mn-cs"/>
            </a:rPr>
            <a:t>Major Gridlines</a:t>
          </a:r>
          <a:r>
            <a:rPr lang="en-US" sz="1100" b="0" i="0">
              <a:solidFill>
                <a:schemeClr val="dk1"/>
              </a:solidFill>
              <a:effectLst/>
              <a:latin typeface="+mn-lt"/>
              <a:ea typeface="+mn-ea"/>
              <a:cs typeface="+mn-cs"/>
            </a:rPr>
            <a:t> options.</a:t>
          </a:r>
          <a:r>
            <a:rPr lang="en-US" sz="1100" b="1" i="0">
              <a:solidFill>
                <a:schemeClr val="dk1"/>
              </a:solidFill>
              <a:effectLst/>
              <a:latin typeface="+mn-lt"/>
              <a:ea typeface="+mn-ea"/>
              <a:cs typeface="+mn-cs"/>
            </a:rPr>
            <a:t> </a:t>
          </a:r>
        </a:p>
        <a:p>
          <a:endParaRPr lang="en-US" sz="1100" b="1"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5. Hiding and editing data series in Excel graphs</a:t>
          </a:r>
        </a:p>
        <a:p>
          <a:r>
            <a:rPr lang="en-US" sz="1100" b="0" i="0">
              <a:solidFill>
                <a:schemeClr val="dk1"/>
              </a:solidFill>
              <a:effectLst/>
              <a:latin typeface="+mn-lt"/>
              <a:ea typeface="+mn-ea"/>
              <a:cs typeface="+mn-cs"/>
            </a:rPr>
            <a:t>    If you want to temporary </a:t>
          </a:r>
          <a:r>
            <a:rPr lang="en-US" sz="1100" b="1" i="0">
              <a:solidFill>
                <a:schemeClr val="dk1"/>
              </a:solidFill>
              <a:effectLst/>
              <a:latin typeface="+mn-lt"/>
              <a:ea typeface="+mn-ea"/>
              <a:cs typeface="+mn-cs"/>
            </a:rPr>
            <a:t>hide</a:t>
          </a:r>
          <a:r>
            <a:rPr lang="en-US" sz="1100" b="0" i="0">
              <a:solidFill>
                <a:schemeClr val="dk1"/>
              </a:solidFill>
              <a:effectLst/>
              <a:latin typeface="+mn-lt"/>
              <a:ea typeface="+mn-ea"/>
              <a:cs typeface="+mn-cs"/>
            </a:rPr>
            <a:t> some data series so that you could focus only on the most relevant ones.</a:t>
          </a:r>
        </a:p>
        <a:p>
          <a:r>
            <a:rPr lang="en-US" sz="1100" b="0" i="0">
              <a:solidFill>
                <a:schemeClr val="dk1"/>
              </a:solidFill>
              <a:effectLst/>
              <a:latin typeface="+mn-lt"/>
              <a:ea typeface="+mn-ea"/>
              <a:cs typeface="+mn-cs"/>
            </a:rPr>
            <a:t>   Click</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Chart Filters</a:t>
          </a:r>
          <a:r>
            <a:rPr lang="en-US" sz="1100" b="0" i="0">
              <a:solidFill>
                <a:schemeClr val="dk1"/>
              </a:solidFill>
              <a:effectLst/>
              <a:latin typeface="+mn-lt"/>
              <a:ea typeface="+mn-ea"/>
              <a:cs typeface="+mn-cs"/>
            </a:rPr>
            <a:t> button  on the right of the graph, </a:t>
          </a:r>
        </a:p>
        <a:p>
          <a:r>
            <a:rPr lang="en-US" sz="1100" b="0" i="0">
              <a:solidFill>
                <a:schemeClr val="dk1"/>
              </a:solidFill>
              <a:effectLst/>
              <a:latin typeface="+mn-lt"/>
              <a:ea typeface="+mn-ea"/>
              <a:cs typeface="+mn-cs"/>
            </a:rPr>
            <a:t>    uncheck the data series and/or categories you want to hide, and click </a:t>
          </a:r>
          <a:r>
            <a:rPr lang="en-US" sz="1100" b="0" i="1">
              <a:solidFill>
                <a:schemeClr val="dk1"/>
              </a:solidFill>
              <a:effectLst/>
              <a:latin typeface="+mn-lt"/>
              <a:ea typeface="+mn-ea"/>
              <a:cs typeface="+mn-cs"/>
            </a:rPr>
            <a:t>Apply</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    To </a:t>
          </a:r>
          <a:r>
            <a:rPr lang="en-US" sz="1100" b="1" i="0">
              <a:solidFill>
                <a:schemeClr val="dk1"/>
              </a:solidFill>
              <a:effectLst/>
              <a:latin typeface="+mn-lt"/>
              <a:ea typeface="+mn-ea"/>
              <a:cs typeface="+mn-cs"/>
            </a:rPr>
            <a:t>edit a data series</a:t>
          </a:r>
          <a:r>
            <a:rPr lang="en-US" sz="1100" b="0" i="0">
              <a:solidFill>
                <a:schemeClr val="dk1"/>
              </a:solidFill>
              <a:effectLst/>
              <a:latin typeface="+mn-lt"/>
              <a:ea typeface="+mn-ea"/>
              <a:cs typeface="+mn-cs"/>
            </a:rPr>
            <a:t>, click the </a:t>
          </a:r>
          <a:r>
            <a:rPr lang="en-US" sz="1100" b="0" i="1">
              <a:solidFill>
                <a:schemeClr val="dk1"/>
              </a:solidFill>
              <a:effectLst/>
              <a:latin typeface="+mn-lt"/>
              <a:ea typeface="+mn-ea"/>
              <a:cs typeface="+mn-cs"/>
            </a:rPr>
            <a:t>Edit Series</a:t>
          </a:r>
          <a:r>
            <a:rPr lang="en-US" sz="1100" b="0" i="0">
              <a:solidFill>
                <a:schemeClr val="dk1"/>
              </a:solidFill>
              <a:effectLst/>
              <a:latin typeface="+mn-lt"/>
              <a:ea typeface="+mn-ea"/>
              <a:cs typeface="+mn-cs"/>
            </a:rPr>
            <a:t> button to the right of the data series. </a:t>
          </a:r>
        </a:p>
        <a:p>
          <a:r>
            <a:rPr lang="en-US" sz="1100" b="0" i="0">
              <a:solidFill>
                <a:schemeClr val="dk1"/>
              </a:solidFill>
              <a:effectLst/>
              <a:latin typeface="+mn-lt"/>
              <a:ea typeface="+mn-ea"/>
              <a:cs typeface="+mn-cs"/>
            </a:rPr>
            <a:t>    The </a:t>
          </a:r>
          <a:r>
            <a:rPr lang="en-US" sz="1100" b="0" i="1">
              <a:solidFill>
                <a:schemeClr val="dk1"/>
              </a:solidFill>
              <a:effectLst/>
              <a:latin typeface="+mn-lt"/>
              <a:ea typeface="+mn-ea"/>
              <a:cs typeface="+mn-cs"/>
            </a:rPr>
            <a:t>Edit Series</a:t>
          </a:r>
          <a:r>
            <a:rPr lang="en-US" sz="1100" b="0" i="0">
              <a:solidFill>
                <a:schemeClr val="dk1"/>
              </a:solidFill>
              <a:effectLst/>
              <a:latin typeface="+mn-lt"/>
              <a:ea typeface="+mn-ea"/>
              <a:cs typeface="+mn-cs"/>
            </a:rPr>
            <a:t> button appears as soon as you hover the mouse on a certain data series. </a:t>
          </a:r>
        </a:p>
        <a:p>
          <a:r>
            <a:rPr lang="en-US" sz="1100" b="0" i="0">
              <a:solidFill>
                <a:schemeClr val="dk1"/>
              </a:solidFill>
              <a:effectLst/>
              <a:latin typeface="+mn-lt"/>
              <a:ea typeface="+mn-ea"/>
              <a:cs typeface="+mn-cs"/>
            </a:rPr>
            <a:t>    This will also highlight the corresponding series on the chart, </a:t>
          </a:r>
        </a:p>
        <a:p>
          <a:r>
            <a:rPr lang="en-US" sz="1100" b="0" i="0">
              <a:solidFill>
                <a:schemeClr val="dk1"/>
              </a:solidFill>
              <a:effectLst/>
              <a:latin typeface="+mn-lt"/>
              <a:ea typeface="+mn-ea"/>
              <a:cs typeface="+mn-cs"/>
            </a:rPr>
            <a:t>    so that you could clearly see exactly what element you will be editing.</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6.  Changing chart type and style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To quickly </a:t>
          </a:r>
          <a:r>
            <a:rPr lang="en-US" sz="1100" b="1" i="0">
              <a:solidFill>
                <a:schemeClr val="dk1"/>
              </a:solidFill>
              <a:effectLst/>
              <a:latin typeface="+mn-lt"/>
              <a:ea typeface="+mn-ea"/>
              <a:cs typeface="+mn-cs"/>
            </a:rPr>
            <a:t>change the style</a:t>
          </a:r>
          <a:r>
            <a:rPr lang="en-US" sz="1100" b="0" i="0">
              <a:solidFill>
                <a:schemeClr val="dk1"/>
              </a:solidFill>
              <a:effectLst/>
              <a:latin typeface="+mn-lt"/>
              <a:ea typeface="+mn-ea"/>
              <a:cs typeface="+mn-cs"/>
            </a:rPr>
            <a:t> of the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existing graph in Excel,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click the </a:t>
          </a:r>
          <a:r>
            <a:rPr lang="en-US" sz="1100" b="0" i="1">
              <a:solidFill>
                <a:schemeClr val="dk1"/>
              </a:solidFill>
              <a:effectLst/>
              <a:latin typeface="+mn-lt"/>
              <a:ea typeface="+mn-ea"/>
              <a:cs typeface="+mn-cs"/>
            </a:rPr>
            <a:t>Chart Styles</a:t>
          </a:r>
          <a:r>
            <a:rPr lang="en-US" sz="1100" b="0" i="0">
              <a:solidFill>
                <a:schemeClr val="dk1"/>
              </a:solidFill>
              <a:effectLst/>
              <a:latin typeface="+mn-lt"/>
              <a:ea typeface="+mn-ea"/>
              <a:cs typeface="+mn-cs"/>
            </a:rPr>
            <a:t> button on the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right of the chart and scroll down to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see the other style offerings.</a:t>
          </a:r>
          <a:endParaRPr lang="en-US" sz="1100" b="1"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7. Changing chart colors</a:t>
          </a:r>
        </a:p>
        <a:p>
          <a:r>
            <a:rPr lang="en-US" sz="1100" b="0" i="0">
              <a:solidFill>
                <a:schemeClr val="dk1"/>
              </a:solidFill>
              <a:effectLst/>
              <a:latin typeface="+mn-lt"/>
              <a:ea typeface="+mn-ea"/>
              <a:cs typeface="+mn-cs"/>
            </a:rPr>
            <a:t>    To change the</a:t>
          </a:r>
          <a:r>
            <a:rPr lang="en-US" sz="1100" b="1" i="0">
              <a:solidFill>
                <a:schemeClr val="dk1"/>
              </a:solidFill>
              <a:effectLst/>
              <a:latin typeface="+mn-lt"/>
              <a:ea typeface="+mn-ea"/>
              <a:cs typeface="+mn-cs"/>
            </a:rPr>
            <a:t> color theme</a:t>
          </a:r>
          <a:r>
            <a:rPr lang="en-US" sz="1100" b="0" i="0">
              <a:solidFill>
                <a:schemeClr val="dk1"/>
              </a:solidFill>
              <a:effectLst/>
              <a:latin typeface="+mn-lt"/>
              <a:ea typeface="+mn-ea"/>
              <a:cs typeface="+mn-cs"/>
            </a:rPr>
            <a:t> of your Excel graph, </a:t>
          </a:r>
        </a:p>
        <a:p>
          <a:r>
            <a:rPr lang="en-US" sz="1100" b="0" i="0">
              <a:solidFill>
                <a:schemeClr val="dk1"/>
              </a:solidFill>
              <a:effectLst/>
              <a:latin typeface="+mn-lt"/>
              <a:ea typeface="+mn-ea"/>
              <a:cs typeface="+mn-cs"/>
            </a:rPr>
            <a:t>    click the </a:t>
          </a:r>
          <a:r>
            <a:rPr lang="en-US" sz="1100" b="0" i="1">
              <a:solidFill>
                <a:schemeClr val="dk1"/>
              </a:solidFill>
              <a:effectLst/>
              <a:latin typeface="+mn-lt"/>
              <a:ea typeface="+mn-ea"/>
              <a:cs typeface="+mn-cs"/>
            </a:rPr>
            <a:t>Chart Styles</a:t>
          </a:r>
          <a:r>
            <a:rPr lang="en-US" sz="1100" b="0" i="0">
              <a:solidFill>
                <a:schemeClr val="dk1"/>
              </a:solidFill>
              <a:effectLst/>
              <a:latin typeface="+mn-lt"/>
              <a:ea typeface="+mn-ea"/>
              <a:cs typeface="+mn-cs"/>
            </a:rPr>
            <a:t> button, switch to the </a:t>
          </a:r>
          <a:r>
            <a:rPr lang="en-US" sz="1100" b="0" i="1">
              <a:solidFill>
                <a:schemeClr val="dk1"/>
              </a:solidFill>
              <a:effectLst/>
              <a:latin typeface="+mn-lt"/>
              <a:ea typeface="+mn-ea"/>
              <a:cs typeface="+mn-cs"/>
            </a:rPr>
            <a:t>Color</a:t>
          </a:r>
          <a:r>
            <a:rPr lang="en-US" sz="1100" b="0" i="0">
              <a:solidFill>
                <a:schemeClr val="dk1"/>
              </a:solidFill>
              <a:effectLst/>
              <a:latin typeface="+mn-lt"/>
              <a:ea typeface="+mn-ea"/>
              <a:cs typeface="+mn-cs"/>
            </a:rPr>
            <a:t> tab </a:t>
          </a:r>
        </a:p>
        <a:p>
          <a:r>
            <a:rPr lang="en-US" sz="1100" b="0" i="0">
              <a:solidFill>
                <a:schemeClr val="dk1"/>
              </a:solidFill>
              <a:effectLst/>
              <a:latin typeface="+mn-lt"/>
              <a:ea typeface="+mn-ea"/>
              <a:cs typeface="+mn-cs"/>
            </a:rPr>
            <a:t>    and select one of the available color themes. </a:t>
          </a:r>
        </a:p>
        <a:p>
          <a:r>
            <a:rPr lang="en-US" sz="1100" b="0" i="0">
              <a:solidFill>
                <a:schemeClr val="dk1"/>
              </a:solidFill>
              <a:effectLst/>
              <a:latin typeface="+mn-lt"/>
              <a:ea typeface="+mn-ea"/>
              <a:cs typeface="+mn-cs"/>
            </a:rPr>
            <a:t>    Your choice will be immediately reflected in the chart, </a:t>
          </a:r>
        </a:p>
        <a:p>
          <a:r>
            <a:rPr lang="en-US" sz="1100" b="0" i="0">
              <a:solidFill>
                <a:schemeClr val="dk1"/>
              </a:solidFill>
              <a:effectLst/>
              <a:latin typeface="+mn-lt"/>
              <a:ea typeface="+mn-ea"/>
              <a:cs typeface="+mn-cs"/>
            </a:rPr>
            <a:t>    so you can decide whether it will look well in new colors.</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   To </a:t>
          </a:r>
          <a:r>
            <a:rPr lang="en-US" sz="1100" b="1" i="0">
              <a:solidFill>
                <a:schemeClr val="dk1"/>
              </a:solidFill>
              <a:effectLst/>
              <a:latin typeface="+mn-lt"/>
              <a:ea typeface="+mn-ea"/>
              <a:cs typeface="+mn-cs"/>
            </a:rPr>
            <a:t>choose the color</a:t>
          </a:r>
          <a:r>
            <a:rPr lang="en-US" sz="1100" b="0" i="0">
              <a:solidFill>
                <a:schemeClr val="dk1"/>
              </a:solidFill>
              <a:effectLst/>
              <a:latin typeface="+mn-lt"/>
              <a:ea typeface="+mn-ea"/>
              <a:cs typeface="+mn-cs"/>
            </a:rPr>
            <a:t> for each data series individually, </a:t>
          </a:r>
        </a:p>
        <a:p>
          <a:r>
            <a:rPr lang="en-US" sz="1100" b="0" i="0">
              <a:solidFill>
                <a:schemeClr val="dk1"/>
              </a:solidFill>
              <a:effectLst/>
              <a:latin typeface="+mn-lt"/>
              <a:ea typeface="+mn-ea"/>
              <a:cs typeface="+mn-cs"/>
            </a:rPr>
            <a:t>   select the data series on the chart, </a:t>
          </a:r>
        </a:p>
        <a:p>
          <a:r>
            <a:rPr lang="en-US" sz="1100" b="0" i="0">
              <a:solidFill>
                <a:schemeClr val="dk1"/>
              </a:solidFill>
              <a:effectLst/>
              <a:latin typeface="+mn-lt"/>
              <a:ea typeface="+mn-ea"/>
              <a:cs typeface="+mn-cs"/>
            </a:rPr>
            <a:t>   go to the </a:t>
          </a:r>
          <a:r>
            <a:rPr lang="en-US" sz="1100" b="0" i="1">
              <a:solidFill>
                <a:schemeClr val="dk1"/>
              </a:solidFill>
              <a:effectLst/>
              <a:latin typeface="+mn-lt"/>
              <a:ea typeface="+mn-ea"/>
              <a:cs typeface="+mn-cs"/>
            </a:rPr>
            <a:t>Format</a:t>
          </a:r>
          <a:r>
            <a:rPr lang="en-US" sz="1100" b="0" i="0">
              <a:solidFill>
                <a:schemeClr val="dk1"/>
              </a:solidFill>
              <a:effectLst/>
              <a:latin typeface="+mn-lt"/>
              <a:ea typeface="+mn-ea"/>
              <a:cs typeface="+mn-cs"/>
            </a:rPr>
            <a:t> tab &gt; </a:t>
          </a:r>
          <a:r>
            <a:rPr lang="en-US" sz="1100" b="0" i="1">
              <a:solidFill>
                <a:schemeClr val="dk1"/>
              </a:solidFill>
              <a:effectLst/>
              <a:latin typeface="+mn-lt"/>
              <a:ea typeface="+mn-ea"/>
              <a:cs typeface="+mn-cs"/>
            </a:rPr>
            <a:t>Shape Styles</a:t>
          </a:r>
          <a:r>
            <a:rPr lang="en-US" sz="1100" b="0" i="0">
              <a:solidFill>
                <a:schemeClr val="dk1"/>
              </a:solidFill>
              <a:effectLst/>
              <a:latin typeface="+mn-lt"/>
              <a:ea typeface="+mn-ea"/>
              <a:cs typeface="+mn-cs"/>
            </a:rPr>
            <a:t> group, </a:t>
          </a:r>
        </a:p>
        <a:p>
          <a:r>
            <a:rPr lang="en-US" sz="1100" b="0" i="0">
              <a:solidFill>
                <a:schemeClr val="dk1"/>
              </a:solidFill>
              <a:effectLst/>
              <a:latin typeface="+mn-lt"/>
              <a:ea typeface="+mn-ea"/>
              <a:cs typeface="+mn-cs"/>
            </a:rPr>
            <a:t>   and click the </a:t>
          </a:r>
          <a:r>
            <a:rPr lang="en-US" sz="1100" b="1" i="0">
              <a:solidFill>
                <a:schemeClr val="dk1"/>
              </a:solidFill>
              <a:effectLst/>
              <a:latin typeface="+mn-lt"/>
              <a:ea typeface="+mn-ea"/>
              <a:cs typeface="+mn-cs"/>
            </a:rPr>
            <a:t>Shape Fill</a:t>
          </a:r>
          <a:r>
            <a:rPr lang="en-US" sz="1100" b="0" i="0">
              <a:solidFill>
                <a:schemeClr val="dk1"/>
              </a:solidFill>
              <a:effectLst/>
              <a:latin typeface="+mn-lt"/>
              <a:ea typeface="+mn-ea"/>
              <a:cs typeface="+mn-cs"/>
            </a:rPr>
            <a:t> button:</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8.  How to swap X and Y axes in the chart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If you are not happy with the way your worksheet rows and columns are plotted by default,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you can easily swap the vertical and horizontal axes.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To do this, select the chart, go to the </a:t>
          </a:r>
          <a:r>
            <a:rPr lang="en-US" sz="1100" b="0" i="1">
              <a:solidFill>
                <a:schemeClr val="dk1"/>
              </a:solidFill>
              <a:effectLst/>
              <a:latin typeface="+mn-lt"/>
              <a:ea typeface="+mn-ea"/>
              <a:cs typeface="+mn-cs"/>
            </a:rPr>
            <a:t>Design</a:t>
          </a:r>
          <a:r>
            <a:rPr lang="en-US" sz="1100" b="0" i="0">
              <a:solidFill>
                <a:schemeClr val="dk1"/>
              </a:solidFill>
              <a:effectLst/>
              <a:latin typeface="+mn-lt"/>
              <a:ea typeface="+mn-ea"/>
              <a:cs typeface="+mn-cs"/>
            </a:rPr>
            <a:t> tab and click the </a:t>
          </a:r>
          <a:r>
            <a:rPr lang="en-US" sz="1100" b="1" i="0">
              <a:solidFill>
                <a:schemeClr val="dk1"/>
              </a:solidFill>
              <a:effectLst/>
              <a:latin typeface="+mn-lt"/>
              <a:ea typeface="+mn-ea"/>
              <a:cs typeface="+mn-cs"/>
            </a:rPr>
            <a:t>Switch Row/Column</a:t>
          </a:r>
          <a:r>
            <a:rPr lang="en-US" sz="1100" b="0" i="0">
              <a:solidFill>
                <a:schemeClr val="dk1"/>
              </a:solidFill>
              <a:effectLst/>
              <a:latin typeface="+mn-lt"/>
              <a:ea typeface="+mn-ea"/>
              <a:cs typeface="+mn-cs"/>
            </a:rPr>
            <a:t> button.</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9. How to flip an Excel chart from left to right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1">
              <a:solidFill>
                <a:schemeClr val="dk1"/>
              </a:solidFill>
              <a:effectLst/>
              <a:latin typeface="+mn-lt"/>
              <a:ea typeface="+mn-ea"/>
              <a:cs typeface="+mn-cs"/>
            </a:rPr>
            <a:t>    Format Axis</a:t>
          </a:r>
          <a:r>
            <a:rPr lang="en-US" sz="1100" b="0" i="0">
              <a:solidFill>
                <a:schemeClr val="dk1"/>
              </a:solidFill>
              <a:effectLst/>
              <a:latin typeface="+mn-lt"/>
              <a:ea typeface="+mn-ea"/>
              <a:cs typeface="+mn-cs"/>
            </a:rPr>
            <a:t> pane will show up, you navigate to the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1">
              <a:solidFill>
                <a:schemeClr val="dk1"/>
              </a:solidFill>
              <a:effectLst/>
              <a:latin typeface="+mn-lt"/>
              <a:ea typeface="+mn-ea"/>
              <a:cs typeface="+mn-cs"/>
            </a:rPr>
            <a:t>    Axis Options</a:t>
          </a:r>
          <a:r>
            <a:rPr lang="en-US" sz="1100" b="0" i="0">
              <a:solidFill>
                <a:schemeClr val="dk1"/>
              </a:solidFill>
              <a:effectLst/>
              <a:latin typeface="+mn-lt"/>
              <a:ea typeface="+mn-ea"/>
              <a:cs typeface="+mn-cs"/>
            </a:rPr>
            <a:t> tab and select the </a:t>
          </a:r>
          <a:r>
            <a:rPr lang="en-US" sz="1100" b="1" i="0">
              <a:solidFill>
                <a:schemeClr val="dk1"/>
              </a:solidFill>
              <a:effectLst/>
              <a:latin typeface="+mn-lt"/>
              <a:ea typeface="+mn-ea"/>
              <a:cs typeface="+mn-cs"/>
            </a:rPr>
            <a:t>Categories in reverse order</a:t>
          </a:r>
          <a:r>
            <a:rPr lang="en-US" sz="1100" b="0" i="0">
              <a:solidFill>
                <a:schemeClr val="dk1"/>
              </a:solidFill>
              <a:effectLst/>
              <a:latin typeface="+mn-lt"/>
              <a:ea typeface="+mn-ea"/>
              <a:cs typeface="+mn-cs"/>
            </a:rPr>
            <a:t> option.</a:t>
          </a: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10. Format Chart Area  / Plot Area - </a:t>
          </a:r>
        </a:p>
        <a:p>
          <a:r>
            <a:rPr lang="en-US" sz="1100" b="1" i="0">
              <a:solidFill>
                <a:schemeClr val="dk1"/>
              </a:solidFill>
              <a:effectLst/>
              <a:latin typeface="+mn-lt"/>
              <a:ea typeface="+mn-ea"/>
              <a:cs typeface="+mn-cs"/>
            </a:rPr>
            <a:t>      Double Click </a:t>
          </a:r>
          <a:r>
            <a:rPr lang="en-US" sz="1100" b="0" i="0">
              <a:solidFill>
                <a:schemeClr val="dk1"/>
              </a:solidFill>
              <a:effectLst/>
              <a:latin typeface="+mn-lt"/>
              <a:ea typeface="+mn-ea"/>
              <a:cs typeface="+mn-cs"/>
            </a:rPr>
            <a:t>on the Chart Area / Plot Area , a Format Chart /Plot  Area Dialog Box will open. You can customise</a:t>
          </a:r>
          <a:r>
            <a:rPr lang="en-US" sz="1100" b="0" i="0" baseline="0">
              <a:solidFill>
                <a:schemeClr val="dk1"/>
              </a:solidFill>
              <a:effectLst/>
              <a:latin typeface="+mn-lt"/>
              <a:ea typeface="+mn-ea"/>
              <a:cs typeface="+mn-cs"/>
            </a:rPr>
            <a:t> the area as per your requirement</a:t>
          </a:r>
          <a:endParaRPr lang="en-US" sz="1100" b="0"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xdr:txBody>
    </xdr:sp>
    <xdr:clientData/>
  </xdr:twoCellAnchor>
  <xdr:twoCellAnchor>
    <xdr:from>
      <xdr:col>6</xdr:col>
      <xdr:colOff>438149</xdr:colOff>
      <xdr:row>134</xdr:row>
      <xdr:rowOff>123825</xdr:rowOff>
    </xdr:from>
    <xdr:to>
      <xdr:col>16</xdr:col>
      <xdr:colOff>342899</xdr:colOff>
      <xdr:row>150</xdr:row>
      <xdr:rowOff>9525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438150</xdr:colOff>
      <xdr:row>11</xdr:row>
      <xdr:rowOff>114300</xdr:rowOff>
    </xdr:from>
    <xdr:to>
      <xdr:col>12</xdr:col>
      <xdr:colOff>30971</xdr:colOff>
      <xdr:row>22</xdr:row>
      <xdr:rowOff>38100</xdr:rowOff>
    </xdr:to>
    <xdr:pic>
      <xdr:nvPicPr>
        <xdr:cNvPr id="13" name="Picture 12" descr="Adding a chart title in Excel 2013 and Excel 2016"/>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5819775" y="3028950"/>
          <a:ext cx="3107546" cy="2019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238125</xdr:colOff>
      <xdr:row>11</xdr:row>
      <xdr:rowOff>152400</xdr:rowOff>
    </xdr:from>
    <xdr:to>
      <xdr:col>15</xdr:col>
      <xdr:colOff>219075</xdr:colOff>
      <xdr:row>22</xdr:row>
      <xdr:rowOff>9525</xdr:rowOff>
    </xdr:to>
    <xdr:pic>
      <xdr:nvPicPr>
        <xdr:cNvPr id="14" name="Picture 13" descr="Adding a title to the chart using the Chart Elements button."/>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9134475" y="3067050"/>
          <a:ext cx="1809750" cy="19526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533401</xdr:colOff>
      <xdr:row>22</xdr:row>
      <xdr:rowOff>76201</xdr:rowOff>
    </xdr:from>
    <xdr:to>
      <xdr:col>12</xdr:col>
      <xdr:colOff>66676</xdr:colOff>
      <xdr:row>31</xdr:row>
      <xdr:rowOff>92735</xdr:rowOff>
    </xdr:to>
    <xdr:pic>
      <xdr:nvPicPr>
        <xdr:cNvPr id="15" name="Picture 14" descr="Adding a secondary axis to the Excel chart"/>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5305426" y="5086351"/>
          <a:ext cx="3657600" cy="173103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133350</xdr:colOff>
      <xdr:row>23</xdr:row>
      <xdr:rowOff>104775</xdr:rowOff>
    </xdr:from>
    <xdr:to>
      <xdr:col>17</xdr:col>
      <xdr:colOff>28575</xdr:colOff>
      <xdr:row>29</xdr:row>
      <xdr:rowOff>180780</xdr:rowOff>
    </xdr:to>
    <xdr:pic>
      <xdr:nvPicPr>
        <xdr:cNvPr id="17" name="Picture 16" descr="Adding a depth axis to a 3-D chart"/>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9029700" y="5305425"/>
          <a:ext cx="2943225" cy="121900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561976</xdr:colOff>
      <xdr:row>31</xdr:row>
      <xdr:rowOff>142875</xdr:rowOff>
    </xdr:from>
    <xdr:to>
      <xdr:col>12</xdr:col>
      <xdr:colOff>285750</xdr:colOff>
      <xdr:row>45</xdr:row>
      <xdr:rowOff>190315</xdr:rowOff>
    </xdr:to>
    <xdr:pic>
      <xdr:nvPicPr>
        <xdr:cNvPr id="19" name="Picture 18" descr="Changing the vertical axis scale"/>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7019926" y="6867525"/>
          <a:ext cx="2162174" cy="27144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561976</xdr:colOff>
      <xdr:row>31</xdr:row>
      <xdr:rowOff>47625</xdr:rowOff>
    </xdr:from>
    <xdr:to>
      <xdr:col>15</xdr:col>
      <xdr:colOff>343606</xdr:colOff>
      <xdr:row>47</xdr:row>
      <xdr:rowOff>161925</xdr:rowOff>
    </xdr:to>
    <xdr:pic>
      <xdr:nvPicPr>
        <xdr:cNvPr id="20" name="Picture 19" descr="Scaling options of the horizontal axis"/>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9458326" y="6772275"/>
          <a:ext cx="1610430" cy="3162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238127</xdr:colOff>
      <xdr:row>37</xdr:row>
      <xdr:rowOff>133349</xdr:rowOff>
    </xdr:from>
    <xdr:to>
      <xdr:col>8</xdr:col>
      <xdr:colOff>514350</xdr:colOff>
      <xdr:row>47</xdr:row>
      <xdr:rowOff>188918</xdr:rowOff>
    </xdr:to>
    <xdr:pic>
      <xdr:nvPicPr>
        <xdr:cNvPr id="21" name="Picture 20" descr="Changing the format of numbers on axis labels"/>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4391027" y="8000999"/>
          <a:ext cx="2581273" cy="196056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438152</xdr:colOff>
      <xdr:row>49</xdr:row>
      <xdr:rowOff>76201</xdr:rowOff>
    </xdr:from>
    <xdr:to>
      <xdr:col>11</xdr:col>
      <xdr:colOff>266701</xdr:colOff>
      <xdr:row>56</xdr:row>
      <xdr:rowOff>133350</xdr:rowOff>
    </xdr:to>
    <xdr:pic>
      <xdr:nvPicPr>
        <xdr:cNvPr id="22" name="Picture 21" descr="Adding labels to one of the data series in the chart"/>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5210177" y="10229851"/>
          <a:ext cx="3343274" cy="139064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885826</xdr:colOff>
      <xdr:row>50</xdr:row>
      <xdr:rowOff>28575</xdr:rowOff>
    </xdr:from>
    <xdr:to>
      <xdr:col>4</xdr:col>
      <xdr:colOff>381001</xdr:colOff>
      <xdr:row>57</xdr:row>
      <xdr:rowOff>45689</xdr:rowOff>
    </xdr:to>
    <xdr:pic>
      <xdr:nvPicPr>
        <xdr:cNvPr id="23" name="Picture 22" descr="Choosing the labels location"/>
        <xdr:cNvPicPr>
          <a:picLocks noChangeAspect="1" noChangeArrowheads="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1876426" y="10372725"/>
          <a:ext cx="1943100" cy="135061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400051</xdr:colOff>
      <xdr:row>49</xdr:row>
      <xdr:rowOff>47625</xdr:rowOff>
    </xdr:from>
    <xdr:to>
      <xdr:col>16</xdr:col>
      <xdr:colOff>219075</xdr:colOff>
      <xdr:row>62</xdr:row>
      <xdr:rowOff>157527</xdr:rowOff>
    </xdr:to>
    <xdr:pic>
      <xdr:nvPicPr>
        <xdr:cNvPr id="24" name="Picture 23" descr="Choosing what data to display on the labels"/>
        <xdr:cNvPicPr>
          <a:picLocks noChangeAspect="1" noChangeArrowheads="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8686801" y="10201275"/>
          <a:ext cx="2867024" cy="258640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219075</xdr:colOff>
      <xdr:row>60</xdr:row>
      <xdr:rowOff>80763</xdr:rowOff>
    </xdr:from>
    <xdr:to>
      <xdr:col>10</xdr:col>
      <xdr:colOff>123825</xdr:colOff>
      <xdr:row>69</xdr:row>
      <xdr:rowOff>180974</xdr:rowOff>
    </xdr:to>
    <xdr:pic>
      <xdr:nvPicPr>
        <xdr:cNvPr id="26" name="Picture 25" descr="Change the gridlines type"/>
        <xdr:cNvPicPr>
          <a:picLocks noChangeAspect="1" noChangeArrowheads="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4991100" y="12329913"/>
          <a:ext cx="2809875" cy="181471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390525</xdr:colOff>
      <xdr:row>69</xdr:row>
      <xdr:rowOff>104776</xdr:rowOff>
    </xdr:from>
    <xdr:to>
      <xdr:col>15</xdr:col>
      <xdr:colOff>9524</xdr:colOff>
      <xdr:row>82</xdr:row>
      <xdr:rowOff>85726</xdr:rowOff>
    </xdr:to>
    <xdr:pic>
      <xdr:nvPicPr>
        <xdr:cNvPr id="27" name="Picture 26" descr="Editing a data series in the chart"/>
        <xdr:cNvPicPr>
          <a:picLocks noChangeAspect="1" noChangeArrowheads="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8067675" y="14068426"/>
          <a:ext cx="2666999" cy="24574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104776</xdr:colOff>
      <xdr:row>79</xdr:row>
      <xdr:rowOff>123825</xdr:rowOff>
    </xdr:from>
    <xdr:to>
      <xdr:col>8</xdr:col>
      <xdr:colOff>257175</xdr:colOff>
      <xdr:row>91</xdr:row>
      <xdr:rowOff>50489</xdr:rowOff>
    </xdr:to>
    <xdr:pic>
      <xdr:nvPicPr>
        <xdr:cNvPr id="28" name="Picture 27" descr="Changing the chart style"/>
        <xdr:cNvPicPr>
          <a:picLocks noChangeAspect="1" noChangeArrowheads="1"/>
        </xdr:cNvPicPr>
      </xdr:nvPicPr>
      <xdr:blipFill>
        <a:blip xmlns:r="http://schemas.openxmlformats.org/officeDocument/2006/relationships" r:embed="rId15">
          <a:extLst>
            <a:ext uri="{28A0092B-C50C-407E-A947-70E740481C1C}">
              <a14:useLocalDpi xmlns="" xmlns:a14="http://schemas.microsoft.com/office/drawing/2010/main" val="0"/>
            </a:ext>
          </a:extLst>
        </a:blip>
        <a:srcRect/>
        <a:stretch>
          <a:fillRect/>
        </a:stretch>
      </xdr:blipFill>
      <xdr:spPr bwMode="auto">
        <a:xfrm>
          <a:off x="3543301" y="15992475"/>
          <a:ext cx="3171824" cy="221266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285750</xdr:colOff>
      <xdr:row>84</xdr:row>
      <xdr:rowOff>44606</xdr:rowOff>
    </xdr:from>
    <xdr:to>
      <xdr:col>16</xdr:col>
      <xdr:colOff>492369</xdr:colOff>
      <xdr:row>90</xdr:row>
      <xdr:rowOff>95250</xdr:rowOff>
    </xdr:to>
    <xdr:pic>
      <xdr:nvPicPr>
        <xdr:cNvPr id="29" name="Picture 28" descr="The Charts Styles group on the Excel ribbon"/>
        <xdr:cNvPicPr>
          <a:picLocks noChangeAspect="1" noChangeArrowheads="1"/>
        </xdr:cNvPicPr>
      </xdr:nvPicPr>
      <xdr:blipFill>
        <a:blip xmlns:r="http://schemas.openxmlformats.org/officeDocument/2006/relationships" r:embed="rId16">
          <a:extLst>
            <a:ext uri="{28A0092B-C50C-407E-A947-70E740481C1C}">
              <a14:useLocalDpi xmlns="" xmlns:a14="http://schemas.microsoft.com/office/drawing/2010/main" val="0"/>
            </a:ext>
          </a:extLst>
        </a:blip>
        <a:srcRect/>
        <a:stretch>
          <a:fillRect/>
        </a:stretch>
      </xdr:blipFill>
      <xdr:spPr bwMode="auto">
        <a:xfrm>
          <a:off x="6743700" y="16865756"/>
          <a:ext cx="5083419" cy="119364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95249</xdr:colOff>
      <xdr:row>92</xdr:row>
      <xdr:rowOff>76200</xdr:rowOff>
    </xdr:from>
    <xdr:to>
      <xdr:col>10</xdr:col>
      <xdr:colOff>590550</xdr:colOff>
      <xdr:row>105</xdr:row>
      <xdr:rowOff>57150</xdr:rowOff>
    </xdr:to>
    <xdr:pic>
      <xdr:nvPicPr>
        <xdr:cNvPr id="31" name="Picture 30" descr="Changing the color theme of the chart"/>
        <xdr:cNvPicPr>
          <a:picLocks noChangeAspect="1" noChangeArrowheads="1"/>
        </xdr:cNvPicPr>
      </xdr:nvPicPr>
      <xdr:blipFill>
        <a:blip xmlns:r="http://schemas.openxmlformats.org/officeDocument/2006/relationships" r:embed="rId17">
          <a:extLst>
            <a:ext uri="{28A0092B-C50C-407E-A947-70E740481C1C}">
              <a14:useLocalDpi xmlns="" xmlns:a14="http://schemas.microsoft.com/office/drawing/2010/main" val="0"/>
            </a:ext>
          </a:extLst>
        </a:blip>
        <a:srcRect/>
        <a:stretch>
          <a:fillRect/>
        </a:stretch>
      </xdr:blipFill>
      <xdr:spPr bwMode="auto">
        <a:xfrm>
          <a:off x="4867274" y="18421350"/>
          <a:ext cx="3400426" cy="24574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200026</xdr:colOff>
      <xdr:row>91</xdr:row>
      <xdr:rowOff>171451</xdr:rowOff>
    </xdr:from>
    <xdr:to>
      <xdr:col>16</xdr:col>
      <xdr:colOff>104775</xdr:colOff>
      <xdr:row>105</xdr:row>
      <xdr:rowOff>116677</xdr:rowOff>
    </xdr:to>
    <xdr:pic>
      <xdr:nvPicPr>
        <xdr:cNvPr id="32" name="Picture 31" descr="Changing the color of the selected data series"/>
        <xdr:cNvPicPr>
          <a:picLocks noChangeAspect="1" noChangeArrowheads="1"/>
        </xdr:cNvPicPr>
      </xdr:nvPicPr>
      <xdr:blipFill>
        <a:blip xmlns:r="http://schemas.openxmlformats.org/officeDocument/2006/relationships" r:embed="rId18">
          <a:extLst>
            <a:ext uri="{28A0092B-C50C-407E-A947-70E740481C1C}">
              <a14:useLocalDpi xmlns="" xmlns:a14="http://schemas.microsoft.com/office/drawing/2010/main" val="0"/>
            </a:ext>
          </a:extLst>
        </a:blip>
        <a:srcRect/>
        <a:stretch>
          <a:fillRect/>
        </a:stretch>
      </xdr:blipFill>
      <xdr:spPr bwMode="auto">
        <a:xfrm>
          <a:off x="8486776" y="18326101"/>
          <a:ext cx="2952749" cy="261222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276225</xdr:colOff>
      <xdr:row>106</xdr:row>
      <xdr:rowOff>32217</xdr:rowOff>
    </xdr:from>
    <xdr:to>
      <xdr:col>16</xdr:col>
      <xdr:colOff>438150</xdr:colOff>
      <xdr:row>115</xdr:row>
      <xdr:rowOff>114300</xdr:rowOff>
    </xdr:to>
    <xdr:pic>
      <xdr:nvPicPr>
        <xdr:cNvPr id="34" name="Picture 33" descr="Swaping the vertical and horizontal axes in the chart"/>
        <xdr:cNvPicPr>
          <a:picLocks noChangeAspect="1" noChangeArrowheads="1"/>
        </xdr:cNvPicPr>
      </xdr:nvPicPr>
      <xdr:blipFill>
        <a:blip xmlns:r="http://schemas.openxmlformats.org/officeDocument/2006/relationships" r:embed="rId19">
          <a:extLst>
            <a:ext uri="{28A0092B-C50C-407E-A947-70E740481C1C}">
              <a14:useLocalDpi xmlns="" xmlns:a14="http://schemas.microsoft.com/office/drawing/2010/main" val="0"/>
            </a:ext>
          </a:extLst>
        </a:blip>
        <a:srcRect/>
        <a:stretch>
          <a:fillRect/>
        </a:stretch>
      </xdr:blipFill>
      <xdr:spPr bwMode="auto">
        <a:xfrm>
          <a:off x="6734175" y="21044367"/>
          <a:ext cx="5038725" cy="179658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561974</xdr:colOff>
      <xdr:row>116</xdr:row>
      <xdr:rowOff>9526</xdr:rowOff>
    </xdr:from>
    <xdr:to>
      <xdr:col>16</xdr:col>
      <xdr:colOff>95250</xdr:colOff>
      <xdr:row>127</xdr:row>
      <xdr:rowOff>76200</xdr:rowOff>
    </xdr:to>
    <xdr:pic>
      <xdr:nvPicPr>
        <xdr:cNvPr id="36" name="Picture 35" descr="Select the Categories in reverse order option to flip the chart."/>
        <xdr:cNvPicPr>
          <a:picLocks noChangeAspect="1" noChangeArrowheads="1"/>
        </xdr:cNvPicPr>
      </xdr:nvPicPr>
      <xdr:blipFill>
        <a:blip xmlns:r="http://schemas.openxmlformats.org/officeDocument/2006/relationships" r:embed="rId20">
          <a:extLst>
            <a:ext uri="{28A0092B-C50C-407E-A947-70E740481C1C}">
              <a14:useLocalDpi xmlns="" xmlns:a14="http://schemas.microsoft.com/office/drawing/2010/main" val="0"/>
            </a:ext>
          </a:extLst>
        </a:blip>
        <a:srcRect/>
        <a:stretch>
          <a:fillRect/>
        </a:stretch>
      </xdr:blipFill>
      <xdr:spPr bwMode="auto">
        <a:xfrm>
          <a:off x="5333999" y="22926676"/>
          <a:ext cx="6096001" cy="21621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7</xdr:col>
      <xdr:colOff>447675</xdr:colOff>
      <xdr:row>155</xdr:row>
      <xdr:rowOff>104774</xdr:rowOff>
    </xdr:from>
    <xdr:to>
      <xdr:col>16</xdr:col>
      <xdr:colOff>38100</xdr:colOff>
      <xdr:row>172</xdr:row>
      <xdr:rowOff>114299</xdr:rowOff>
    </xdr:to>
    <xdr:graphicFrame macro="">
      <xdr:nvGraphicFramePr>
        <xdr:cNvPr id="38"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114300</xdr:colOff>
      <xdr:row>0</xdr:row>
      <xdr:rowOff>85725</xdr:rowOff>
    </xdr:from>
    <xdr:to>
      <xdr:col>8</xdr:col>
      <xdr:colOff>66675</xdr:colOff>
      <xdr:row>0</xdr:row>
      <xdr:rowOff>380999</xdr:rowOff>
    </xdr:to>
    <xdr:sp macro="" textlink="">
      <xdr:nvSpPr>
        <xdr:cNvPr id="33" name="TextBox 32"/>
        <xdr:cNvSpPr txBox="1"/>
      </xdr:nvSpPr>
      <xdr:spPr>
        <a:xfrm>
          <a:off x="3552825" y="85725"/>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Design Column Chart</a:t>
          </a:r>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6" name="Rectangle 25">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9523</xdr:colOff>
      <xdr:row>3</xdr:row>
      <xdr:rowOff>1</xdr:rowOff>
    </xdr:from>
    <xdr:to>
      <xdr:col>15</xdr:col>
      <xdr:colOff>47624</xdr:colOff>
      <xdr:row>8</xdr:row>
      <xdr:rowOff>295275</xdr:rowOff>
    </xdr:to>
    <xdr:sp macro="" textlink="">
      <xdr:nvSpPr>
        <xdr:cNvPr id="27" name="TextBox 26"/>
        <xdr:cNvSpPr txBox="1"/>
      </xdr:nvSpPr>
      <xdr:spPr>
        <a:xfrm>
          <a:off x="1000123" y="971551"/>
          <a:ext cx="9772651" cy="186689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1.  A </a:t>
          </a:r>
          <a:r>
            <a:rPr lang="en-US" sz="1100" b="1" i="0">
              <a:solidFill>
                <a:schemeClr val="dk1"/>
              </a:solidFill>
              <a:effectLst/>
              <a:latin typeface="+mn-lt"/>
              <a:ea typeface="+mn-ea"/>
              <a:cs typeface="+mn-cs"/>
            </a:rPr>
            <a:t>Pie Chart</a:t>
          </a:r>
          <a:r>
            <a:rPr lang="en-US" sz="1100" b="0" i="0">
              <a:solidFill>
                <a:schemeClr val="dk1"/>
              </a:solidFill>
              <a:effectLst/>
              <a:latin typeface="+mn-lt"/>
              <a:ea typeface="+mn-ea"/>
              <a:cs typeface="+mn-cs"/>
            </a:rPr>
            <a:t> is a type of </a:t>
          </a:r>
          <a:r>
            <a:rPr lang="en-US" sz="1100" b="1" i="0">
              <a:solidFill>
                <a:schemeClr val="dk1"/>
              </a:solidFill>
              <a:effectLst/>
              <a:latin typeface="+mn-lt"/>
              <a:ea typeface="+mn-ea"/>
              <a:cs typeface="+mn-cs"/>
            </a:rPr>
            <a:t>graph</a:t>
          </a:r>
          <a:r>
            <a:rPr lang="en-US" sz="1100" b="0" i="0">
              <a:solidFill>
                <a:schemeClr val="dk1"/>
              </a:solidFill>
              <a:effectLst/>
              <a:latin typeface="+mn-lt"/>
              <a:ea typeface="+mn-ea"/>
              <a:cs typeface="+mn-cs"/>
            </a:rPr>
            <a:t> that displays data in a circular </a:t>
          </a:r>
          <a:r>
            <a:rPr lang="en-US" sz="1100" b="1" i="0">
              <a:solidFill>
                <a:schemeClr val="dk1"/>
              </a:solidFill>
              <a:effectLst/>
              <a:latin typeface="+mn-lt"/>
              <a:ea typeface="+mn-ea"/>
              <a:cs typeface="+mn-cs"/>
            </a:rPr>
            <a:t>graph</a:t>
          </a:r>
          <a:r>
            <a:rPr lang="en-US" sz="1100" b="0" i="0">
              <a:solidFill>
                <a:schemeClr val="dk1"/>
              </a:solidFill>
              <a:effectLst/>
              <a:latin typeface="+mn-lt"/>
              <a:ea typeface="+mn-ea"/>
              <a:cs typeface="+mn-cs"/>
            </a:rPr>
            <a:t>. ... In other words, each slice of the </a:t>
          </a:r>
          <a:r>
            <a:rPr lang="en-US" sz="1100" b="1" i="0">
              <a:solidFill>
                <a:schemeClr val="dk1"/>
              </a:solidFill>
              <a:effectLst/>
              <a:latin typeface="+mn-lt"/>
              <a:ea typeface="+mn-ea"/>
              <a:cs typeface="+mn-cs"/>
            </a:rPr>
            <a:t>pie</a:t>
          </a:r>
          <a:r>
            <a:rPr lang="en-US" sz="1100" b="0" i="0">
              <a:solidFill>
                <a:schemeClr val="dk1"/>
              </a:solidFill>
              <a:effectLst/>
              <a:latin typeface="+mn-lt"/>
              <a:ea typeface="+mn-ea"/>
              <a:cs typeface="+mn-cs"/>
            </a:rPr>
            <a:t> is relative to the size of that category in the group as a whole. The entire “</a:t>
          </a:r>
          <a:r>
            <a:rPr lang="en-US" sz="1100" b="1" i="0">
              <a:solidFill>
                <a:schemeClr val="dk1"/>
              </a:solidFill>
              <a:effectLst/>
              <a:latin typeface="+mn-lt"/>
              <a:ea typeface="+mn-ea"/>
              <a:cs typeface="+mn-cs"/>
            </a:rPr>
            <a:t>pie</a:t>
          </a:r>
          <a:r>
            <a:rPr lang="en-US" sz="1100" b="0" i="0">
              <a:solidFill>
                <a:schemeClr val="dk1"/>
              </a:solidFill>
              <a:effectLst/>
              <a:latin typeface="+mn-lt"/>
              <a:ea typeface="+mn-ea"/>
              <a:cs typeface="+mn-cs"/>
            </a:rPr>
            <a:t>” represents 100 percent of a whole, while the </a:t>
          </a:r>
          <a:r>
            <a:rPr lang="en-US" sz="1100" b="1" i="0">
              <a:solidFill>
                <a:schemeClr val="dk1"/>
              </a:solidFill>
              <a:effectLst/>
              <a:latin typeface="+mn-lt"/>
              <a:ea typeface="+mn-ea"/>
              <a:cs typeface="+mn-cs"/>
            </a:rPr>
            <a:t>pie</a:t>
          </a:r>
          <a:r>
            <a:rPr lang="en-US" sz="1100" b="0" i="0">
              <a:solidFill>
                <a:schemeClr val="dk1"/>
              </a:solidFill>
              <a:effectLst/>
              <a:latin typeface="+mn-lt"/>
              <a:ea typeface="+mn-ea"/>
              <a:cs typeface="+mn-cs"/>
            </a:rPr>
            <a:t> “slices” represent portions of the whole.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you can only display a single data series in a pie chart, and you can’t use zero or negative values when creating one. A negative value will display as its positive equivalent, and a zero value simply won’t appear.</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2.  Bar Chart - A bar chart is the horizontal version of a column chart. Use a bar chart if you have large text labels.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3. Line Chart - A </a:t>
          </a:r>
          <a:r>
            <a:rPr lang="en-US" sz="1100" b="1" i="0">
              <a:solidFill>
                <a:schemeClr val="dk1"/>
              </a:solidFill>
              <a:effectLst/>
              <a:latin typeface="+mn-lt"/>
              <a:ea typeface="+mn-ea"/>
              <a:cs typeface="+mn-cs"/>
            </a:rPr>
            <a:t>line chart</a:t>
          </a:r>
          <a:r>
            <a:rPr lang="en-US" sz="1100" b="0" i="0">
              <a:solidFill>
                <a:schemeClr val="dk1"/>
              </a:solidFill>
              <a:effectLst/>
              <a:latin typeface="+mn-lt"/>
              <a:ea typeface="+mn-ea"/>
              <a:cs typeface="+mn-cs"/>
            </a:rPr>
            <a:t> is a </a:t>
          </a:r>
          <a:r>
            <a:rPr lang="en-US" sz="1100" b="1" i="0">
              <a:solidFill>
                <a:schemeClr val="dk1"/>
              </a:solidFill>
              <a:effectLst/>
              <a:latin typeface="+mn-lt"/>
              <a:ea typeface="+mn-ea"/>
              <a:cs typeface="+mn-cs"/>
            </a:rPr>
            <a:t>graph</a:t>
          </a:r>
          <a:r>
            <a:rPr lang="en-US" sz="1100" b="0" i="0">
              <a:solidFill>
                <a:schemeClr val="dk1"/>
              </a:solidFill>
              <a:effectLst/>
              <a:latin typeface="+mn-lt"/>
              <a:ea typeface="+mn-ea"/>
              <a:cs typeface="+mn-cs"/>
            </a:rPr>
            <a:t> that shows a series of data points connected by straight </a:t>
          </a:r>
          <a:r>
            <a:rPr lang="en-US" sz="1100" b="1" i="0">
              <a:solidFill>
                <a:schemeClr val="dk1"/>
              </a:solidFill>
              <a:effectLst/>
              <a:latin typeface="+mn-lt"/>
              <a:ea typeface="+mn-ea"/>
              <a:cs typeface="+mn-cs"/>
            </a:rPr>
            <a:t>lines</a:t>
          </a:r>
          <a:r>
            <a:rPr lang="en-US" sz="1100" b="0" i="0">
              <a:solidFill>
                <a:schemeClr val="dk1"/>
              </a:solidFill>
              <a:effectLst/>
              <a:latin typeface="+mn-lt"/>
              <a:ea typeface="+mn-ea"/>
              <a:cs typeface="+mn-cs"/>
            </a:rPr>
            <a:t>. It is a graphical object used to represent the data in your </a:t>
          </a:r>
          <a:r>
            <a:rPr lang="en-US" sz="1100" b="1" i="0">
              <a:solidFill>
                <a:schemeClr val="dk1"/>
              </a:solidFill>
              <a:effectLst/>
              <a:latin typeface="+mn-lt"/>
              <a:ea typeface="+mn-ea"/>
              <a:cs typeface="+mn-cs"/>
            </a:rPr>
            <a:t>Excel</a:t>
          </a:r>
          <a:r>
            <a:rPr lang="en-US" sz="1100" b="0" i="0">
              <a:solidFill>
                <a:schemeClr val="dk1"/>
              </a:solidFill>
              <a:effectLst/>
              <a:latin typeface="+mn-lt"/>
              <a:ea typeface="+mn-ea"/>
              <a:cs typeface="+mn-cs"/>
            </a:rPr>
            <a:t> spreadsheet. You can use a </a:t>
          </a:r>
          <a:r>
            <a:rPr lang="en-US" sz="1100" b="1" i="0">
              <a:solidFill>
                <a:schemeClr val="dk1"/>
              </a:solidFill>
              <a:effectLst/>
              <a:latin typeface="+mn-lt"/>
              <a:ea typeface="+mn-ea"/>
              <a:cs typeface="+mn-cs"/>
            </a:rPr>
            <a:t>line chart</a:t>
          </a:r>
          <a:r>
            <a:rPr lang="en-US" sz="1100" b="0" i="0">
              <a:solidFill>
                <a:schemeClr val="dk1"/>
              </a:solidFill>
              <a:effectLst/>
              <a:latin typeface="+mn-lt"/>
              <a:ea typeface="+mn-ea"/>
              <a:cs typeface="+mn-cs"/>
            </a:rPr>
            <a:t> when: You want to show a trend over time (such as days, months or years).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4</xdr:col>
      <xdr:colOff>533399</xdr:colOff>
      <xdr:row>3</xdr:row>
      <xdr:rowOff>0</xdr:rowOff>
    </xdr:to>
    <xdr:sp macro="" textlink="">
      <xdr:nvSpPr>
        <xdr:cNvPr id="28" name="TextBox 27"/>
        <xdr:cNvSpPr txBox="1"/>
      </xdr:nvSpPr>
      <xdr:spPr>
        <a:xfrm>
          <a:off x="1000124" y="676276"/>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Pie, Bar and Line Chart</a:t>
          </a:r>
        </a:p>
      </xdr:txBody>
    </xdr:sp>
    <xdr:clientData/>
  </xdr:twoCellAnchor>
  <xdr:twoCellAnchor>
    <xdr:from>
      <xdr:col>1</xdr:col>
      <xdr:colOff>123823</xdr:colOff>
      <xdr:row>10</xdr:row>
      <xdr:rowOff>295273</xdr:rowOff>
    </xdr:from>
    <xdr:to>
      <xdr:col>17</xdr:col>
      <xdr:colOff>180974</xdr:colOff>
      <xdr:row>63</xdr:row>
      <xdr:rowOff>133350</xdr:rowOff>
    </xdr:to>
    <xdr:sp macro="" textlink="">
      <xdr:nvSpPr>
        <xdr:cNvPr id="29" name="TextBox 28"/>
        <xdr:cNvSpPr txBox="1"/>
      </xdr:nvSpPr>
      <xdr:spPr>
        <a:xfrm>
          <a:off x="1114423" y="3467098"/>
          <a:ext cx="11010901" cy="10106027"/>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Steps to Create Pie Chart</a:t>
          </a:r>
        </a:p>
        <a:p>
          <a:r>
            <a:rPr lang="en-US" sz="1100" b="0" i="0">
              <a:solidFill>
                <a:schemeClr val="dk1"/>
              </a:solidFill>
              <a:effectLst/>
              <a:latin typeface="+mn-lt"/>
              <a:ea typeface="+mn-ea"/>
              <a:cs typeface="+mn-cs"/>
            </a:rPr>
            <a:t>1. In your spreadsheet, select the data to use for your </a:t>
          </a:r>
          <a:r>
            <a:rPr lang="en-US" sz="1100" b="1" i="0">
              <a:solidFill>
                <a:schemeClr val="dk1"/>
              </a:solidFill>
              <a:effectLst/>
              <a:latin typeface="+mn-lt"/>
              <a:ea typeface="+mn-ea"/>
              <a:cs typeface="+mn-cs"/>
            </a:rPr>
            <a:t>pie chart</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2. Click Insert &gt; Insert </a:t>
          </a:r>
          <a:r>
            <a:rPr lang="en-US" sz="1100" b="1" i="0">
              <a:solidFill>
                <a:schemeClr val="dk1"/>
              </a:solidFill>
              <a:effectLst/>
              <a:latin typeface="+mn-lt"/>
              <a:ea typeface="+mn-ea"/>
              <a:cs typeface="+mn-cs"/>
            </a:rPr>
            <a:t>Pie</a:t>
          </a:r>
          <a:r>
            <a:rPr lang="en-US" sz="1100" b="0" i="0">
              <a:solidFill>
                <a:schemeClr val="dk1"/>
              </a:solidFill>
              <a:effectLst/>
              <a:latin typeface="+mn-lt"/>
              <a:ea typeface="+mn-ea"/>
              <a:cs typeface="+mn-cs"/>
            </a:rPr>
            <a:t> or Doughnut </a:t>
          </a:r>
          <a:r>
            <a:rPr lang="en-US" sz="1100" b="1" i="0">
              <a:solidFill>
                <a:schemeClr val="dk1"/>
              </a:solidFill>
              <a:effectLst/>
              <a:latin typeface="+mn-lt"/>
              <a:ea typeface="+mn-ea"/>
              <a:cs typeface="+mn-cs"/>
            </a:rPr>
            <a:t>Chart</a:t>
          </a:r>
          <a:r>
            <a:rPr lang="en-US" sz="1100" b="0" i="0">
              <a:solidFill>
                <a:schemeClr val="dk1"/>
              </a:solidFill>
              <a:effectLst/>
              <a:latin typeface="+mn-lt"/>
              <a:ea typeface="+mn-ea"/>
              <a:cs typeface="+mn-cs"/>
            </a:rPr>
            <a:t>, and then pick the </a:t>
          </a:r>
          <a:r>
            <a:rPr lang="en-US" sz="1100" b="1" i="0">
              <a:solidFill>
                <a:schemeClr val="dk1"/>
              </a:solidFill>
              <a:effectLst/>
              <a:latin typeface="+mn-lt"/>
              <a:ea typeface="+mn-ea"/>
              <a:cs typeface="+mn-cs"/>
            </a:rPr>
            <a:t>chart</a:t>
          </a:r>
          <a:r>
            <a:rPr lang="en-US" sz="1100" b="0" i="0">
              <a:solidFill>
                <a:schemeClr val="dk1"/>
              </a:solidFill>
              <a:effectLst/>
              <a:latin typeface="+mn-lt"/>
              <a:ea typeface="+mn-ea"/>
              <a:cs typeface="+mn-cs"/>
            </a:rPr>
            <a:t> you want.</a:t>
          </a:r>
        </a:p>
        <a:p>
          <a:r>
            <a:rPr lang="en-US" sz="1100" b="0" i="0">
              <a:solidFill>
                <a:schemeClr val="dk1"/>
              </a:solidFill>
              <a:effectLst/>
              <a:latin typeface="+mn-lt"/>
              <a:ea typeface="+mn-ea"/>
              <a:cs typeface="+mn-cs"/>
            </a:rPr>
            <a:t>3. Click the </a:t>
          </a:r>
          <a:r>
            <a:rPr lang="en-US" sz="1100" b="1" i="0">
              <a:solidFill>
                <a:schemeClr val="dk1"/>
              </a:solidFill>
              <a:effectLst/>
              <a:latin typeface="+mn-lt"/>
              <a:ea typeface="+mn-ea"/>
              <a:cs typeface="+mn-cs"/>
            </a:rPr>
            <a:t>chart</a:t>
          </a:r>
          <a:r>
            <a:rPr lang="en-US" sz="1100" b="0" i="0">
              <a:solidFill>
                <a:schemeClr val="dk1"/>
              </a:solidFill>
              <a:effectLst/>
              <a:latin typeface="+mn-lt"/>
              <a:ea typeface="+mn-ea"/>
              <a:cs typeface="+mn-cs"/>
            </a:rPr>
            <a:t> and then click the icons next to the </a:t>
          </a:r>
          <a:r>
            <a:rPr lang="en-US" sz="1100" b="1" i="0">
              <a:solidFill>
                <a:schemeClr val="dk1"/>
              </a:solidFill>
              <a:effectLst/>
              <a:latin typeface="+mn-lt"/>
              <a:ea typeface="+mn-ea"/>
              <a:cs typeface="+mn-cs"/>
            </a:rPr>
            <a:t>chart</a:t>
          </a:r>
          <a:r>
            <a:rPr lang="en-US" sz="1100" b="0" i="0">
              <a:solidFill>
                <a:schemeClr val="dk1"/>
              </a:solidFill>
              <a:effectLst/>
              <a:latin typeface="+mn-lt"/>
              <a:ea typeface="+mn-ea"/>
              <a:cs typeface="+mn-cs"/>
            </a:rPr>
            <a:t> to add finishing touches:</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Types of Pie Chart </a:t>
          </a:r>
        </a:p>
        <a:p>
          <a:r>
            <a:rPr lang="en-US" sz="1100" b="0" i="0">
              <a:solidFill>
                <a:schemeClr val="dk1"/>
              </a:solidFill>
              <a:effectLst/>
              <a:latin typeface="+mn-lt"/>
              <a:ea typeface="+mn-ea"/>
              <a:cs typeface="+mn-cs"/>
            </a:rPr>
            <a:t>2-D Pie, 3-D</a:t>
          </a:r>
          <a:r>
            <a:rPr lang="en-US" sz="1100" b="0" i="0" baseline="0">
              <a:solidFill>
                <a:schemeClr val="dk1"/>
              </a:solidFill>
              <a:effectLst/>
              <a:latin typeface="+mn-lt"/>
              <a:ea typeface="+mn-ea"/>
              <a:cs typeface="+mn-cs"/>
            </a:rPr>
            <a:t> Pie and Doughnuts</a:t>
          </a: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How to seperate the Slice in the Pie Chart</a:t>
          </a:r>
        </a:p>
        <a:p>
          <a:r>
            <a:rPr lang="en-US" sz="1100" b="0" i="0">
              <a:solidFill>
                <a:schemeClr val="dk1"/>
              </a:solidFill>
              <a:effectLst/>
              <a:latin typeface="+mn-lt"/>
              <a:ea typeface="+mn-ea"/>
              <a:cs typeface="+mn-cs"/>
            </a:rPr>
            <a:t>To explode a single slice of the pie, select it and drag and drop out of a chart.</a:t>
          </a:r>
        </a:p>
        <a:p>
          <a:r>
            <a:rPr lang="en-US" sz="1100" b="0" i="0">
              <a:solidFill>
                <a:schemeClr val="dk1"/>
              </a:solidFill>
              <a:effectLst/>
              <a:latin typeface="+mn-lt"/>
              <a:ea typeface="+mn-ea"/>
              <a:cs typeface="+mn-cs"/>
            </a:rPr>
            <a:t>To pull all the slices of the pie, select all of the slices and drag and drop them.</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You can also explode slice out of pie chart in the other way. </a:t>
          </a:r>
        </a:p>
        <a:p>
          <a:r>
            <a:rPr lang="en-US" sz="1100" b="0" i="0">
              <a:solidFill>
                <a:schemeClr val="dk1"/>
              </a:solidFill>
              <a:effectLst/>
              <a:latin typeface="+mn-lt"/>
              <a:ea typeface="+mn-ea"/>
              <a:cs typeface="+mn-cs"/>
            </a:rPr>
            <a:t>Just right click the pie chart and select </a:t>
          </a:r>
          <a:r>
            <a:rPr lang="en-US" sz="1100" b="1" i="0">
              <a:solidFill>
                <a:schemeClr val="dk1"/>
              </a:solidFill>
              <a:effectLst/>
              <a:latin typeface="+mn-lt"/>
              <a:ea typeface="+mn-ea"/>
              <a:cs typeface="+mn-cs"/>
            </a:rPr>
            <a:t>Format Data Point</a:t>
          </a:r>
          <a:r>
            <a:rPr lang="en-US" sz="1100" b="0" i="0">
              <a:solidFill>
                <a:schemeClr val="dk1"/>
              </a:solidFill>
              <a:effectLst/>
              <a:latin typeface="+mn-lt"/>
              <a:ea typeface="+mn-ea"/>
              <a:cs typeface="+mn-cs"/>
            </a:rPr>
            <a:t>.</a:t>
          </a:r>
        </a:p>
        <a:p>
          <a:r>
            <a:rPr lang="en-US"/>
            <a:t/>
          </a:r>
          <a:br>
            <a:rPr lang="en-US"/>
          </a:br>
          <a:r>
            <a:rPr lang="en-US"/>
            <a:t/>
          </a:r>
          <a:br>
            <a:rPr lang="en-US"/>
          </a:b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Steps to Create a Bar Chart</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1. Highlight the data that you would like to use for the bar chart. ...</a:t>
          </a:r>
        </a:p>
        <a:p>
          <a:r>
            <a:rPr lang="en-US" sz="1100" b="0" i="0">
              <a:solidFill>
                <a:schemeClr val="dk1"/>
              </a:solidFill>
              <a:effectLst/>
              <a:latin typeface="+mn-lt"/>
              <a:ea typeface="+mn-ea"/>
              <a:cs typeface="+mn-cs"/>
            </a:rPr>
            <a:t>2. Select the </a:t>
          </a:r>
          <a:r>
            <a:rPr lang="en-US" sz="1100" b="1" i="0">
              <a:solidFill>
                <a:schemeClr val="dk1"/>
              </a:solidFill>
              <a:effectLst/>
              <a:latin typeface="+mn-lt"/>
              <a:ea typeface="+mn-ea"/>
              <a:cs typeface="+mn-cs"/>
            </a:rPr>
            <a:t>Insert tab</a:t>
          </a:r>
          <a:r>
            <a:rPr lang="en-US" sz="1100" b="0" i="0">
              <a:solidFill>
                <a:schemeClr val="dk1"/>
              </a:solidFill>
              <a:effectLst/>
              <a:latin typeface="+mn-lt"/>
              <a:ea typeface="+mn-ea"/>
              <a:cs typeface="+mn-cs"/>
            </a:rPr>
            <a:t> in the toolbar at the top of the screen. </a:t>
          </a:r>
        </a:p>
        <a:p>
          <a:r>
            <a:rPr lang="en-US" sz="1100" b="0" i="0">
              <a:solidFill>
                <a:schemeClr val="dk1"/>
              </a:solidFill>
              <a:effectLst/>
              <a:latin typeface="+mn-lt"/>
              <a:ea typeface="+mn-ea"/>
              <a:cs typeface="+mn-cs"/>
            </a:rPr>
            <a:t>    Click on the Bar Chart button  in the </a:t>
          </a:r>
          <a:r>
            <a:rPr lang="en-US" sz="1100" b="1" i="0">
              <a:solidFill>
                <a:schemeClr val="dk1"/>
              </a:solidFill>
              <a:effectLst/>
              <a:latin typeface="+mn-lt"/>
              <a:ea typeface="+mn-ea"/>
              <a:cs typeface="+mn-cs"/>
            </a:rPr>
            <a:t>Charts group</a:t>
          </a:r>
          <a:r>
            <a:rPr lang="en-US" sz="1100" b="0" i="0">
              <a:solidFill>
                <a:schemeClr val="dk1"/>
              </a:solidFill>
              <a:effectLst/>
              <a:latin typeface="+mn-lt"/>
              <a:ea typeface="+mn-ea"/>
              <a:cs typeface="+mn-cs"/>
            </a:rPr>
            <a:t> and then select a chart from the drop down menu.</a:t>
          </a:r>
        </a:p>
        <a:p>
          <a:r>
            <a:rPr lang="en-US" sz="1100" b="0" i="0">
              <a:solidFill>
                <a:schemeClr val="dk1"/>
              </a:solidFill>
              <a:effectLst/>
              <a:latin typeface="+mn-lt"/>
              <a:ea typeface="+mn-ea"/>
              <a:cs typeface="+mn-cs"/>
            </a:rPr>
            <a:t>3.  Now you will see the bar chart appear in your spreadsheet with horizontal bars to represent </a:t>
          </a:r>
        </a:p>
        <a:p>
          <a:r>
            <a:rPr lang="en-US" sz="1100" b="0" i="0">
              <a:solidFill>
                <a:schemeClr val="dk1"/>
              </a:solidFill>
              <a:effectLst/>
              <a:latin typeface="+mn-lt"/>
              <a:ea typeface="+mn-ea"/>
              <a:cs typeface="+mn-cs"/>
            </a:rPr>
            <a:t>     both the shelf life and restock time for each product. </a:t>
          </a:r>
        </a:p>
        <a:p>
          <a:r>
            <a:rPr lang="en-US" sz="1100" b="0" i="0">
              <a:solidFill>
                <a:schemeClr val="dk1"/>
              </a:solidFill>
              <a:effectLst/>
              <a:latin typeface="+mn-lt"/>
              <a:ea typeface="+mn-ea"/>
              <a:cs typeface="+mn-cs"/>
            </a:rPr>
            <a:t>   You can see the axis values on the bottom of the graph for these horizontal bars.</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Steps to Create a Line Chart</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1. </a:t>
          </a:r>
          <a:r>
            <a:rPr lang="en-US" sz="1100" b="0" i="0">
              <a:solidFill>
                <a:schemeClr val="dk1"/>
              </a:solidFill>
              <a:effectLst/>
              <a:latin typeface="+mn-lt"/>
              <a:ea typeface="+mn-ea"/>
              <a:cs typeface="+mn-cs"/>
            </a:rPr>
            <a:t>Highlight the data that you would like to use for the line chart.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2. Select the </a:t>
          </a:r>
          <a:r>
            <a:rPr lang="en-US" sz="1100" b="1" i="0">
              <a:solidFill>
                <a:schemeClr val="dk1"/>
              </a:solidFill>
              <a:effectLst/>
              <a:latin typeface="+mn-lt"/>
              <a:ea typeface="+mn-ea"/>
              <a:cs typeface="+mn-cs"/>
            </a:rPr>
            <a:t>Insert tab</a:t>
          </a:r>
          <a:r>
            <a:rPr lang="en-US" sz="1100" b="0" i="0">
              <a:solidFill>
                <a:schemeClr val="dk1"/>
              </a:solidFill>
              <a:effectLst/>
              <a:latin typeface="+mn-lt"/>
              <a:ea typeface="+mn-ea"/>
              <a:cs typeface="+mn-cs"/>
            </a:rPr>
            <a:t> in the toolbar at the top of the screen.</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Click on the Line Chart button  in the </a:t>
          </a:r>
          <a:r>
            <a:rPr lang="en-US" sz="1100" b="1" i="0">
              <a:solidFill>
                <a:schemeClr val="dk1"/>
              </a:solidFill>
              <a:effectLst/>
              <a:latin typeface="+mn-lt"/>
              <a:ea typeface="+mn-ea"/>
              <a:cs typeface="+mn-cs"/>
            </a:rPr>
            <a:t>Charts group</a:t>
          </a:r>
          <a:r>
            <a:rPr lang="en-US" sz="1100" b="0" i="0">
              <a:solidFill>
                <a:schemeClr val="dk1"/>
              </a:solidFill>
              <a:effectLst/>
              <a:latin typeface="+mn-lt"/>
              <a:ea typeface="+mn-ea"/>
              <a:cs typeface="+mn-cs"/>
            </a:rPr>
            <a:t> and</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then select a chart from the drop down menu.</a:t>
          </a:r>
          <a:endParaRPr lang="en-US" sz="1100" b="1" i="0">
            <a:solidFill>
              <a:schemeClr val="dk1"/>
            </a:solidFill>
            <a:effectLst/>
            <a:latin typeface="+mn-lt"/>
            <a:ea typeface="+mn-ea"/>
            <a:cs typeface="+mn-cs"/>
          </a:endParaRPr>
        </a:p>
        <a:p>
          <a:r>
            <a:rPr lang="en-US" sz="1100" b="0" i="0">
              <a:solidFill>
                <a:schemeClr val="dk1"/>
              </a:solidFill>
              <a:effectLst/>
              <a:latin typeface="+mn-lt"/>
              <a:ea typeface="+mn-ea"/>
              <a:cs typeface="+mn-cs"/>
            </a:rPr>
            <a:t>3. Now you will see the line chart appear in your spreadsheet showing the trend for 3 products</a:t>
          </a:r>
        </a:p>
        <a:p>
          <a:r>
            <a:rPr lang="en-US" sz="1100" b="0" i="0">
              <a:solidFill>
                <a:schemeClr val="dk1"/>
              </a:solidFill>
              <a:effectLst/>
              <a:latin typeface="+mn-lt"/>
              <a:ea typeface="+mn-ea"/>
              <a:cs typeface="+mn-cs"/>
            </a:rPr>
            <a:t>    The axis values for each product are displayed on the left side of the graph.</a:t>
          </a:r>
        </a:p>
        <a:p>
          <a:endParaRPr lang="en-US" sz="1100" b="0" i="0">
            <a:solidFill>
              <a:schemeClr val="dk1"/>
            </a:solidFill>
            <a:effectLst/>
            <a:latin typeface="+mn-lt"/>
            <a:ea typeface="+mn-ea"/>
            <a:cs typeface="+mn-cs"/>
          </a:endParaRPr>
        </a:p>
      </xdr:txBody>
    </xdr:sp>
    <xdr:clientData/>
  </xdr:twoCellAnchor>
  <xdr:twoCellAnchor>
    <xdr:from>
      <xdr:col>5</xdr:col>
      <xdr:colOff>571499</xdr:colOff>
      <xdr:row>67</xdr:row>
      <xdr:rowOff>223837</xdr:rowOff>
    </xdr:from>
    <xdr:to>
      <xdr:col>13</xdr:col>
      <xdr:colOff>447674</xdr:colOff>
      <xdr:row>83</xdr:row>
      <xdr:rowOff>9525</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590550</xdr:colOff>
      <xdr:row>86</xdr:row>
      <xdr:rowOff>61911</xdr:rowOff>
    </xdr:from>
    <xdr:to>
      <xdr:col>14</xdr:col>
      <xdr:colOff>295275</xdr:colOff>
      <xdr:row>104</xdr:row>
      <xdr:rowOff>142874</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533400</xdr:colOff>
      <xdr:row>35</xdr:row>
      <xdr:rowOff>161925</xdr:rowOff>
    </xdr:from>
    <xdr:to>
      <xdr:col>16</xdr:col>
      <xdr:colOff>285749</xdr:colOff>
      <xdr:row>49</xdr:row>
      <xdr:rowOff>57930</xdr:rowOff>
    </xdr:to>
    <xdr:pic>
      <xdr:nvPicPr>
        <xdr:cNvPr id="52" name="Picture 51" descr="Microsoft Excel"/>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6991350" y="10782300"/>
          <a:ext cx="4629149" cy="256300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942976</xdr:colOff>
      <xdr:row>11</xdr:row>
      <xdr:rowOff>28576</xdr:rowOff>
    </xdr:from>
    <xdr:to>
      <xdr:col>15</xdr:col>
      <xdr:colOff>85725</xdr:colOff>
      <xdr:row>22</xdr:row>
      <xdr:rowOff>118191</xdr:rowOff>
    </xdr:to>
    <xdr:pic>
      <xdr:nvPicPr>
        <xdr:cNvPr id="53" name="Picture 52" descr="MS Excel 2016: How to Create a Pie Chart"/>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6324601" y="3514726"/>
          <a:ext cx="4486274" cy="22327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276225</xdr:colOff>
      <xdr:row>23</xdr:row>
      <xdr:rowOff>19051</xdr:rowOff>
    </xdr:from>
    <xdr:to>
      <xdr:col>11</xdr:col>
      <xdr:colOff>15661</xdr:colOff>
      <xdr:row>33</xdr:row>
      <xdr:rowOff>114301</xdr:rowOff>
    </xdr:to>
    <xdr:pic>
      <xdr:nvPicPr>
        <xdr:cNvPr id="54" name="Picture 53" descr="Pie Chart Slice Explosion"/>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657850" y="8353426"/>
          <a:ext cx="2644561" cy="2000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428625</xdr:colOff>
      <xdr:row>23</xdr:row>
      <xdr:rowOff>57150</xdr:rowOff>
    </xdr:from>
    <xdr:to>
      <xdr:col>14</xdr:col>
      <xdr:colOff>571500</xdr:colOff>
      <xdr:row>33</xdr:row>
      <xdr:rowOff>152400</xdr:rowOff>
    </xdr:to>
    <xdr:pic>
      <xdr:nvPicPr>
        <xdr:cNvPr id="56" name="Picture 55" descr="Pie Chart Format Data Point Explosion"/>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8715375" y="8391525"/>
          <a:ext cx="1971675" cy="2000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485775</xdr:colOff>
      <xdr:row>49</xdr:row>
      <xdr:rowOff>142875</xdr:rowOff>
    </xdr:from>
    <xdr:to>
      <xdr:col>16</xdr:col>
      <xdr:colOff>361950</xdr:colOff>
      <xdr:row>63</xdr:row>
      <xdr:rowOff>86449</xdr:rowOff>
    </xdr:to>
    <xdr:pic>
      <xdr:nvPicPr>
        <xdr:cNvPr id="58" name="Picture 57" descr="Microsoft Excel"/>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6943725" y="10915650"/>
          <a:ext cx="4752975" cy="26105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7</xdr:col>
      <xdr:colOff>180975</xdr:colOff>
      <xdr:row>109</xdr:row>
      <xdr:rowOff>157162</xdr:rowOff>
    </xdr:from>
    <xdr:to>
      <xdr:col>14</xdr:col>
      <xdr:colOff>19050</xdr:colOff>
      <xdr:row>124</xdr:row>
      <xdr:rowOff>33337</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38100</xdr:colOff>
      <xdr:row>0</xdr:row>
      <xdr:rowOff>95250</xdr:rowOff>
    </xdr:from>
    <xdr:to>
      <xdr:col>7</xdr:col>
      <xdr:colOff>1066800</xdr:colOff>
      <xdr:row>0</xdr:row>
      <xdr:rowOff>390524</xdr:rowOff>
    </xdr:to>
    <xdr:sp macro="" textlink="">
      <xdr:nvSpPr>
        <xdr:cNvPr id="15" name="TextBox 14"/>
        <xdr:cNvSpPr txBox="1"/>
      </xdr:nvSpPr>
      <xdr:spPr>
        <a:xfrm>
          <a:off x="3476625" y="95250"/>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Pie, Bar and Line Chart</a:t>
          </a: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14" name="Rectangle 1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9522</xdr:colOff>
      <xdr:row>3</xdr:row>
      <xdr:rowOff>2</xdr:rowOff>
    </xdr:from>
    <xdr:to>
      <xdr:col>14</xdr:col>
      <xdr:colOff>390525</xdr:colOff>
      <xdr:row>13</xdr:row>
      <xdr:rowOff>9525</xdr:rowOff>
    </xdr:to>
    <xdr:sp macro="" textlink="">
      <xdr:nvSpPr>
        <xdr:cNvPr id="15" name="TextBox 14"/>
        <xdr:cNvSpPr txBox="1"/>
      </xdr:nvSpPr>
      <xdr:spPr>
        <a:xfrm>
          <a:off x="1000122" y="971552"/>
          <a:ext cx="9505953" cy="3152773"/>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sparkline</a:t>
          </a:r>
          <a:r>
            <a:rPr lang="en-US" sz="1100" b="0" i="0">
              <a:solidFill>
                <a:schemeClr val="dk1"/>
              </a:solidFill>
              <a:effectLst/>
              <a:latin typeface="+mn-lt"/>
              <a:ea typeface="+mn-ea"/>
              <a:cs typeface="+mn-cs"/>
            </a:rPr>
            <a:t> is a tiny </a:t>
          </a:r>
          <a:r>
            <a:rPr lang="en-US" sz="1100" b="1" i="0">
              <a:solidFill>
                <a:schemeClr val="dk1"/>
              </a:solidFill>
              <a:effectLst/>
              <a:latin typeface="+mn-lt"/>
              <a:ea typeface="+mn-ea"/>
              <a:cs typeface="+mn-cs"/>
            </a:rPr>
            <a:t>chart</a:t>
          </a:r>
          <a:r>
            <a:rPr lang="en-US" sz="1100" b="0" i="0">
              <a:solidFill>
                <a:schemeClr val="dk1"/>
              </a:solidFill>
              <a:effectLst/>
              <a:latin typeface="+mn-lt"/>
              <a:ea typeface="+mn-ea"/>
              <a:cs typeface="+mn-cs"/>
            </a:rPr>
            <a:t> in a worksheet cell that provides a visual representation of data.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Use </a:t>
          </a:r>
          <a:r>
            <a:rPr lang="en-US" sz="1100" b="1" i="0">
              <a:solidFill>
                <a:schemeClr val="dk1"/>
              </a:solidFill>
              <a:effectLst/>
              <a:latin typeface="+mn-lt"/>
              <a:ea typeface="+mn-ea"/>
              <a:cs typeface="+mn-cs"/>
            </a:rPr>
            <a:t>sparklines</a:t>
          </a:r>
          <a:r>
            <a:rPr lang="en-US" sz="1100" b="0" i="0">
              <a:solidFill>
                <a:schemeClr val="dk1"/>
              </a:solidFill>
              <a:effectLst/>
              <a:latin typeface="+mn-lt"/>
              <a:ea typeface="+mn-ea"/>
              <a:cs typeface="+mn-cs"/>
            </a:rPr>
            <a:t> to show trends in a series of values, such as seasonal increases or decreases, economic cycles, or to highlight maximum and minimum values.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Position a </a:t>
          </a:r>
          <a:r>
            <a:rPr lang="en-US" sz="1100" b="1" i="0">
              <a:solidFill>
                <a:schemeClr val="dk1"/>
              </a:solidFill>
              <a:effectLst/>
              <a:latin typeface="+mn-lt"/>
              <a:ea typeface="+mn-ea"/>
              <a:cs typeface="+mn-cs"/>
            </a:rPr>
            <a:t>sparkline</a:t>
          </a:r>
          <a:r>
            <a:rPr lang="en-US" sz="1100" b="0" i="0">
              <a:solidFill>
                <a:schemeClr val="dk1"/>
              </a:solidFill>
              <a:effectLst/>
              <a:latin typeface="+mn-lt"/>
              <a:ea typeface="+mn-ea"/>
              <a:cs typeface="+mn-cs"/>
            </a:rPr>
            <a:t> near its data for greatest impact.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Sparklines are tiny charts, they have limited functionality (as compared with regular charts in Excel). Despite that, Sparklines are great as you can create these easy to show a trend (and even outliers/high-low points) and make your reports and dashboard more reader-friendly.</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Excel, there are three types of sparklines:</a:t>
          </a:r>
        </a:p>
        <a:p>
          <a:r>
            <a:rPr lang="en-US" sz="1100" b="0" i="0">
              <a:solidFill>
                <a:schemeClr val="dk1"/>
              </a:solidFill>
              <a:effectLst/>
              <a:latin typeface="+mn-lt"/>
              <a:ea typeface="+mn-ea"/>
              <a:cs typeface="+mn-cs"/>
            </a:rPr>
            <a:t>1. Line</a:t>
          </a:r>
        </a:p>
        <a:p>
          <a:r>
            <a:rPr lang="en-US" sz="1100" b="0" i="0">
              <a:solidFill>
                <a:schemeClr val="dk1"/>
              </a:solidFill>
              <a:effectLst/>
              <a:latin typeface="+mn-lt"/>
              <a:ea typeface="+mn-ea"/>
              <a:cs typeface="+mn-cs"/>
            </a:rPr>
            <a:t>2. Column</a:t>
          </a:r>
        </a:p>
        <a:p>
          <a:r>
            <a:rPr lang="en-US" sz="1100" b="0" i="0">
              <a:solidFill>
                <a:schemeClr val="dk1"/>
              </a:solidFill>
              <a:effectLst/>
              <a:latin typeface="+mn-lt"/>
              <a:ea typeface="+mn-ea"/>
              <a:cs typeface="+mn-cs"/>
            </a:rPr>
            <a:t>3. Win-loss</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Here are a few important things to know about Excel Sparklines:</a:t>
          </a:r>
        </a:p>
        <a:p>
          <a:r>
            <a:rPr lang="en-US" sz="1100" b="0" i="0">
              <a:solidFill>
                <a:schemeClr val="dk1"/>
              </a:solidFill>
              <a:effectLst/>
              <a:latin typeface="+mn-lt"/>
              <a:ea typeface="+mn-ea"/>
              <a:cs typeface="+mn-cs"/>
            </a:rPr>
            <a:t>1. Sparklines are dynamic and are dependent on the underlying dataset. When the underlying dataset changes, the sparkline would automatically update. </a:t>
          </a:r>
        </a:p>
        <a:p>
          <a:r>
            <a:rPr lang="en-US" sz="1100" b="0" i="0">
              <a:solidFill>
                <a:schemeClr val="dk1"/>
              </a:solidFill>
              <a:effectLst/>
              <a:latin typeface="+mn-lt"/>
              <a:ea typeface="+mn-ea"/>
              <a:cs typeface="+mn-cs"/>
            </a:rPr>
            <a:t>2. Sparklines size is dependent on the size of the cell. If you change the cell height or width, the sparkline would adjust accordingly.</a:t>
          </a:r>
        </a:p>
        <a:p>
          <a:r>
            <a:rPr lang="en-US" sz="1100" b="0" i="0">
              <a:solidFill>
                <a:schemeClr val="dk1"/>
              </a:solidFill>
              <a:effectLst/>
              <a:latin typeface="+mn-lt"/>
              <a:ea typeface="+mn-ea"/>
              <a:cs typeface="+mn-cs"/>
            </a:rPr>
            <a:t>3. While you have sparkline in a cell, you can also enter a text in it.</a:t>
          </a:r>
        </a:p>
        <a:p>
          <a:r>
            <a:rPr lang="en-US" sz="1100" b="0" i="0">
              <a:solidFill>
                <a:schemeClr val="dk1"/>
              </a:solidFill>
              <a:effectLst/>
              <a:latin typeface="+mn-lt"/>
              <a:ea typeface="+mn-ea"/>
              <a:cs typeface="+mn-cs"/>
            </a:rPr>
            <a:t>4. You can customize these sparklines – such as change the color, add an axis, highlight maximum/minimum data points, etc. </a:t>
          </a:r>
        </a:p>
        <a:p>
          <a:endParaRPr lang="en-US"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4</xdr:col>
      <xdr:colOff>533399</xdr:colOff>
      <xdr:row>3</xdr:row>
      <xdr:rowOff>0</xdr:rowOff>
    </xdr:to>
    <xdr:sp macro="" textlink="">
      <xdr:nvSpPr>
        <xdr:cNvPr id="16" name="TextBox 15"/>
        <xdr:cNvSpPr txBox="1"/>
      </xdr:nvSpPr>
      <xdr:spPr>
        <a:xfrm>
          <a:off x="1000124" y="676276"/>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Sparkline Chart</a:t>
          </a:r>
        </a:p>
      </xdr:txBody>
    </xdr:sp>
    <xdr:clientData/>
  </xdr:twoCellAnchor>
  <xdr:twoCellAnchor>
    <xdr:from>
      <xdr:col>1</xdr:col>
      <xdr:colOff>123823</xdr:colOff>
      <xdr:row>13</xdr:row>
      <xdr:rowOff>314324</xdr:rowOff>
    </xdr:from>
    <xdr:to>
      <xdr:col>17</xdr:col>
      <xdr:colOff>180974</xdr:colOff>
      <xdr:row>81</xdr:row>
      <xdr:rowOff>38100</xdr:rowOff>
    </xdr:to>
    <xdr:sp macro="" textlink="">
      <xdr:nvSpPr>
        <xdr:cNvPr id="17" name="TextBox 16"/>
        <xdr:cNvSpPr txBox="1"/>
      </xdr:nvSpPr>
      <xdr:spPr>
        <a:xfrm>
          <a:off x="1114423" y="4429124"/>
          <a:ext cx="11010901" cy="1280160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 steps to insert a line sparkline in Excel</a:t>
          </a:r>
        </a:p>
        <a:p>
          <a:r>
            <a:rPr lang="en-US">
              <a:effectLst/>
            </a:rPr>
            <a:t>1.  Select the cell in which you want the sparkline.</a:t>
          </a:r>
        </a:p>
        <a:p>
          <a:r>
            <a:rPr lang="en-US" sz="1100" b="0" i="0">
              <a:solidFill>
                <a:schemeClr val="dk1"/>
              </a:solidFill>
              <a:effectLst/>
              <a:latin typeface="+mn-lt"/>
              <a:ea typeface="+mn-ea"/>
              <a:cs typeface="+mn-cs"/>
            </a:rPr>
            <a:t>2.  Click on the Insert tab.</a:t>
          </a:r>
          <a:r>
            <a:rPr lang="en-US">
              <a:effectLst/>
            </a:rPr>
            <a:t/>
          </a:r>
          <a:br>
            <a:rPr lang="en-US">
              <a:effectLst/>
            </a:rPr>
          </a:br>
          <a:r>
            <a:rPr lang="en-US">
              <a:effectLst/>
            </a:rPr>
            <a:t>3.  </a:t>
          </a:r>
          <a:r>
            <a:rPr lang="en-US" sz="1100" b="0" i="0">
              <a:solidFill>
                <a:schemeClr val="dk1"/>
              </a:solidFill>
              <a:effectLst/>
              <a:latin typeface="+mn-lt"/>
              <a:ea typeface="+mn-ea"/>
              <a:cs typeface="+mn-cs"/>
            </a:rPr>
            <a:t>In the Sparklines group click on the Line option</a:t>
          </a:r>
        </a:p>
        <a:p>
          <a:r>
            <a:rPr lang="en-US" sz="1100" b="0" i="0">
              <a:solidFill>
                <a:schemeClr val="dk1"/>
              </a:solidFill>
              <a:effectLst/>
              <a:latin typeface="+mn-lt"/>
              <a:ea typeface="+mn-ea"/>
              <a:cs typeface="+mn-cs"/>
            </a:rPr>
            <a:t>4.  In the ‘Create Sparklines’ dialog box, select the data range (A2:F2 in this example)</a:t>
          </a:r>
        </a:p>
        <a:p>
          <a:r>
            <a:rPr lang="en-US" sz="1100" b="0" i="0">
              <a:solidFill>
                <a:schemeClr val="dk1"/>
              </a:solidFill>
              <a:effectLst/>
              <a:latin typeface="+mn-lt"/>
              <a:ea typeface="+mn-ea"/>
              <a:cs typeface="+mn-cs"/>
            </a:rPr>
            <a:t>5.  Click OK.</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When you select a cell that has a Sparkline, – </a:t>
          </a:r>
          <a:r>
            <a:rPr lang="en-US" sz="1100" b="1" i="0">
              <a:solidFill>
                <a:schemeClr val="dk1"/>
              </a:solidFill>
              <a:effectLst/>
              <a:latin typeface="+mn-lt"/>
              <a:ea typeface="+mn-ea"/>
              <a:cs typeface="+mn-cs"/>
            </a:rPr>
            <a:t>Sparkline Tools Design</a:t>
          </a:r>
          <a:r>
            <a:rPr lang="en-US" sz="1100" b="0" i="0">
              <a:solidFill>
                <a:schemeClr val="dk1"/>
              </a:solidFill>
              <a:effectLst/>
              <a:latin typeface="+mn-lt"/>
              <a:ea typeface="+mn-ea"/>
              <a:cs typeface="+mn-cs"/>
            </a:rPr>
            <a:t> – becomes available.</a:t>
          </a:r>
        </a:p>
        <a:p>
          <a:r>
            <a:rPr lang="en-US" sz="1100" b="0" i="0">
              <a:solidFill>
                <a:schemeClr val="dk1"/>
              </a:solidFill>
              <a:effectLst/>
              <a:latin typeface="+mn-lt"/>
              <a:ea typeface="+mn-ea"/>
              <a:cs typeface="+mn-cs"/>
            </a:rPr>
            <a:t> In this contextual tab, you’ll find all the customization option for the selected sparkline type.</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Editing the DataSet of Existing Sparklines</a:t>
          </a:r>
        </a:p>
        <a:p>
          <a:r>
            <a:rPr lang="en-US" sz="1100" b="0" i="0">
              <a:solidFill>
                <a:schemeClr val="dk1"/>
              </a:solidFill>
              <a:effectLst/>
              <a:latin typeface="+mn-lt"/>
              <a:ea typeface="+mn-ea"/>
              <a:cs typeface="+mn-cs"/>
            </a:rPr>
            <a:t>You can edit the data of an existing sparkline by using the Edit Data option. </a:t>
          </a:r>
        </a:p>
        <a:p>
          <a:r>
            <a:rPr lang="en-US" sz="1100" b="1" i="0">
              <a:solidFill>
                <a:schemeClr val="dk1"/>
              </a:solidFill>
              <a:effectLst/>
              <a:latin typeface="+mn-lt"/>
              <a:ea typeface="+mn-ea"/>
              <a:cs typeface="+mn-cs"/>
            </a:rPr>
            <a:t>Edit Group Location &amp; Data</a:t>
          </a:r>
          <a:r>
            <a:rPr lang="en-US" sz="1100" b="0" i="0">
              <a:solidFill>
                <a:schemeClr val="dk1"/>
              </a:solidFill>
              <a:effectLst/>
              <a:latin typeface="+mn-lt"/>
              <a:ea typeface="+mn-ea"/>
              <a:cs typeface="+mn-cs"/>
            </a:rPr>
            <a:t>: Use this when you have grouped multiple sparklines and </a:t>
          </a:r>
        </a:p>
        <a:p>
          <a:r>
            <a:rPr lang="en-US" sz="1100" b="0" i="0">
              <a:solidFill>
                <a:schemeClr val="dk1"/>
              </a:solidFill>
              <a:effectLst/>
              <a:latin typeface="+mn-lt"/>
              <a:ea typeface="+mn-ea"/>
              <a:cs typeface="+mn-cs"/>
            </a:rPr>
            <a:t>you want to change the data for the entire group </a:t>
          </a:r>
        </a:p>
        <a:p>
          <a:r>
            <a:rPr lang="en-US" sz="1100" b="1" i="0">
              <a:solidFill>
                <a:schemeClr val="dk1"/>
              </a:solidFill>
              <a:effectLst/>
              <a:latin typeface="+mn-lt"/>
              <a:ea typeface="+mn-ea"/>
              <a:cs typeface="+mn-cs"/>
            </a:rPr>
            <a:t>Edit Single Sparkline’s Data</a:t>
          </a:r>
          <a:r>
            <a:rPr lang="en-US" sz="1100" b="0" i="0">
              <a:solidFill>
                <a:schemeClr val="dk1"/>
              </a:solidFill>
              <a:effectLst/>
              <a:latin typeface="+mn-lt"/>
              <a:ea typeface="+mn-ea"/>
              <a:cs typeface="+mn-cs"/>
            </a:rPr>
            <a:t>: Use this to change the data for the selected sparkline only.</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Handling Hidden and Empty Cells</a:t>
          </a:r>
        </a:p>
        <a:p>
          <a:r>
            <a:rPr lang="en-US" sz="1100" b="0" i="0">
              <a:solidFill>
                <a:schemeClr val="dk1"/>
              </a:solidFill>
              <a:effectLst/>
              <a:latin typeface="+mn-lt"/>
              <a:ea typeface="+mn-ea"/>
              <a:cs typeface="+mn-cs"/>
            </a:rPr>
            <a:t>1. Click the cell that has the sparkline.</a:t>
          </a:r>
        </a:p>
        <a:p>
          <a:r>
            <a:rPr lang="en-US" sz="1100" b="0" i="0">
              <a:solidFill>
                <a:schemeClr val="dk1"/>
              </a:solidFill>
              <a:effectLst/>
              <a:latin typeface="+mn-lt"/>
              <a:ea typeface="+mn-ea"/>
              <a:cs typeface="+mn-cs"/>
            </a:rPr>
            <a:t>2. Click the Design Tab (a contextual tab that becomes available only when you select the cell that has a sparkline).</a:t>
          </a:r>
        </a:p>
        <a:p>
          <a:r>
            <a:rPr lang="en-US" sz="1100" b="0" i="0">
              <a:solidFill>
                <a:schemeClr val="dk1"/>
              </a:solidFill>
              <a:effectLst/>
              <a:latin typeface="+mn-lt"/>
              <a:ea typeface="+mn-ea"/>
              <a:cs typeface="+mn-cs"/>
            </a:rPr>
            <a:t>3. Click on the Edit Data option (click on the text part and not the icon of it).</a:t>
          </a:r>
        </a:p>
        <a:p>
          <a:r>
            <a:rPr lang="en-US" sz="1100" b="0" i="0">
              <a:solidFill>
                <a:schemeClr val="dk1"/>
              </a:solidFill>
              <a:effectLst/>
              <a:latin typeface="+mn-lt"/>
              <a:ea typeface="+mn-ea"/>
              <a:cs typeface="+mn-cs"/>
            </a:rPr>
            <a:t>4. In the drop-down, select ‘Hidden &amp; Empty Cells’ option.</a:t>
          </a:r>
        </a:p>
        <a:p>
          <a:r>
            <a:rPr lang="en-US" sz="1100" b="0" i="0">
              <a:solidFill>
                <a:schemeClr val="dk1"/>
              </a:solidFill>
              <a:effectLst/>
              <a:latin typeface="+mn-lt"/>
              <a:ea typeface="+mn-ea"/>
              <a:cs typeface="+mn-cs"/>
            </a:rPr>
            <a:t>5. In the dialog box that opens, select whether you want to show</a:t>
          </a:r>
        </a:p>
        <a:p>
          <a:pPr lvl="1"/>
          <a:r>
            <a:rPr lang="en-US" sz="1100" b="0" i="0">
              <a:solidFill>
                <a:schemeClr val="dk1"/>
              </a:solidFill>
              <a:effectLst/>
              <a:latin typeface="+mn-lt"/>
              <a:ea typeface="+mn-ea"/>
              <a:cs typeface="+mn-cs"/>
            </a:rPr>
            <a:t>Empty cells as gaps</a:t>
          </a:r>
        </a:p>
        <a:p>
          <a:pPr lvl="1"/>
          <a:r>
            <a:rPr lang="en-US" sz="1100" b="0" i="0">
              <a:solidFill>
                <a:schemeClr val="dk1"/>
              </a:solidFill>
              <a:effectLst/>
              <a:latin typeface="+mn-lt"/>
              <a:ea typeface="+mn-ea"/>
              <a:cs typeface="+mn-cs"/>
            </a:rPr>
            <a:t>Empty cells as zero</a:t>
          </a:r>
        </a:p>
        <a:p>
          <a:pPr lvl="1"/>
          <a:r>
            <a:rPr lang="en-US" sz="1100" b="0" i="0">
              <a:solidFill>
                <a:schemeClr val="dk1"/>
              </a:solidFill>
              <a:effectLst/>
              <a:latin typeface="+mn-lt"/>
              <a:ea typeface="+mn-ea"/>
              <a:cs typeface="+mn-cs"/>
            </a:rPr>
            <a:t>Connect the before and after data points with a line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Cell G2 is what happens when you choose to show a gap in the sparkline.</a:t>
          </a:r>
        </a:p>
        <a:p>
          <a:r>
            <a:rPr lang="en-US" sz="1100" b="0" i="0">
              <a:solidFill>
                <a:schemeClr val="dk1"/>
              </a:solidFill>
              <a:effectLst/>
              <a:latin typeface="+mn-lt"/>
              <a:ea typeface="+mn-ea"/>
              <a:cs typeface="+mn-cs"/>
            </a:rPr>
            <a:t>Cell G3 is what happens when you choose to show a zero instead.</a:t>
          </a:r>
        </a:p>
        <a:p>
          <a:r>
            <a:rPr lang="en-US" sz="1100" b="0" i="0">
              <a:solidFill>
                <a:schemeClr val="dk1"/>
              </a:solidFill>
              <a:effectLst/>
              <a:latin typeface="+mn-lt"/>
              <a:ea typeface="+mn-ea"/>
              <a:cs typeface="+mn-cs"/>
            </a:rPr>
            <a:t>Cell G2 is what happens when you choose to show a continuous line by connecting the data points.</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Changing the Sparkline Type</a:t>
          </a:r>
        </a:p>
        <a:p>
          <a:r>
            <a:rPr lang="en-US" sz="1100" b="0" i="0">
              <a:solidFill>
                <a:schemeClr val="dk1"/>
              </a:solidFill>
              <a:effectLst/>
              <a:latin typeface="+mn-lt"/>
              <a:ea typeface="+mn-ea"/>
              <a:cs typeface="+mn-cs"/>
            </a:rPr>
            <a:t>If you want to quickly change the sparkline type – from line to column or vice versa, </a:t>
          </a:r>
        </a:p>
        <a:p>
          <a:r>
            <a:rPr lang="en-US" sz="1100" b="0" i="0">
              <a:solidFill>
                <a:schemeClr val="dk1"/>
              </a:solidFill>
              <a:effectLst/>
              <a:latin typeface="+mn-lt"/>
              <a:ea typeface="+mn-ea"/>
              <a:cs typeface="+mn-cs"/>
            </a:rPr>
            <a:t>you can do that using the following steps:</a:t>
          </a:r>
        </a:p>
        <a:p>
          <a:r>
            <a:rPr lang="en-US" sz="1100" b="0" i="0">
              <a:solidFill>
                <a:schemeClr val="dk1"/>
              </a:solidFill>
              <a:effectLst/>
              <a:latin typeface="+mn-lt"/>
              <a:ea typeface="+mn-ea"/>
              <a:cs typeface="+mn-cs"/>
            </a:rPr>
            <a:t>Click the sparkline you want to change.</a:t>
          </a:r>
        </a:p>
        <a:p>
          <a:r>
            <a:rPr lang="en-US" sz="1100" b="0" i="0">
              <a:solidFill>
                <a:schemeClr val="dk1"/>
              </a:solidFill>
              <a:effectLst/>
              <a:latin typeface="+mn-lt"/>
              <a:ea typeface="+mn-ea"/>
              <a:cs typeface="+mn-cs"/>
            </a:rPr>
            <a:t>Click the Sparkline Tools Design tab.</a:t>
          </a:r>
        </a:p>
        <a:p>
          <a:r>
            <a:rPr lang="en-US" sz="1100" b="0" i="0">
              <a:solidFill>
                <a:schemeClr val="dk1"/>
              </a:solidFill>
              <a:effectLst/>
              <a:latin typeface="+mn-lt"/>
              <a:ea typeface="+mn-ea"/>
              <a:cs typeface="+mn-cs"/>
            </a:rPr>
            <a:t>In the Type group, select the sparkline you want.</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Highlighting Data Points in Sparklines</a:t>
          </a:r>
        </a:p>
        <a:p>
          <a:r>
            <a:rPr lang="en-US" sz="1100" b="0" i="0">
              <a:solidFill>
                <a:schemeClr val="dk1"/>
              </a:solidFill>
              <a:effectLst/>
              <a:latin typeface="+mn-lt"/>
              <a:ea typeface="+mn-ea"/>
              <a:cs typeface="+mn-cs"/>
            </a:rPr>
            <a:t>While a simple sparkline shows the trend over time,</a:t>
          </a:r>
        </a:p>
        <a:p>
          <a:r>
            <a:rPr lang="en-US" sz="1100" b="0" i="0">
              <a:solidFill>
                <a:schemeClr val="dk1"/>
              </a:solidFill>
              <a:effectLst/>
              <a:latin typeface="+mn-lt"/>
              <a:ea typeface="+mn-ea"/>
              <a:cs typeface="+mn-cs"/>
            </a:rPr>
            <a:t>you can also use some markers and highlights to make it more meaningful.</a:t>
          </a:r>
        </a:p>
        <a:p>
          <a:r>
            <a:rPr lang="en-US" sz="1100" b="0" i="0">
              <a:solidFill>
                <a:schemeClr val="dk1"/>
              </a:solidFill>
              <a:effectLst/>
              <a:latin typeface="+mn-lt"/>
              <a:ea typeface="+mn-ea"/>
              <a:cs typeface="+mn-cs"/>
            </a:rPr>
            <a:t>For example, you can highlight the maximum and the minimum data points, </a:t>
          </a:r>
        </a:p>
        <a:p>
          <a:r>
            <a:rPr lang="en-US" sz="1100" b="0" i="0">
              <a:solidFill>
                <a:schemeClr val="dk1"/>
              </a:solidFill>
              <a:effectLst/>
              <a:latin typeface="+mn-lt"/>
              <a:ea typeface="+mn-ea"/>
              <a:cs typeface="+mn-cs"/>
            </a:rPr>
            <a:t>first and the last data point, as well as all the negative data points.</a:t>
          </a:r>
        </a:p>
        <a:p>
          <a:endParaRPr lang="en-US" sz="1100" b="1" i="0">
            <a:solidFill>
              <a:schemeClr val="dk1"/>
            </a:solidFill>
            <a:effectLst/>
            <a:latin typeface="+mn-lt"/>
            <a:ea typeface="+mn-ea"/>
            <a:cs typeface="+mn-cs"/>
          </a:endParaRPr>
        </a:p>
        <a:p>
          <a:r>
            <a:rPr lang="en-US" sz="1100" b="1" i="0">
              <a:solidFill>
                <a:schemeClr val="dk1"/>
              </a:solidFill>
              <a:effectLst/>
              <a:latin typeface="+mn-lt"/>
              <a:ea typeface="+mn-ea"/>
              <a:cs typeface="+mn-cs"/>
            </a:rPr>
            <a:t>High/Low Point</a:t>
          </a:r>
          <a:r>
            <a:rPr lang="en-US" sz="1100" b="0" i="0">
              <a:solidFill>
                <a:schemeClr val="dk1"/>
              </a:solidFill>
              <a:effectLst/>
              <a:latin typeface="+mn-lt"/>
              <a:ea typeface="+mn-ea"/>
              <a:cs typeface="+mn-cs"/>
            </a:rPr>
            <a:t>: You can use any one or both of these to highlight the maximum and/or the minimum data point.</a:t>
          </a:r>
        </a:p>
        <a:p>
          <a:r>
            <a:rPr lang="en-US" sz="1100" b="1" i="0">
              <a:solidFill>
                <a:schemeClr val="dk1"/>
              </a:solidFill>
              <a:effectLst/>
              <a:latin typeface="+mn-lt"/>
              <a:ea typeface="+mn-ea"/>
              <a:cs typeface="+mn-cs"/>
            </a:rPr>
            <a:t>First/Last Point</a:t>
          </a:r>
          <a:r>
            <a:rPr lang="en-US" sz="1100" b="0" i="0">
              <a:solidFill>
                <a:schemeClr val="dk1"/>
              </a:solidFill>
              <a:effectLst/>
              <a:latin typeface="+mn-lt"/>
              <a:ea typeface="+mn-ea"/>
              <a:cs typeface="+mn-cs"/>
            </a:rPr>
            <a:t>: You can use any one or both of these to highlight the first and/or the last data point.</a:t>
          </a:r>
        </a:p>
        <a:p>
          <a:r>
            <a:rPr lang="en-US" sz="1100" b="1" i="0">
              <a:solidFill>
                <a:schemeClr val="dk1"/>
              </a:solidFill>
              <a:effectLst/>
              <a:latin typeface="+mn-lt"/>
              <a:ea typeface="+mn-ea"/>
              <a:cs typeface="+mn-cs"/>
            </a:rPr>
            <a:t>Negative Points</a:t>
          </a:r>
          <a:r>
            <a:rPr lang="en-US" sz="1100" b="0" i="0">
              <a:solidFill>
                <a:schemeClr val="dk1"/>
              </a:solidFill>
              <a:effectLst/>
              <a:latin typeface="+mn-lt"/>
              <a:ea typeface="+mn-ea"/>
              <a:cs typeface="+mn-cs"/>
            </a:rPr>
            <a:t>: In case you have negative data points, you can use this option to highlight all of these at once.</a:t>
          </a:r>
        </a:p>
        <a:p>
          <a:r>
            <a:rPr lang="en-US" sz="1100" b="1" i="0">
              <a:solidFill>
                <a:schemeClr val="dk1"/>
              </a:solidFill>
              <a:effectLst/>
              <a:latin typeface="+mn-lt"/>
              <a:ea typeface="+mn-ea"/>
              <a:cs typeface="+mn-cs"/>
            </a:rPr>
            <a:t>Markers</a:t>
          </a:r>
          <a:r>
            <a:rPr lang="en-US" sz="1100" b="0" i="0">
              <a:solidFill>
                <a:schemeClr val="dk1"/>
              </a:solidFill>
              <a:effectLst/>
              <a:latin typeface="+mn-lt"/>
              <a:ea typeface="+mn-ea"/>
              <a:cs typeface="+mn-cs"/>
            </a:rPr>
            <a:t>: This option is available only for line sparklines. </a:t>
          </a:r>
        </a:p>
        <a:p>
          <a:r>
            <a:rPr lang="en-US" sz="1100" b="0" i="0">
              <a:solidFill>
                <a:schemeClr val="dk1"/>
              </a:solidFill>
              <a:effectLst/>
              <a:latin typeface="+mn-lt"/>
              <a:ea typeface="+mn-ea"/>
              <a:cs typeface="+mn-cs"/>
            </a:rPr>
            <a:t>It will highlight all the data points with a marker. </a:t>
          </a:r>
        </a:p>
        <a:p>
          <a:r>
            <a:rPr lang="en-US" sz="1100" b="0" i="0">
              <a:solidFill>
                <a:schemeClr val="dk1"/>
              </a:solidFill>
              <a:effectLst/>
              <a:latin typeface="+mn-lt"/>
              <a:ea typeface="+mn-ea"/>
              <a:cs typeface="+mn-cs"/>
            </a:rPr>
            <a:t>You can change the color of the marker using the ‘Marker Color’ option.</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Sparklines Color and Style</a:t>
          </a:r>
        </a:p>
        <a:p>
          <a:r>
            <a:rPr lang="en-US" sz="1100" b="0" i="0">
              <a:solidFill>
                <a:schemeClr val="dk1"/>
              </a:solidFill>
              <a:effectLst/>
              <a:latin typeface="+mn-lt"/>
              <a:ea typeface="+mn-ea"/>
              <a:cs typeface="+mn-cs"/>
            </a:rPr>
            <a:t>You can change the way sparklines look using the style and color options.</a:t>
          </a:r>
        </a:p>
        <a:p>
          <a:r>
            <a:rPr lang="en-US" sz="1100" b="0" i="0">
              <a:solidFill>
                <a:schemeClr val="dk1"/>
              </a:solidFill>
              <a:effectLst/>
              <a:latin typeface="+mn-lt"/>
              <a:ea typeface="+mn-ea"/>
              <a:cs typeface="+mn-cs"/>
            </a:rPr>
            <a:t>It allows you to change the sparkline color (of lines or columns) as well as the markers</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Deleting the Sparklines</a:t>
          </a:r>
        </a:p>
        <a:p>
          <a:r>
            <a:rPr lang="en-US" sz="1100" b="0" i="0">
              <a:solidFill>
                <a:schemeClr val="dk1"/>
              </a:solidFill>
              <a:effectLst/>
              <a:latin typeface="+mn-lt"/>
              <a:ea typeface="+mn-ea"/>
              <a:cs typeface="+mn-cs"/>
            </a:rPr>
            <a:t>You can not delete a sparkline by selecting the cell and hitting the delete key.</a:t>
          </a:r>
        </a:p>
        <a:p>
          <a:r>
            <a:rPr lang="en-US" sz="1100" b="0" i="0">
              <a:solidFill>
                <a:schemeClr val="dk1"/>
              </a:solidFill>
              <a:effectLst/>
              <a:latin typeface="+mn-lt"/>
              <a:ea typeface="+mn-ea"/>
              <a:cs typeface="+mn-cs"/>
            </a:rPr>
            <a:t>To delete a sparkline, follow the steps below:</a:t>
          </a:r>
        </a:p>
        <a:p>
          <a:r>
            <a:rPr lang="en-US" sz="1100" b="0" i="0">
              <a:solidFill>
                <a:schemeClr val="dk1"/>
              </a:solidFill>
              <a:effectLst/>
              <a:latin typeface="+mn-lt"/>
              <a:ea typeface="+mn-ea"/>
              <a:cs typeface="+mn-cs"/>
            </a:rPr>
            <a:t>Select the cell that has the sparkline that you want to delete.</a:t>
          </a:r>
        </a:p>
        <a:p>
          <a:r>
            <a:rPr lang="en-US" sz="1100" b="0" i="0">
              <a:solidFill>
                <a:schemeClr val="dk1"/>
              </a:solidFill>
              <a:effectLst/>
              <a:latin typeface="+mn-lt"/>
              <a:ea typeface="+mn-ea"/>
              <a:cs typeface="+mn-cs"/>
            </a:rPr>
            <a:t>Click the Sparkline Tools Design tab.</a:t>
          </a:r>
        </a:p>
        <a:p>
          <a:r>
            <a:rPr lang="en-US" sz="1100" b="0" i="0">
              <a:solidFill>
                <a:schemeClr val="dk1"/>
              </a:solidFill>
              <a:effectLst/>
              <a:latin typeface="+mn-lt"/>
              <a:ea typeface="+mn-ea"/>
              <a:cs typeface="+mn-cs"/>
            </a:rPr>
            <a:t>Click the Clear option.</a:t>
          </a:r>
        </a:p>
        <a:p>
          <a:endParaRPr lang="en-US" sz="1100" b="0" i="0">
            <a:solidFill>
              <a:schemeClr val="dk1"/>
            </a:solidFill>
            <a:effectLst/>
            <a:latin typeface="+mn-lt"/>
            <a:ea typeface="+mn-ea"/>
            <a:cs typeface="+mn-cs"/>
          </a:endParaRPr>
        </a:p>
      </xdr:txBody>
    </xdr:sp>
    <xdr:clientData/>
  </xdr:twoCellAnchor>
  <xdr:twoCellAnchor editAs="oneCell">
    <xdr:from>
      <xdr:col>7</xdr:col>
      <xdr:colOff>762000</xdr:colOff>
      <xdr:row>14</xdr:row>
      <xdr:rowOff>152400</xdr:rowOff>
    </xdr:from>
    <xdr:to>
      <xdr:col>10</xdr:col>
      <xdr:colOff>382604</xdr:colOff>
      <xdr:row>23</xdr:row>
      <xdr:rowOff>66675</xdr:rowOff>
    </xdr:to>
    <xdr:pic>
      <xdr:nvPicPr>
        <xdr:cNvPr id="27" name="Picture 26" descr="Insert Tab in the Ribbon in Excel"/>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6143625" y="4581525"/>
          <a:ext cx="3116279" cy="16287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552450</xdr:colOff>
      <xdr:row>15</xdr:row>
      <xdr:rowOff>66675</xdr:rowOff>
    </xdr:from>
    <xdr:to>
      <xdr:col>16</xdr:col>
      <xdr:colOff>238125</xdr:colOff>
      <xdr:row>21</xdr:row>
      <xdr:rowOff>113510</xdr:rowOff>
    </xdr:to>
    <xdr:pic>
      <xdr:nvPicPr>
        <xdr:cNvPr id="28" name="Picture 27" descr="Click on the Line Sparkline Option"/>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9448800" y="4686300"/>
          <a:ext cx="2124075" cy="118983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257176</xdr:colOff>
      <xdr:row>19</xdr:row>
      <xdr:rowOff>79109</xdr:rowOff>
    </xdr:from>
    <xdr:to>
      <xdr:col>6</xdr:col>
      <xdr:colOff>257176</xdr:colOff>
      <xdr:row>26</xdr:row>
      <xdr:rowOff>95250</xdr:rowOff>
    </xdr:to>
    <xdr:pic>
      <xdr:nvPicPr>
        <xdr:cNvPr id="30" name="Picture 29" descr="DataRange for the Line Sparkline - dialog box"/>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2228851" y="5460734"/>
          <a:ext cx="2800350" cy="134964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9525</xdr:colOff>
      <xdr:row>23</xdr:row>
      <xdr:rowOff>114301</xdr:rowOff>
    </xdr:from>
    <xdr:to>
      <xdr:col>13</xdr:col>
      <xdr:colOff>447675</xdr:colOff>
      <xdr:row>27</xdr:row>
      <xdr:rowOff>76200</xdr:rowOff>
    </xdr:to>
    <xdr:pic>
      <xdr:nvPicPr>
        <xdr:cNvPr id="31" name="Picture 30" descr="Line Sparkline in Excel"/>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5391150" y="6257926"/>
          <a:ext cx="5762625" cy="7238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200025</xdr:colOff>
      <xdr:row>28</xdr:row>
      <xdr:rowOff>114300</xdr:rowOff>
    </xdr:from>
    <xdr:to>
      <xdr:col>11</xdr:col>
      <xdr:colOff>171450</xdr:colOff>
      <xdr:row>34</xdr:row>
      <xdr:rowOff>51435</xdr:rowOff>
    </xdr:to>
    <xdr:pic>
      <xdr:nvPicPr>
        <xdr:cNvPr id="33" name="Picture 32" descr="Excel Sparklines Design Tools - Contextual Tab"/>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6657975" y="7210425"/>
          <a:ext cx="1800225" cy="108013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57150</xdr:colOff>
      <xdr:row>28</xdr:row>
      <xdr:rowOff>57428</xdr:rowOff>
    </xdr:from>
    <xdr:to>
      <xdr:col>15</xdr:col>
      <xdr:colOff>123825</xdr:colOff>
      <xdr:row>37</xdr:row>
      <xdr:rowOff>189979</xdr:rowOff>
    </xdr:to>
    <xdr:pic>
      <xdr:nvPicPr>
        <xdr:cNvPr id="34" name="Picture 33" descr="Edit Group option in Sparkline design tab"/>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8953500" y="7153553"/>
          <a:ext cx="1895475" cy="184705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38101</xdr:colOff>
      <xdr:row>42</xdr:row>
      <xdr:rowOff>102359</xdr:rowOff>
    </xdr:from>
    <xdr:to>
      <xdr:col>13</xdr:col>
      <xdr:colOff>495300</xdr:colOff>
      <xdr:row>47</xdr:row>
      <xdr:rowOff>180871</xdr:rowOff>
    </xdr:to>
    <xdr:pic>
      <xdr:nvPicPr>
        <xdr:cNvPr id="35" name="Picture 34" descr="Line Sparkline in Excel - handing data gaps and empty cells"/>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5419726" y="9865484"/>
          <a:ext cx="5781674" cy="103101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14</xdr:row>
      <xdr:rowOff>0</xdr:rowOff>
    </xdr:from>
    <xdr:to>
      <xdr:col>0</xdr:col>
      <xdr:colOff>666750</xdr:colOff>
      <xdr:row>17</xdr:row>
      <xdr:rowOff>0</xdr:rowOff>
    </xdr:to>
    <xdr:sp macro="" textlink="">
      <xdr:nvSpPr>
        <xdr:cNvPr id="53259" name="Text Box 11"/>
        <xdr:cNvSpPr txBox="1">
          <a:spLocks noChangeArrowheads="1"/>
        </xdr:cNvSpPr>
      </xdr:nvSpPr>
      <xdr:spPr bwMode="auto">
        <a:xfrm>
          <a:off x="0" y="4429125"/>
          <a:ext cx="666750" cy="5715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US" sz="1100" b="0" i="0" u="none" strike="noStrike" baseline="0">
              <a:solidFill>
                <a:srgbClr val="000000"/>
              </a:solidFill>
              <a:latin typeface="Calibri"/>
              <a:cs typeface="Calibri"/>
            </a:rPr>
            <a:t>Cell G2 is what happens when you choose to show a gap in the sparkline.</a:t>
          </a:r>
        </a:p>
        <a:p>
          <a:pPr algn="l" rtl="0">
            <a:defRPr sz="1000"/>
          </a:pPr>
          <a:r>
            <a:rPr lang="en-US" sz="1100" b="0" i="0" u="none" strike="noStrike" baseline="0">
              <a:solidFill>
                <a:srgbClr val="000000"/>
              </a:solidFill>
              <a:latin typeface="Calibri"/>
              <a:cs typeface="Calibri"/>
            </a:rPr>
            <a:t>Cell G3 is what happens when you choose to show a zero instead.</a:t>
          </a:r>
        </a:p>
        <a:p>
          <a:pPr algn="l" rtl="0">
            <a:defRPr sz="1000"/>
          </a:pPr>
          <a:r>
            <a:rPr lang="en-US" sz="1100" b="0" i="0" u="none" strike="noStrike" baseline="0">
              <a:solidFill>
                <a:srgbClr val="000000"/>
              </a:solidFill>
              <a:latin typeface="Calibri"/>
              <a:cs typeface="Calibri"/>
            </a:rPr>
            <a:t>Cell G2 is what happens when you choose to show a continuous line by connecting the data points.</a:t>
          </a:r>
        </a:p>
      </xdr:txBody>
    </xdr:sp>
    <xdr:clientData/>
  </xdr:twoCellAnchor>
  <xdr:twoCellAnchor editAs="oneCell">
    <xdr:from>
      <xdr:col>10</xdr:col>
      <xdr:colOff>133350</xdr:colOff>
      <xdr:row>58</xdr:row>
      <xdr:rowOff>113325</xdr:rowOff>
    </xdr:from>
    <xdr:to>
      <xdr:col>16</xdr:col>
      <xdr:colOff>475235</xdr:colOff>
      <xdr:row>66</xdr:row>
      <xdr:rowOff>171450</xdr:rowOff>
    </xdr:to>
    <xdr:pic>
      <xdr:nvPicPr>
        <xdr:cNvPr id="37" name="Picture 36" descr="Sparklines Show markers option"/>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7810500" y="12924450"/>
          <a:ext cx="3999485" cy="1582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838200</xdr:colOff>
      <xdr:row>67</xdr:row>
      <xdr:rowOff>114604</xdr:rowOff>
    </xdr:from>
    <xdr:to>
      <xdr:col>12</xdr:col>
      <xdr:colOff>438150</xdr:colOff>
      <xdr:row>73</xdr:row>
      <xdr:rowOff>76199</xdr:rowOff>
    </xdr:to>
    <xdr:pic>
      <xdr:nvPicPr>
        <xdr:cNvPr id="38" name="Picture 37" descr="Style and Color Options in Sparklines in Excel - color and marker"/>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6219825" y="14640229"/>
          <a:ext cx="4314825" cy="110459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95250</xdr:colOff>
      <xdr:row>49</xdr:row>
      <xdr:rowOff>72519</xdr:rowOff>
    </xdr:from>
    <xdr:to>
      <xdr:col>15</xdr:col>
      <xdr:colOff>123825</xdr:colOff>
      <xdr:row>57</xdr:row>
      <xdr:rowOff>95250</xdr:rowOff>
    </xdr:to>
    <xdr:pic>
      <xdr:nvPicPr>
        <xdr:cNvPr id="39" name="Picture 38" descr="Changing the sparkline type"/>
        <xdr:cNvPicPr>
          <a:picLocks noChangeAspect="1" noChangeArrowheads="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6553200" y="11169144"/>
          <a:ext cx="4295775" cy="154673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857250</xdr:colOff>
      <xdr:row>73</xdr:row>
      <xdr:rowOff>174119</xdr:rowOff>
    </xdr:from>
    <xdr:to>
      <xdr:col>11</xdr:col>
      <xdr:colOff>295274</xdr:colOff>
      <xdr:row>80</xdr:row>
      <xdr:rowOff>180975</xdr:rowOff>
    </xdr:to>
    <xdr:pic>
      <xdr:nvPicPr>
        <xdr:cNvPr id="41" name="Picture 40" descr="Clear Sparklines from Excel Cells"/>
        <xdr:cNvPicPr>
          <a:picLocks noChangeAspect="1" noChangeArrowheads="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6238875" y="15842744"/>
          <a:ext cx="3543299" cy="134035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38100</xdr:colOff>
      <xdr:row>0</xdr:row>
      <xdr:rowOff>76200</xdr:rowOff>
    </xdr:from>
    <xdr:to>
      <xdr:col>7</xdr:col>
      <xdr:colOff>1066800</xdr:colOff>
      <xdr:row>0</xdr:row>
      <xdr:rowOff>371474</xdr:rowOff>
    </xdr:to>
    <xdr:sp macro="" textlink="">
      <xdr:nvSpPr>
        <xdr:cNvPr id="19" name="TextBox 18"/>
        <xdr:cNvSpPr txBox="1"/>
      </xdr:nvSpPr>
      <xdr:spPr>
        <a:xfrm>
          <a:off x="3476625" y="76200"/>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Sparkline Chart</a:t>
          </a:r>
        </a:p>
      </xdr:txBody>
    </xdr:sp>
    <xdr:clientData/>
  </xdr:twoCellAnchor>
</xdr:wsDr>
</file>

<file path=xl/drawings/drawing53.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9523</xdr:colOff>
      <xdr:row>3</xdr:row>
      <xdr:rowOff>2</xdr:rowOff>
    </xdr:from>
    <xdr:to>
      <xdr:col>13</xdr:col>
      <xdr:colOff>47624</xdr:colOff>
      <xdr:row>5</xdr:row>
      <xdr:rowOff>142876</xdr:rowOff>
    </xdr:to>
    <xdr:sp macro="" textlink="">
      <xdr:nvSpPr>
        <xdr:cNvPr id="3" name="TextBox 2"/>
        <xdr:cNvSpPr txBox="1"/>
      </xdr:nvSpPr>
      <xdr:spPr>
        <a:xfrm>
          <a:off x="1000123" y="971552"/>
          <a:ext cx="9772651" cy="77152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 </a:t>
          </a:r>
          <a:r>
            <a:rPr lang="en-US" sz="1100" b="1" i="0">
              <a:solidFill>
                <a:schemeClr val="dk1"/>
              </a:solidFill>
              <a:effectLst/>
              <a:latin typeface="+mn-lt"/>
              <a:ea typeface="+mn-ea"/>
              <a:cs typeface="+mn-cs"/>
            </a:rPr>
            <a:t>pivot chart</a:t>
          </a:r>
          <a:r>
            <a:rPr lang="en-US" sz="1100" b="0" i="0">
              <a:solidFill>
                <a:schemeClr val="dk1"/>
              </a:solidFill>
              <a:effectLst/>
              <a:latin typeface="+mn-lt"/>
              <a:ea typeface="+mn-ea"/>
              <a:cs typeface="+mn-cs"/>
            </a:rPr>
            <a:t> is the visual representation of a </a:t>
          </a:r>
          <a:r>
            <a:rPr lang="en-US" sz="1100" b="1" i="0">
              <a:solidFill>
                <a:schemeClr val="dk1"/>
              </a:solidFill>
              <a:effectLst/>
              <a:latin typeface="+mn-lt"/>
              <a:ea typeface="+mn-ea"/>
              <a:cs typeface="+mn-cs"/>
            </a:rPr>
            <a:t>pivot</a:t>
          </a:r>
          <a:r>
            <a:rPr lang="en-US" sz="1100" b="0" i="0">
              <a:solidFill>
                <a:schemeClr val="dk1"/>
              </a:solidFill>
              <a:effectLst/>
              <a:latin typeface="+mn-lt"/>
              <a:ea typeface="+mn-ea"/>
              <a:cs typeface="+mn-cs"/>
            </a:rPr>
            <a:t> table in </a:t>
          </a:r>
          <a:r>
            <a:rPr lang="en-US" sz="1100" b="1" i="0">
              <a:solidFill>
                <a:schemeClr val="dk1"/>
              </a:solidFill>
              <a:effectLst/>
              <a:latin typeface="+mn-lt"/>
              <a:ea typeface="+mn-ea"/>
              <a:cs typeface="+mn-cs"/>
            </a:rPr>
            <a:t>Excel</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Pivot charts</a:t>
          </a:r>
          <a:r>
            <a:rPr lang="en-US" sz="1100" b="0" i="0">
              <a:solidFill>
                <a:schemeClr val="dk1"/>
              </a:solidFill>
              <a:effectLst/>
              <a:latin typeface="+mn-lt"/>
              <a:ea typeface="+mn-ea"/>
              <a:cs typeface="+mn-cs"/>
            </a:rPr>
            <a:t> and </a:t>
          </a:r>
          <a:r>
            <a:rPr lang="en-US" sz="1100" b="1" i="0">
              <a:solidFill>
                <a:schemeClr val="dk1"/>
              </a:solidFill>
              <a:effectLst/>
              <a:latin typeface="+mn-lt"/>
              <a:ea typeface="+mn-ea"/>
              <a:cs typeface="+mn-cs"/>
            </a:rPr>
            <a:t>pivot tables</a:t>
          </a:r>
          <a:r>
            <a:rPr lang="en-US" sz="1100" b="0" i="0">
              <a:solidFill>
                <a:schemeClr val="dk1"/>
              </a:solidFill>
              <a:effectLst/>
              <a:latin typeface="+mn-lt"/>
              <a:ea typeface="+mn-ea"/>
              <a:cs typeface="+mn-cs"/>
            </a:rPr>
            <a:t> are connected with each other. </a:t>
          </a:r>
        </a:p>
      </xdr:txBody>
    </xdr:sp>
    <xdr:clientData/>
  </xdr:twoCellAnchor>
  <xdr:twoCellAnchor>
    <xdr:from>
      <xdr:col>1</xdr:col>
      <xdr:colOff>9524</xdr:colOff>
      <xdr:row>2</xdr:row>
      <xdr:rowOff>19051</xdr:rowOff>
    </xdr:from>
    <xdr:to>
      <xdr:col>4</xdr:col>
      <xdr:colOff>0</xdr:colOff>
      <xdr:row>3</xdr:row>
      <xdr:rowOff>0</xdr:rowOff>
    </xdr:to>
    <xdr:sp macro="" textlink="">
      <xdr:nvSpPr>
        <xdr:cNvPr id="4" name="TextBox 3"/>
        <xdr:cNvSpPr txBox="1"/>
      </xdr:nvSpPr>
      <xdr:spPr>
        <a:xfrm>
          <a:off x="1000124" y="676276"/>
          <a:ext cx="2971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Chart</a:t>
          </a:r>
        </a:p>
      </xdr:txBody>
    </xdr:sp>
    <xdr:clientData/>
  </xdr:twoCellAnchor>
  <xdr:twoCellAnchor>
    <xdr:from>
      <xdr:col>1</xdr:col>
      <xdr:colOff>123823</xdr:colOff>
      <xdr:row>6</xdr:row>
      <xdr:rowOff>295273</xdr:rowOff>
    </xdr:from>
    <xdr:to>
      <xdr:col>15</xdr:col>
      <xdr:colOff>180974</xdr:colOff>
      <xdr:row>43</xdr:row>
      <xdr:rowOff>104774</xdr:rowOff>
    </xdr:to>
    <xdr:sp macro="" textlink="">
      <xdr:nvSpPr>
        <xdr:cNvPr id="5" name="TextBox 4"/>
        <xdr:cNvSpPr txBox="1"/>
      </xdr:nvSpPr>
      <xdr:spPr>
        <a:xfrm>
          <a:off x="1114423" y="3467098"/>
          <a:ext cx="11010901" cy="702945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To create a PivotChart:</a:t>
          </a:r>
          <a:endParaRPr lang="en-US">
            <a:effectLst/>
          </a:endParaRPr>
        </a:p>
        <a:p>
          <a:r>
            <a:rPr lang="en-US" sz="1100" b="0" i="0">
              <a:solidFill>
                <a:schemeClr val="dk1"/>
              </a:solidFill>
              <a:effectLst/>
              <a:latin typeface="+mn-lt"/>
              <a:ea typeface="+mn-ea"/>
              <a:cs typeface="+mn-cs"/>
            </a:rPr>
            <a:t>1.  Select any cell in your PivotTable. </a:t>
          </a:r>
        </a:p>
        <a:p>
          <a:r>
            <a:rPr lang="en-US" sz="1100" b="0" i="0">
              <a:solidFill>
                <a:schemeClr val="dk1"/>
              </a:solidFill>
              <a:effectLst/>
              <a:latin typeface="+mn-lt"/>
              <a:ea typeface="+mn-ea"/>
              <a:cs typeface="+mn-cs"/>
            </a:rPr>
            <a:t>2. From the Insert tab, click the PivotChart command. </a:t>
          </a:r>
          <a:endParaRPr lang="en-US">
            <a:effectLst/>
          </a:endParaRPr>
        </a:p>
        <a:p>
          <a:r>
            <a:rPr lang="en-US" sz="1100" b="0" i="0">
              <a:solidFill>
                <a:schemeClr val="dk1"/>
              </a:solidFill>
              <a:effectLst/>
              <a:latin typeface="+mn-lt"/>
              <a:ea typeface="+mn-ea"/>
              <a:cs typeface="+mn-cs"/>
            </a:rPr>
            <a:t>3. The Insert Chart dialog box will appear. </a:t>
          </a:r>
        </a:p>
        <a:p>
          <a:r>
            <a:rPr lang="en-US" sz="1100" b="0" i="0">
              <a:solidFill>
                <a:schemeClr val="dk1"/>
              </a:solidFill>
              <a:effectLst/>
              <a:latin typeface="+mn-lt"/>
              <a:ea typeface="+mn-ea"/>
              <a:cs typeface="+mn-cs"/>
            </a:rPr>
            <a:t>4. Select the desired chart type and layout, then click OK. ...</a:t>
          </a:r>
          <a:endParaRPr lang="en-US">
            <a:effectLst/>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PivotChart will appear.</a:t>
          </a:r>
          <a:endParaRPr lang="en-US">
            <a:effectLst/>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Change Pivot Chart Type</a:t>
          </a:r>
        </a:p>
        <a:p>
          <a:pPr fontAlgn="base"/>
          <a:r>
            <a:rPr lang="en-US" sz="1100" b="0" i="0">
              <a:solidFill>
                <a:schemeClr val="dk1"/>
              </a:solidFill>
              <a:effectLst/>
              <a:latin typeface="+mn-lt"/>
              <a:ea typeface="+mn-ea"/>
              <a:cs typeface="+mn-cs"/>
            </a:rPr>
            <a:t>You can change to a different type of pivot chart at any time.</a:t>
          </a:r>
        </a:p>
        <a:p>
          <a:pPr fontAlgn="base"/>
          <a:r>
            <a:rPr lang="en-US" sz="1100" b="0" i="0">
              <a:solidFill>
                <a:schemeClr val="dk1"/>
              </a:solidFill>
              <a:effectLst/>
              <a:latin typeface="+mn-lt"/>
              <a:ea typeface="+mn-ea"/>
              <a:cs typeface="+mn-cs"/>
            </a:rPr>
            <a:t>1. Select the chart.</a:t>
          </a:r>
        </a:p>
        <a:p>
          <a:pPr fontAlgn="base"/>
          <a:r>
            <a:rPr lang="en-US" sz="1100" b="0" i="0">
              <a:solidFill>
                <a:schemeClr val="dk1"/>
              </a:solidFill>
              <a:effectLst/>
              <a:latin typeface="+mn-lt"/>
              <a:ea typeface="+mn-ea"/>
              <a:cs typeface="+mn-cs"/>
            </a:rPr>
            <a:t>2. On the Design tab, in the Type group, click Change Chart Type.</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xdr:txBody>
    </xdr:sp>
    <xdr:clientData/>
  </xdr:twoCellAnchor>
  <xdr:twoCellAnchor editAs="oneCell">
    <xdr:from>
      <xdr:col>4</xdr:col>
      <xdr:colOff>438150</xdr:colOff>
      <xdr:row>7</xdr:row>
      <xdr:rowOff>0</xdr:rowOff>
    </xdr:from>
    <xdr:to>
      <xdr:col>9</xdr:col>
      <xdr:colOff>479679</xdr:colOff>
      <xdr:row>11</xdr:row>
      <xdr:rowOff>28575</xdr:rowOff>
    </xdr:to>
    <xdr:pic>
      <xdr:nvPicPr>
        <xdr:cNvPr id="9" name="Picture 8" descr="Click PivotChart"/>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4591050" y="3486150"/>
          <a:ext cx="4375404" cy="8382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476250</xdr:colOff>
      <xdr:row>27</xdr:row>
      <xdr:rowOff>28575</xdr:rowOff>
    </xdr:from>
    <xdr:to>
      <xdr:col>9</xdr:col>
      <xdr:colOff>180975</xdr:colOff>
      <xdr:row>32</xdr:row>
      <xdr:rowOff>28575</xdr:rowOff>
    </xdr:to>
    <xdr:pic>
      <xdr:nvPicPr>
        <xdr:cNvPr id="10" name="Picture 9" descr="Change Chart Type"/>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5857875" y="7372350"/>
          <a:ext cx="2524125" cy="952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466726</xdr:colOff>
      <xdr:row>29</xdr:row>
      <xdr:rowOff>114301</xdr:rowOff>
    </xdr:from>
    <xdr:to>
      <xdr:col>5</xdr:col>
      <xdr:colOff>762000</xdr:colOff>
      <xdr:row>42</xdr:row>
      <xdr:rowOff>145106</xdr:rowOff>
    </xdr:to>
    <xdr:pic>
      <xdr:nvPicPr>
        <xdr:cNvPr id="12" name="Picture 11" descr="Choose Pie"/>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1457326" y="7839076"/>
          <a:ext cx="3809999" cy="250730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66675</xdr:colOff>
      <xdr:row>11</xdr:row>
      <xdr:rowOff>104775</xdr:rowOff>
    </xdr:from>
    <xdr:to>
      <xdr:col>13</xdr:col>
      <xdr:colOff>142874</xdr:colOff>
      <xdr:row>26</xdr:row>
      <xdr:rowOff>100934</xdr:rowOff>
    </xdr:to>
    <xdr:pic>
      <xdr:nvPicPr>
        <xdr:cNvPr id="13" name="Picture 12" descr="PivotChart (Excel 2007)"/>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5448300" y="4400550"/>
          <a:ext cx="6210299" cy="285365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7</xdr:col>
      <xdr:colOff>523875</xdr:colOff>
      <xdr:row>63</xdr:row>
      <xdr:rowOff>247650</xdr:rowOff>
    </xdr:from>
    <xdr:to>
      <xdr:col>13</xdr:col>
      <xdr:colOff>295275</xdr:colOff>
      <xdr:row>72</xdr:row>
      <xdr:rowOff>247650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19050</xdr:colOff>
      <xdr:row>0</xdr:row>
      <xdr:rowOff>104775</xdr:rowOff>
    </xdr:from>
    <xdr:to>
      <xdr:col>6</xdr:col>
      <xdr:colOff>95250</xdr:colOff>
      <xdr:row>0</xdr:row>
      <xdr:rowOff>400049</xdr:rowOff>
    </xdr:to>
    <xdr:sp macro="" textlink="">
      <xdr:nvSpPr>
        <xdr:cNvPr id="11" name="TextBox 10"/>
        <xdr:cNvSpPr txBox="1"/>
      </xdr:nvSpPr>
      <xdr:spPr>
        <a:xfrm>
          <a:off x="3905250" y="104775"/>
          <a:ext cx="15906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Pivot Chart</a:t>
          </a:r>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9524</xdr:colOff>
      <xdr:row>3</xdr:row>
      <xdr:rowOff>2</xdr:rowOff>
    </xdr:from>
    <xdr:to>
      <xdr:col>14</xdr:col>
      <xdr:colOff>104776</xdr:colOff>
      <xdr:row>5</xdr:row>
      <xdr:rowOff>142876</xdr:rowOff>
    </xdr:to>
    <xdr:sp macro="" textlink="">
      <xdr:nvSpPr>
        <xdr:cNvPr id="3" name="TextBox 2"/>
        <xdr:cNvSpPr txBox="1"/>
      </xdr:nvSpPr>
      <xdr:spPr>
        <a:xfrm>
          <a:off x="619124" y="971552"/>
          <a:ext cx="8020052" cy="77152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An </a:t>
          </a:r>
          <a:r>
            <a:rPr lang="en-US" sz="1100" b="1" i="0">
              <a:solidFill>
                <a:schemeClr val="dk1"/>
              </a:solidFill>
              <a:effectLst/>
              <a:latin typeface="+mn-lt"/>
              <a:ea typeface="+mn-ea"/>
              <a:cs typeface="+mn-cs"/>
            </a:rPr>
            <a:t>Excel dashboard</a:t>
          </a:r>
          <a:r>
            <a:rPr lang="en-US" sz="1100" b="0" i="0">
              <a:solidFill>
                <a:schemeClr val="dk1"/>
              </a:solidFill>
              <a:effectLst/>
              <a:latin typeface="+mn-lt"/>
              <a:ea typeface="+mn-ea"/>
              <a:cs typeface="+mn-cs"/>
            </a:rPr>
            <a:t> is one-pager that helps managers and business leaders in tracking key KPIs or metrics and take a decision based on it.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It contains charts/tables/views that are backed by data. A </a:t>
          </a:r>
          <a:r>
            <a:rPr lang="en-US" sz="1100" b="1" i="0">
              <a:solidFill>
                <a:schemeClr val="dk1"/>
              </a:solidFill>
              <a:effectLst/>
              <a:latin typeface="+mn-lt"/>
              <a:ea typeface="+mn-ea"/>
              <a:cs typeface="+mn-cs"/>
            </a:rPr>
            <a:t>dashboard</a:t>
          </a:r>
          <a:r>
            <a:rPr lang="en-US" sz="1100" b="0" i="0">
              <a:solidFill>
                <a:schemeClr val="dk1"/>
              </a:solidFill>
              <a:effectLst/>
              <a:latin typeface="+mn-lt"/>
              <a:ea typeface="+mn-ea"/>
              <a:cs typeface="+mn-cs"/>
            </a:rPr>
            <a:t> is often called a report, however, not all reports are </a:t>
          </a:r>
          <a:r>
            <a:rPr lang="en-US" sz="1100" b="1" i="0">
              <a:solidFill>
                <a:schemeClr val="dk1"/>
              </a:solidFill>
              <a:effectLst/>
              <a:latin typeface="+mn-lt"/>
              <a:ea typeface="+mn-ea"/>
              <a:cs typeface="+mn-cs"/>
            </a:rPr>
            <a:t>dashboards</a:t>
          </a:r>
          <a:r>
            <a:rPr lang="en-US" sz="1100" b="0" i="0">
              <a:solidFill>
                <a:schemeClr val="dk1"/>
              </a:solidFill>
              <a:effectLst/>
              <a:latin typeface="+mn-lt"/>
              <a:ea typeface="+mn-ea"/>
              <a:cs typeface="+mn-cs"/>
            </a:rPr>
            <a:t>.</a:t>
          </a:r>
        </a:p>
      </xdr:txBody>
    </xdr:sp>
    <xdr:clientData/>
  </xdr:twoCellAnchor>
  <xdr:twoCellAnchor>
    <xdr:from>
      <xdr:col>1</xdr:col>
      <xdr:colOff>9524</xdr:colOff>
      <xdr:row>2</xdr:row>
      <xdr:rowOff>19051</xdr:rowOff>
    </xdr:from>
    <xdr:to>
      <xdr:col>4</xdr:col>
      <xdr:colOff>0</xdr:colOff>
      <xdr:row>3</xdr:row>
      <xdr:rowOff>0</xdr:rowOff>
    </xdr:to>
    <xdr:sp macro="" textlink="">
      <xdr:nvSpPr>
        <xdr:cNvPr id="4" name="TextBox 3"/>
        <xdr:cNvSpPr txBox="1"/>
      </xdr:nvSpPr>
      <xdr:spPr>
        <a:xfrm>
          <a:off x="1000124" y="676276"/>
          <a:ext cx="288607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DashBoard</a:t>
          </a:r>
        </a:p>
      </xdr:txBody>
    </xdr:sp>
    <xdr:clientData/>
  </xdr:twoCellAnchor>
  <xdr:twoCellAnchor>
    <xdr:from>
      <xdr:col>4</xdr:col>
      <xdr:colOff>19050</xdr:colOff>
      <xdr:row>0</xdr:row>
      <xdr:rowOff>104775</xdr:rowOff>
    </xdr:from>
    <xdr:to>
      <xdr:col>6</xdr:col>
      <xdr:colOff>95250</xdr:colOff>
      <xdr:row>0</xdr:row>
      <xdr:rowOff>400049</xdr:rowOff>
    </xdr:to>
    <xdr:sp macro="" textlink="">
      <xdr:nvSpPr>
        <xdr:cNvPr id="5" name="TextBox 4"/>
        <xdr:cNvSpPr txBox="1"/>
      </xdr:nvSpPr>
      <xdr:spPr>
        <a:xfrm>
          <a:off x="3905250" y="104775"/>
          <a:ext cx="159067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DashBoard</a:t>
          </a:r>
        </a:p>
      </xdr:txBody>
    </xdr:sp>
    <xdr:clientData/>
  </xdr:twoCellAnchor>
  <xdr:twoCellAnchor>
    <xdr:from>
      <xdr:col>1</xdr:col>
      <xdr:colOff>0</xdr:colOff>
      <xdr:row>7</xdr:row>
      <xdr:rowOff>0</xdr:rowOff>
    </xdr:from>
    <xdr:to>
      <xdr:col>20</xdr:col>
      <xdr:colOff>238126</xdr:colOff>
      <xdr:row>60</xdr:row>
      <xdr:rowOff>171450</xdr:rowOff>
    </xdr:to>
    <xdr:sp macro="" textlink="">
      <xdr:nvSpPr>
        <xdr:cNvPr id="6" name="TextBox 5"/>
        <xdr:cNvSpPr txBox="1"/>
      </xdr:nvSpPr>
      <xdr:spPr>
        <a:xfrm>
          <a:off x="838200" y="2105025"/>
          <a:ext cx="11820526" cy="1031557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dashboard is a visual representation of key metrics that allow you to quickly view and analyze your data in one place. </a:t>
          </a:r>
        </a:p>
        <a:p>
          <a:r>
            <a:rPr lang="en-US" sz="1100" b="0" i="0">
              <a:solidFill>
                <a:schemeClr val="dk1"/>
              </a:solidFill>
              <a:effectLst/>
              <a:latin typeface="+mn-lt"/>
              <a:ea typeface="+mn-ea"/>
              <a:cs typeface="+mn-cs"/>
            </a:rPr>
            <a:t>Dashboards not only provide consolidated data views, but a self-service business intelligence opportunity, where users are able to filter the data to display just what’s important to them. </a:t>
          </a:r>
        </a:p>
        <a:p>
          <a:endParaRPr lang="en-US" sz="1100" b="0" i="0">
            <a:solidFill>
              <a:schemeClr val="dk1"/>
            </a:solidFill>
            <a:effectLst/>
            <a:latin typeface="+mn-lt"/>
            <a:ea typeface="+mn-ea"/>
            <a:cs typeface="+mn-cs"/>
          </a:endParaRPr>
        </a:p>
        <a:p>
          <a:r>
            <a:rPr lang="en-US" sz="1200" b="1" i="0">
              <a:solidFill>
                <a:schemeClr val="dk1"/>
              </a:solidFill>
              <a:effectLst/>
              <a:latin typeface="+mn-lt"/>
              <a:ea typeface="+mn-ea"/>
              <a:cs typeface="+mn-cs"/>
            </a:rPr>
            <a:t>Steps to creat DashBoard</a:t>
          </a:r>
        </a:p>
        <a:p>
          <a:r>
            <a:rPr lang="en-US" sz="1100" b="1" i="0">
              <a:solidFill>
                <a:schemeClr val="dk1"/>
              </a:solidFill>
              <a:effectLst/>
              <a:latin typeface="+mn-lt"/>
              <a:ea typeface="+mn-ea"/>
              <a:cs typeface="+mn-cs"/>
            </a:rPr>
            <a:t>1.  Get your data - </a:t>
          </a:r>
          <a:r>
            <a:rPr lang="en-US" sz="1100" b="0" i="0">
              <a:solidFill>
                <a:schemeClr val="dk1"/>
              </a:solidFill>
              <a:effectLst/>
              <a:latin typeface="+mn-lt"/>
              <a:ea typeface="+mn-ea"/>
              <a:cs typeface="+mn-cs"/>
            </a:rPr>
            <a:t>You can copy and paste data directly into Excel, or you can set up a query from a data source.</a:t>
          </a:r>
        </a:p>
        <a:p>
          <a:r>
            <a:rPr lang="en-US" sz="1100" b="0" i="0">
              <a:solidFill>
                <a:schemeClr val="dk1"/>
              </a:solidFill>
              <a:effectLst/>
              <a:latin typeface="+mn-lt"/>
              <a:ea typeface="+mn-ea"/>
              <a:cs typeface="+mn-cs"/>
            </a:rPr>
            <a:t>      Verify your data is structured properly, with no missing rows or columns. Each row should represent an individual record or item.</a:t>
          </a:r>
        </a:p>
        <a:p>
          <a:r>
            <a:rPr lang="en-US" sz="1100" b="1" i="0">
              <a:solidFill>
                <a:schemeClr val="dk1"/>
              </a:solidFill>
              <a:effectLst/>
              <a:latin typeface="+mn-lt"/>
              <a:ea typeface="+mn-ea"/>
              <a:cs typeface="+mn-cs"/>
            </a:rPr>
            <a:t>2.  Create PivotTables - </a:t>
          </a:r>
          <a:r>
            <a:rPr lang="en-US" sz="1100" b="0" i="0">
              <a:solidFill>
                <a:schemeClr val="dk1"/>
              </a:solidFill>
              <a:effectLst/>
              <a:latin typeface="+mn-lt"/>
              <a:ea typeface="+mn-ea"/>
              <a:cs typeface="+mn-cs"/>
            </a:rPr>
            <a:t>Select any cell within your data range, and go to </a:t>
          </a:r>
          <a:r>
            <a:rPr lang="en-US" sz="1100" b="1" i="0">
              <a:solidFill>
                <a:schemeClr val="dk1"/>
              </a:solidFill>
              <a:effectLst/>
              <a:latin typeface="+mn-lt"/>
              <a:ea typeface="+mn-ea"/>
              <a:cs typeface="+mn-cs"/>
            </a:rPr>
            <a:t>Insert</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PivotTable</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New Worksheet</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Add the PivotTable fields that you want, then format as desired. </a:t>
          </a:r>
        </a:p>
        <a:p>
          <a:r>
            <a:rPr lang="en-US" sz="1100" b="0" i="0">
              <a:solidFill>
                <a:schemeClr val="dk1"/>
              </a:solidFill>
              <a:effectLst/>
              <a:latin typeface="+mn-lt"/>
              <a:ea typeface="+mn-ea"/>
              <a:cs typeface="+mn-cs"/>
            </a:rPr>
            <a:t>      This PivotTable will be the basis for others, so you should spend some time making any necessary adjustments to style, </a:t>
          </a:r>
        </a:p>
        <a:p>
          <a:r>
            <a:rPr lang="en-US" sz="1100" b="0" i="0">
              <a:solidFill>
                <a:schemeClr val="dk1"/>
              </a:solidFill>
              <a:effectLst/>
              <a:latin typeface="+mn-lt"/>
              <a:ea typeface="+mn-ea"/>
              <a:cs typeface="+mn-cs"/>
            </a:rPr>
            <a:t>      report layout and general formatting now so you don’t have to do it multiple times. </a:t>
          </a:r>
        </a:p>
        <a:p>
          <a:r>
            <a:rPr lang="en-US" sz="1100" b="0" i="0">
              <a:solidFill>
                <a:schemeClr val="dk1"/>
              </a:solidFill>
              <a:effectLst/>
              <a:latin typeface="+mn-lt"/>
              <a:ea typeface="+mn-ea"/>
              <a:cs typeface="+mn-cs"/>
            </a:rPr>
            <a:t>      Give your PivotTables meaningful names,  </a:t>
          </a:r>
        </a:p>
        <a:p>
          <a:r>
            <a:rPr lang="en-US" sz="1100" b="0" i="0">
              <a:solidFill>
                <a:schemeClr val="dk1"/>
              </a:solidFill>
              <a:effectLst/>
              <a:latin typeface="+mn-lt"/>
              <a:ea typeface="+mn-ea"/>
              <a:cs typeface="+mn-cs"/>
            </a:rPr>
            <a:t>      You can select each one, then go to </a:t>
          </a:r>
          <a:r>
            <a:rPr lang="en-US" sz="1100" b="1" i="0">
              <a:solidFill>
                <a:schemeClr val="dk1"/>
              </a:solidFill>
              <a:effectLst/>
              <a:latin typeface="+mn-lt"/>
              <a:ea typeface="+mn-ea"/>
              <a:cs typeface="+mn-cs"/>
            </a:rPr>
            <a:t>PivotTable Tools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Analyze</a:t>
          </a:r>
          <a:r>
            <a:rPr lang="en-US" sz="1100" b="0" i="0">
              <a:solidFill>
                <a:schemeClr val="dk1"/>
              </a:solidFill>
              <a:effectLst/>
              <a:latin typeface="+mn-lt"/>
              <a:ea typeface="+mn-ea"/>
              <a:cs typeface="+mn-cs"/>
            </a:rPr>
            <a:t> &gt; enter a new name in the </a:t>
          </a:r>
          <a:r>
            <a:rPr lang="en-US" sz="1100" b="1" i="0">
              <a:solidFill>
                <a:schemeClr val="dk1"/>
              </a:solidFill>
              <a:effectLst/>
              <a:latin typeface="+mn-lt"/>
              <a:ea typeface="+mn-ea"/>
              <a:cs typeface="+mn-cs"/>
            </a:rPr>
            <a:t>PivotTable Name</a:t>
          </a:r>
          <a:r>
            <a:rPr lang="en-US" sz="1100" b="0" i="0">
              <a:solidFill>
                <a:schemeClr val="dk1"/>
              </a:solidFill>
              <a:effectLst/>
              <a:latin typeface="+mn-lt"/>
              <a:ea typeface="+mn-ea"/>
              <a:cs typeface="+mn-cs"/>
            </a:rPr>
            <a:t> box. </a:t>
          </a:r>
        </a:p>
        <a:p>
          <a:r>
            <a:rPr lang="en-US" sz="1100" b="0" i="0">
              <a:solidFill>
                <a:schemeClr val="dk1"/>
              </a:solidFill>
              <a:effectLst/>
              <a:latin typeface="+mn-lt"/>
              <a:ea typeface="+mn-ea"/>
              <a:cs typeface="+mn-cs"/>
            </a:rPr>
            <a:t>      This will be important when it comes time to connect your PivotTables to Slicers and Timeline controls.</a:t>
          </a:r>
        </a:p>
        <a:p>
          <a:r>
            <a:rPr lang="en-US" sz="1100" b="0" i="0">
              <a:solidFill>
                <a:schemeClr val="dk1"/>
              </a:solidFill>
              <a:effectLst/>
              <a:latin typeface="+mn-lt"/>
              <a:ea typeface="+mn-ea"/>
              <a:cs typeface="+mn-cs"/>
            </a:rPr>
            <a:t>3.  </a:t>
          </a:r>
          <a:r>
            <a:rPr lang="en-US" sz="1100" b="1" i="0">
              <a:solidFill>
                <a:schemeClr val="dk1"/>
              </a:solidFill>
              <a:effectLst/>
              <a:latin typeface="+mn-lt"/>
              <a:ea typeface="+mn-ea"/>
              <a:cs typeface="+mn-cs"/>
            </a:rPr>
            <a:t>Create PivotCharts - </a:t>
          </a:r>
          <a:r>
            <a:rPr lang="en-US" sz="1100" b="0" i="0">
              <a:solidFill>
                <a:schemeClr val="dk1"/>
              </a:solidFill>
              <a:effectLst/>
              <a:latin typeface="+mn-lt"/>
              <a:ea typeface="+mn-ea"/>
              <a:cs typeface="+mn-cs"/>
            </a:rPr>
            <a:t>Click anywhere in the first PivotTable and go to </a:t>
          </a:r>
          <a:r>
            <a:rPr lang="en-US" sz="1100" b="1" i="0">
              <a:solidFill>
                <a:schemeClr val="dk1"/>
              </a:solidFill>
              <a:effectLst/>
              <a:latin typeface="+mn-lt"/>
              <a:ea typeface="+mn-ea"/>
              <a:cs typeface="+mn-cs"/>
            </a:rPr>
            <a:t>PivotTable Tools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Analyze</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PivotChart</a:t>
          </a:r>
          <a:r>
            <a:rPr lang="en-US" sz="1100" b="0" i="0">
              <a:solidFill>
                <a:schemeClr val="dk1"/>
              </a:solidFill>
              <a:effectLst/>
              <a:latin typeface="+mn-lt"/>
              <a:ea typeface="+mn-ea"/>
              <a:cs typeface="+mn-cs"/>
            </a:rPr>
            <a:t> &gt; </a:t>
          </a:r>
        </a:p>
        <a:p>
          <a:r>
            <a:rPr lang="en-US" sz="1100" b="0" i="0">
              <a:solidFill>
                <a:schemeClr val="dk1"/>
              </a:solidFill>
              <a:effectLst/>
              <a:latin typeface="+mn-lt"/>
              <a:ea typeface="+mn-ea"/>
              <a:cs typeface="+mn-cs"/>
            </a:rPr>
            <a:t>     select a chart type. </a:t>
          </a:r>
        </a:p>
        <a:p>
          <a:r>
            <a:rPr lang="en-US" sz="1100" b="0" i="0">
              <a:solidFill>
                <a:schemeClr val="dk1"/>
              </a:solidFill>
              <a:effectLst/>
              <a:latin typeface="+mn-lt"/>
              <a:ea typeface="+mn-ea"/>
              <a:cs typeface="+mn-cs"/>
            </a:rPr>
            <a:t>      Select the chart, then size and format as desired from the </a:t>
          </a:r>
          <a:r>
            <a:rPr lang="en-US" sz="1100" b="1" i="0">
              <a:solidFill>
                <a:schemeClr val="dk1"/>
              </a:solidFill>
              <a:effectLst/>
              <a:latin typeface="+mn-lt"/>
              <a:ea typeface="+mn-ea"/>
              <a:cs typeface="+mn-cs"/>
            </a:rPr>
            <a:t>PivotChart Tools</a:t>
          </a:r>
          <a:r>
            <a:rPr lang="en-US" sz="1100" b="0" i="0">
              <a:solidFill>
                <a:schemeClr val="dk1"/>
              </a:solidFill>
              <a:effectLst/>
              <a:latin typeface="+mn-lt"/>
              <a:ea typeface="+mn-ea"/>
              <a:cs typeface="+mn-cs"/>
            </a:rPr>
            <a:t> tab. </a:t>
          </a:r>
        </a:p>
        <a:p>
          <a:r>
            <a:rPr lang="en-US" sz="1100" b="0" i="0">
              <a:solidFill>
                <a:schemeClr val="dk1"/>
              </a:solidFill>
              <a:effectLst/>
              <a:latin typeface="+mn-lt"/>
              <a:ea typeface="+mn-ea"/>
              <a:cs typeface="+mn-cs"/>
            </a:rPr>
            <a:t>      Rename your PivotCharts too. Go to </a:t>
          </a:r>
          <a:r>
            <a:rPr lang="en-US" sz="1100" b="1" i="0">
              <a:solidFill>
                <a:schemeClr val="dk1"/>
              </a:solidFill>
              <a:effectLst/>
              <a:latin typeface="+mn-lt"/>
              <a:ea typeface="+mn-ea"/>
              <a:cs typeface="+mn-cs"/>
            </a:rPr>
            <a:t>PivotChart Tools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Analyze</a:t>
          </a:r>
          <a:r>
            <a:rPr lang="en-US" sz="1100" b="0" i="0">
              <a:solidFill>
                <a:schemeClr val="dk1"/>
              </a:solidFill>
              <a:effectLst/>
              <a:latin typeface="+mn-lt"/>
              <a:ea typeface="+mn-ea"/>
              <a:cs typeface="+mn-cs"/>
            </a:rPr>
            <a:t> &gt; enter a new name in the </a:t>
          </a:r>
          <a:r>
            <a:rPr lang="en-US" sz="1100" b="1" i="0">
              <a:solidFill>
                <a:schemeClr val="dk1"/>
              </a:solidFill>
              <a:effectLst/>
              <a:latin typeface="+mn-lt"/>
              <a:ea typeface="+mn-ea"/>
              <a:cs typeface="+mn-cs"/>
            </a:rPr>
            <a:t>Chart Name</a:t>
          </a:r>
          <a:r>
            <a:rPr lang="en-US" sz="1100" b="0" i="0">
              <a:solidFill>
                <a:schemeClr val="dk1"/>
              </a:solidFill>
              <a:effectLst/>
              <a:latin typeface="+mn-lt"/>
              <a:ea typeface="+mn-ea"/>
              <a:cs typeface="+mn-cs"/>
            </a:rPr>
            <a:t> box.</a:t>
          </a:r>
        </a:p>
        <a:p>
          <a:r>
            <a:rPr lang="en-US" sz="1100" b="0" i="0">
              <a:solidFill>
                <a:schemeClr val="dk1"/>
              </a:solidFill>
              <a:effectLst/>
              <a:latin typeface="+mn-lt"/>
              <a:ea typeface="+mn-ea"/>
              <a:cs typeface="+mn-cs"/>
            </a:rPr>
            <a:t>4.   </a:t>
          </a:r>
          <a:r>
            <a:rPr lang="en-US" sz="1100" b="1" i="0">
              <a:solidFill>
                <a:schemeClr val="dk1"/>
              </a:solidFill>
              <a:effectLst/>
              <a:latin typeface="+mn-lt"/>
              <a:ea typeface="+mn-ea"/>
              <a:cs typeface="+mn-cs"/>
            </a:rPr>
            <a:t>Add Slicers and a Timeline - </a:t>
          </a:r>
          <a:r>
            <a:rPr lang="en-US" sz="1100" b="0" i="0">
              <a:solidFill>
                <a:schemeClr val="dk1"/>
              </a:solidFill>
              <a:effectLst/>
              <a:latin typeface="+mn-lt"/>
              <a:ea typeface="+mn-ea"/>
              <a:cs typeface="+mn-cs"/>
            </a:rPr>
            <a:t>Slicers and Timelines allow you to quickly filter your PivotTables and PivotCharts, </a:t>
          </a:r>
        </a:p>
        <a:p>
          <a:r>
            <a:rPr lang="en-US" sz="1100" b="0" i="0">
              <a:solidFill>
                <a:schemeClr val="dk1"/>
              </a:solidFill>
              <a:effectLst/>
              <a:latin typeface="+mn-lt"/>
              <a:ea typeface="+mn-ea"/>
              <a:cs typeface="+mn-cs"/>
            </a:rPr>
            <a:t>       so you can see just the information that's meaningful to you.</a:t>
          </a:r>
        </a:p>
        <a:p>
          <a:r>
            <a:rPr lang="en-US" sz="1100" b="0" i="0">
              <a:solidFill>
                <a:schemeClr val="dk1"/>
              </a:solidFill>
              <a:effectLst/>
              <a:latin typeface="+mn-lt"/>
              <a:ea typeface="+mn-ea"/>
              <a:cs typeface="+mn-cs"/>
            </a:rPr>
            <a:t>       Select any PivotTable and go to </a:t>
          </a:r>
          <a:r>
            <a:rPr lang="en-US" sz="1100" b="1" i="0">
              <a:solidFill>
                <a:schemeClr val="dk1"/>
              </a:solidFill>
              <a:effectLst/>
              <a:latin typeface="+mn-lt"/>
              <a:ea typeface="+mn-ea"/>
              <a:cs typeface="+mn-cs"/>
            </a:rPr>
            <a:t>PivotTable Tools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Analyze</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Filter</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Insert Slicer</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then check each item you want to use for a slicer.</a:t>
          </a:r>
        </a:p>
        <a:p>
          <a:r>
            <a:rPr lang="en-US" sz="1100" b="1" i="0">
              <a:solidFill>
                <a:schemeClr val="dk1"/>
              </a:solidFill>
              <a:effectLst/>
              <a:latin typeface="+mn-lt"/>
              <a:ea typeface="+mn-ea"/>
              <a:cs typeface="+mn-cs"/>
            </a:rPr>
            <a:t>       Slicer Options</a:t>
          </a:r>
          <a:r>
            <a:rPr lang="en-US" sz="1100" b="0" i="0">
              <a:solidFill>
                <a:schemeClr val="dk1"/>
              </a:solidFill>
              <a:effectLst/>
              <a:latin typeface="+mn-lt"/>
              <a:ea typeface="+mn-ea"/>
              <a:cs typeface="+mn-cs"/>
            </a:rPr>
            <a:t> – If you click on any slicer, you can go to </a:t>
          </a:r>
          <a:r>
            <a:rPr lang="en-US" sz="1100" b="1" i="0">
              <a:solidFill>
                <a:schemeClr val="dk1"/>
              </a:solidFill>
              <a:effectLst/>
              <a:latin typeface="+mn-lt"/>
              <a:ea typeface="+mn-ea"/>
              <a:cs typeface="+mn-cs"/>
            </a:rPr>
            <a:t>Slicer Tools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Options</a:t>
          </a:r>
          <a:r>
            <a:rPr lang="en-US" sz="1100" b="0" i="0">
              <a:solidFill>
                <a:schemeClr val="dk1"/>
              </a:solidFill>
              <a:effectLst/>
              <a:latin typeface="+mn-lt"/>
              <a:ea typeface="+mn-ea"/>
              <a:cs typeface="+mn-cs"/>
            </a:rPr>
            <a:t> and select various options, </a:t>
          </a:r>
        </a:p>
        <a:p>
          <a:r>
            <a:rPr lang="en-US" sz="1100" b="0" i="0">
              <a:solidFill>
                <a:schemeClr val="dk1"/>
              </a:solidFill>
              <a:effectLst/>
              <a:latin typeface="+mn-lt"/>
              <a:ea typeface="+mn-ea"/>
              <a:cs typeface="+mn-cs"/>
            </a:rPr>
            <a:t>       like </a:t>
          </a:r>
          <a:r>
            <a:rPr lang="en-US" sz="1100" b="1" i="0">
              <a:solidFill>
                <a:schemeClr val="dk1"/>
              </a:solidFill>
              <a:effectLst/>
              <a:latin typeface="+mn-lt"/>
              <a:ea typeface="+mn-ea"/>
              <a:cs typeface="+mn-cs"/>
            </a:rPr>
            <a:t>Style</a:t>
          </a:r>
          <a:r>
            <a:rPr lang="en-US" sz="1100" b="0" i="0">
              <a:solidFill>
                <a:schemeClr val="dk1"/>
              </a:solidFill>
              <a:effectLst/>
              <a:latin typeface="+mn-lt"/>
              <a:ea typeface="+mn-ea"/>
              <a:cs typeface="+mn-cs"/>
            </a:rPr>
            <a:t> and how many columns are displayed. </a:t>
          </a:r>
        </a:p>
        <a:p>
          <a:r>
            <a:rPr lang="en-US" sz="1100" b="0" i="0">
              <a:solidFill>
                <a:schemeClr val="dk1"/>
              </a:solidFill>
              <a:effectLst/>
              <a:latin typeface="+mn-lt"/>
              <a:ea typeface="+mn-ea"/>
              <a:cs typeface="+mn-cs"/>
            </a:rPr>
            <a:t>       You can align multiple slicers by selecting them with </a:t>
          </a:r>
          <a:r>
            <a:rPr lang="en-US" sz="1100" b="1" i="0">
              <a:solidFill>
                <a:schemeClr val="dk1"/>
              </a:solidFill>
              <a:effectLst/>
              <a:latin typeface="+mn-lt"/>
              <a:ea typeface="+mn-ea"/>
              <a:cs typeface="+mn-cs"/>
            </a:rPr>
            <a:t>Ctrl+Left-click</a:t>
          </a:r>
          <a:r>
            <a:rPr lang="en-US" sz="1100" b="0" i="0">
              <a:solidFill>
                <a:schemeClr val="dk1"/>
              </a:solidFill>
              <a:effectLst/>
              <a:latin typeface="+mn-lt"/>
              <a:ea typeface="+mn-ea"/>
              <a:cs typeface="+mn-cs"/>
            </a:rPr>
            <a:t>, then use the </a:t>
          </a:r>
          <a:r>
            <a:rPr lang="en-US" sz="1100" b="1" i="0">
              <a:solidFill>
                <a:schemeClr val="dk1"/>
              </a:solidFill>
              <a:effectLst/>
              <a:latin typeface="+mn-lt"/>
              <a:ea typeface="+mn-ea"/>
              <a:cs typeface="+mn-cs"/>
            </a:rPr>
            <a:t>Align</a:t>
          </a:r>
          <a:r>
            <a:rPr lang="en-US" sz="1100" b="0" i="0">
              <a:solidFill>
                <a:schemeClr val="dk1"/>
              </a:solidFill>
              <a:effectLst/>
              <a:latin typeface="+mn-lt"/>
              <a:ea typeface="+mn-ea"/>
              <a:cs typeface="+mn-cs"/>
            </a:rPr>
            <a:t> tools on the Slicer Tools tab.</a:t>
          </a:r>
        </a:p>
        <a:p>
          <a:r>
            <a:rPr lang="en-US" sz="1100" b="0" i="0">
              <a:solidFill>
                <a:schemeClr val="dk1"/>
              </a:solidFill>
              <a:effectLst/>
              <a:latin typeface="+mn-lt"/>
              <a:ea typeface="+mn-ea"/>
              <a:cs typeface="+mn-cs"/>
            </a:rPr>
            <a:t>5.   </a:t>
          </a:r>
          <a:r>
            <a:rPr lang="en-US" sz="1100" b="1" i="0">
              <a:solidFill>
                <a:schemeClr val="dk1"/>
              </a:solidFill>
              <a:effectLst/>
              <a:latin typeface="+mn-lt"/>
              <a:ea typeface="+mn-ea"/>
              <a:cs typeface="+mn-cs"/>
            </a:rPr>
            <a:t>Slicer Connections</a:t>
          </a:r>
          <a:r>
            <a:rPr lang="en-US" sz="1100" b="0" i="0">
              <a:solidFill>
                <a:schemeClr val="dk1"/>
              </a:solidFill>
              <a:effectLst/>
              <a:latin typeface="+mn-lt"/>
              <a:ea typeface="+mn-ea"/>
              <a:cs typeface="+mn-cs"/>
            </a:rPr>
            <a:t> - Slicers will only be connected to the PivotTable you used to create them, </a:t>
          </a:r>
        </a:p>
        <a:p>
          <a:r>
            <a:rPr lang="en-US" sz="1100" b="0" i="0">
              <a:solidFill>
                <a:schemeClr val="dk1"/>
              </a:solidFill>
              <a:effectLst/>
              <a:latin typeface="+mn-lt"/>
              <a:ea typeface="+mn-ea"/>
              <a:cs typeface="+mn-cs"/>
            </a:rPr>
            <a:t>       so you need to select each Slicer then go to </a:t>
          </a:r>
          <a:r>
            <a:rPr lang="en-US" sz="1100" b="1" i="0">
              <a:solidFill>
                <a:schemeClr val="dk1"/>
              </a:solidFill>
              <a:effectLst/>
              <a:latin typeface="+mn-lt"/>
              <a:ea typeface="+mn-ea"/>
              <a:cs typeface="+mn-cs"/>
            </a:rPr>
            <a:t>Slicer Tools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Options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Report Connections</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and check which PivotTables you want connected to each. </a:t>
          </a:r>
        </a:p>
        <a:p>
          <a:r>
            <a:rPr lang="en-US" sz="1100" b="0" i="0">
              <a:solidFill>
                <a:schemeClr val="dk1"/>
              </a:solidFill>
              <a:effectLst/>
              <a:latin typeface="+mn-lt"/>
              <a:ea typeface="+mn-ea"/>
              <a:cs typeface="+mn-cs"/>
            </a:rPr>
            <a:t>       Slicers and Timelines can control PivotTables on any worksheet, even if the worksheet is hidden.</a:t>
          </a:r>
        </a:p>
        <a:p>
          <a:r>
            <a:rPr lang="en-US" sz="1100" b="0" i="0">
              <a:solidFill>
                <a:schemeClr val="dk1"/>
              </a:solidFill>
              <a:effectLst/>
              <a:latin typeface="+mn-lt"/>
              <a:ea typeface="+mn-ea"/>
              <a:cs typeface="+mn-cs"/>
            </a:rPr>
            <a:t>6.   Add a </a:t>
          </a:r>
          <a:r>
            <a:rPr lang="en-US" sz="1100" b="1" i="0">
              <a:solidFill>
                <a:schemeClr val="dk1"/>
              </a:solidFill>
              <a:effectLst/>
              <a:latin typeface="+mn-lt"/>
              <a:ea typeface="+mn-ea"/>
              <a:cs typeface="+mn-cs"/>
            </a:rPr>
            <a:t>Timeline</a:t>
          </a:r>
          <a:r>
            <a:rPr lang="en-US" sz="1100" b="0" i="0">
              <a:solidFill>
                <a:schemeClr val="dk1"/>
              </a:solidFill>
              <a:effectLst/>
              <a:latin typeface="+mn-lt"/>
              <a:ea typeface="+mn-ea"/>
              <a:cs typeface="+mn-cs"/>
            </a:rPr>
            <a:t> – Select any PivotTable and go to </a:t>
          </a:r>
          <a:r>
            <a:rPr lang="en-US" sz="1100" b="1" i="0">
              <a:solidFill>
                <a:schemeClr val="dk1"/>
              </a:solidFill>
              <a:effectLst/>
              <a:latin typeface="+mn-lt"/>
              <a:ea typeface="+mn-ea"/>
              <a:cs typeface="+mn-cs"/>
            </a:rPr>
            <a:t>PivotTable Tools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Analyze</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Filter</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Insert Timeline</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then check each item you want to use. </a:t>
          </a:r>
        </a:p>
        <a:p>
          <a:r>
            <a:rPr lang="en-US" sz="1100" b="1" i="0">
              <a:solidFill>
                <a:schemeClr val="dk1"/>
              </a:solidFill>
              <a:effectLst/>
              <a:latin typeface="+mn-lt"/>
              <a:ea typeface="+mn-ea"/>
              <a:cs typeface="+mn-cs"/>
            </a:rPr>
            <a:t>      Timeline Options</a:t>
          </a:r>
          <a:r>
            <a:rPr lang="en-US" sz="1100" b="0" i="0">
              <a:solidFill>
                <a:schemeClr val="dk1"/>
              </a:solidFill>
              <a:effectLst/>
              <a:latin typeface="+mn-lt"/>
              <a:ea typeface="+mn-ea"/>
              <a:cs typeface="+mn-cs"/>
            </a:rPr>
            <a:t> – Click on the Timeline, and go to </a:t>
          </a:r>
          <a:r>
            <a:rPr lang="en-US" sz="1100" b="1" i="0">
              <a:solidFill>
                <a:schemeClr val="dk1"/>
              </a:solidFill>
              <a:effectLst/>
              <a:latin typeface="+mn-lt"/>
              <a:ea typeface="+mn-ea"/>
              <a:cs typeface="+mn-cs"/>
            </a:rPr>
            <a:t>Timeline Tools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Options</a:t>
          </a:r>
          <a:r>
            <a:rPr lang="en-US" sz="1100" b="0" i="0">
              <a:solidFill>
                <a:schemeClr val="dk1"/>
              </a:solidFill>
              <a:effectLst/>
              <a:latin typeface="+mn-lt"/>
              <a:ea typeface="+mn-ea"/>
              <a:cs typeface="+mn-cs"/>
            </a:rPr>
            <a:t> and select options like </a:t>
          </a:r>
        </a:p>
        <a:p>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Style</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Header</a:t>
          </a:r>
          <a:r>
            <a:rPr lang="en-US" sz="1100" b="0" i="0">
              <a:solidFill>
                <a:schemeClr val="dk1"/>
              </a:solidFill>
              <a:effectLst/>
              <a:latin typeface="+mn-lt"/>
              <a:ea typeface="+mn-ea"/>
              <a:cs typeface="+mn-cs"/>
            </a:rPr>
            <a:t> and </a:t>
          </a:r>
          <a:r>
            <a:rPr lang="en-US" sz="1100" b="1" i="0">
              <a:solidFill>
                <a:schemeClr val="dk1"/>
              </a:solidFill>
              <a:effectLst/>
              <a:latin typeface="+mn-lt"/>
              <a:ea typeface="+mn-ea"/>
              <a:cs typeface="+mn-cs"/>
            </a:rPr>
            <a:t>Caption</a:t>
          </a:r>
          <a:r>
            <a:rPr lang="en-US" sz="1100" b="0" i="0">
              <a:solidFill>
                <a:schemeClr val="dk1"/>
              </a:solidFill>
              <a:effectLst/>
              <a:latin typeface="+mn-lt"/>
              <a:ea typeface="+mn-ea"/>
              <a:cs typeface="+mn-cs"/>
            </a:rPr>
            <a:t>. Select the </a:t>
          </a:r>
        </a:p>
        <a:p>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Report Connections</a:t>
          </a:r>
          <a:r>
            <a:rPr lang="en-US" sz="1100" b="0" i="0">
              <a:solidFill>
                <a:schemeClr val="dk1"/>
              </a:solidFill>
              <a:effectLst/>
              <a:latin typeface="+mn-lt"/>
              <a:ea typeface="+mn-ea"/>
              <a:cs typeface="+mn-cs"/>
            </a:rPr>
            <a:t> option to link the timeline to the PivotTables of your choice.</a:t>
          </a:r>
        </a:p>
        <a:p>
          <a:r>
            <a:rPr lang="en-US" sz="1100" b="0" i="0">
              <a:solidFill>
                <a:schemeClr val="dk1"/>
              </a:solidFill>
              <a:effectLst/>
              <a:latin typeface="+mn-lt"/>
              <a:ea typeface="+mn-ea"/>
              <a:cs typeface="+mn-cs"/>
            </a:rPr>
            <a:t>7.   </a:t>
          </a:r>
          <a:r>
            <a:rPr lang="en-US" sz="1100" b="1" i="0">
              <a:solidFill>
                <a:schemeClr val="dk1"/>
              </a:solidFill>
              <a:effectLst/>
              <a:latin typeface="+mn-lt"/>
              <a:ea typeface="+mn-ea"/>
              <a:cs typeface="+mn-cs"/>
            </a:rPr>
            <a:t>Next steps </a:t>
          </a:r>
          <a:r>
            <a:rPr lang="en-US" sz="1100" b="0" i="0">
              <a:solidFill>
                <a:schemeClr val="dk1"/>
              </a:solidFill>
              <a:effectLst/>
              <a:latin typeface="+mn-lt"/>
              <a:ea typeface="+mn-ea"/>
              <a:cs typeface="+mn-cs"/>
            </a:rPr>
            <a:t>Your dashboard is now functionally complete, </a:t>
          </a:r>
        </a:p>
        <a:p>
          <a:r>
            <a:rPr lang="en-US" sz="1100" b="0" i="0">
              <a:solidFill>
                <a:schemeClr val="dk1"/>
              </a:solidFill>
              <a:effectLst/>
              <a:latin typeface="+mn-lt"/>
              <a:ea typeface="+mn-ea"/>
              <a:cs typeface="+mn-cs"/>
            </a:rPr>
            <a:t>       but you probably still need to arrange it the way you want and make final adjustments. </a:t>
          </a:r>
        </a:p>
        <a:p>
          <a:r>
            <a:rPr lang="en-US" sz="1100" b="0" i="0">
              <a:solidFill>
                <a:schemeClr val="dk1"/>
              </a:solidFill>
              <a:effectLst/>
              <a:latin typeface="+mn-lt"/>
              <a:ea typeface="+mn-ea"/>
              <a:cs typeface="+mn-cs"/>
            </a:rPr>
            <a:t>       For instance, you might want to add a report title, or a background etc. You can turned off Headings and Gridlines from the View tab.</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Some examples of Dashboard :</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xdr:txBody>
    </xdr:sp>
    <xdr:clientData/>
  </xdr:twoCellAnchor>
  <xdr:twoCellAnchor editAs="oneCell">
    <xdr:from>
      <xdr:col>12</xdr:col>
      <xdr:colOff>523875</xdr:colOff>
      <xdr:row>26</xdr:row>
      <xdr:rowOff>57150</xdr:rowOff>
    </xdr:from>
    <xdr:to>
      <xdr:col>18</xdr:col>
      <xdr:colOff>133350</xdr:colOff>
      <xdr:row>38</xdr:row>
      <xdr:rowOff>28575</xdr:rowOff>
    </xdr:to>
    <xdr:pic>
      <xdr:nvPicPr>
        <xdr:cNvPr id="7" name="Picture 6" descr="Slicer Report Connections from Slicer Tools &gt; Options"/>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8067675" y="5829300"/>
          <a:ext cx="3267075" cy="22574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590550</xdr:colOff>
      <xdr:row>12</xdr:row>
      <xdr:rowOff>158115</xdr:rowOff>
    </xdr:from>
    <xdr:to>
      <xdr:col>18</xdr:col>
      <xdr:colOff>76200</xdr:colOff>
      <xdr:row>24</xdr:row>
      <xdr:rowOff>123825</xdr:rowOff>
    </xdr:to>
    <xdr:pic>
      <xdr:nvPicPr>
        <xdr:cNvPr id="8" name="Picture 7" descr="excel_dashboard_pi_chart"/>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8134350" y="3263265"/>
          <a:ext cx="3143250" cy="225171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244258</xdr:colOff>
      <xdr:row>42</xdr:row>
      <xdr:rowOff>47625</xdr:rowOff>
    </xdr:from>
    <xdr:to>
      <xdr:col>11</xdr:col>
      <xdr:colOff>131955</xdr:colOff>
      <xdr:row>57</xdr:row>
      <xdr:rowOff>19051</xdr:rowOff>
    </xdr:to>
    <xdr:pic>
      <xdr:nvPicPr>
        <xdr:cNvPr id="9" name="Picture 8" descr="Creating an Excel Dashboard (Examples &amp; FREE Templates)"/>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1082458" y="8867775"/>
          <a:ext cx="5983697" cy="282892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428626</xdr:colOff>
      <xdr:row>42</xdr:row>
      <xdr:rowOff>47625</xdr:rowOff>
    </xdr:from>
    <xdr:to>
      <xdr:col>19</xdr:col>
      <xdr:colOff>276225</xdr:colOff>
      <xdr:row>59</xdr:row>
      <xdr:rowOff>151810</xdr:rowOff>
    </xdr:to>
    <xdr:pic>
      <xdr:nvPicPr>
        <xdr:cNvPr id="10" name="Picture 9" descr="Dashboards with Excel | Data Visualization"/>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7362826" y="8867775"/>
          <a:ext cx="4724399" cy="334268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9524</xdr:colOff>
      <xdr:row>3</xdr:row>
      <xdr:rowOff>1</xdr:rowOff>
    </xdr:from>
    <xdr:to>
      <xdr:col>12</xdr:col>
      <xdr:colOff>400050</xdr:colOff>
      <xdr:row>5</xdr:row>
      <xdr:rowOff>247650</xdr:rowOff>
    </xdr:to>
    <xdr:sp macro="" textlink="">
      <xdr:nvSpPr>
        <xdr:cNvPr id="3" name="TextBox 2"/>
        <xdr:cNvSpPr txBox="1"/>
      </xdr:nvSpPr>
      <xdr:spPr>
        <a:xfrm>
          <a:off x="1000124" y="971551"/>
          <a:ext cx="8601076" cy="87629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Scenario Manager</a:t>
          </a:r>
          <a:r>
            <a:rPr lang="en-US" sz="1100" b="0" i="0">
              <a:solidFill>
                <a:schemeClr val="dk1"/>
              </a:solidFill>
              <a:effectLst/>
              <a:latin typeface="+mn-lt"/>
              <a:ea typeface="+mn-ea"/>
              <a:cs typeface="+mn-cs"/>
            </a:rPr>
            <a:t> is a built-in </a:t>
          </a:r>
          <a:r>
            <a:rPr lang="en-US" sz="1100" b="1" i="0">
              <a:solidFill>
                <a:schemeClr val="dk1"/>
              </a:solidFill>
              <a:effectLst/>
              <a:latin typeface="+mn-lt"/>
              <a:ea typeface="+mn-ea"/>
              <a:cs typeface="+mn-cs"/>
            </a:rPr>
            <a:t>Excel</a:t>
          </a:r>
          <a:r>
            <a:rPr lang="en-US" sz="1100" b="0" i="0">
              <a:solidFill>
                <a:schemeClr val="dk1"/>
              </a:solidFill>
              <a:effectLst/>
              <a:latin typeface="+mn-lt"/>
              <a:ea typeface="+mn-ea"/>
              <a:cs typeface="+mn-cs"/>
            </a:rPr>
            <a:t> tool that allows users to deal with changing up to 32 variables (cells) simultaneously. It can be accessed from the 'Data' tab on the Ribbon and is located using the 'What-If Analysis' icon in the 'Data Tools' section: Locating </a:t>
          </a:r>
          <a:r>
            <a:rPr lang="en-US" sz="1100" b="1" i="0">
              <a:solidFill>
                <a:schemeClr val="dk1"/>
              </a:solidFill>
              <a:effectLst/>
              <a:latin typeface="+mn-lt"/>
              <a:ea typeface="+mn-ea"/>
              <a:cs typeface="+mn-cs"/>
            </a:rPr>
            <a:t>Scenario Manager</a:t>
          </a:r>
          <a:r>
            <a:rPr lang="en-US" sz="1100" b="0" i="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Scenario Manager in Excel can be the tool of choice when you have multiple variables, and you want to see the effect on the final result when these variables change.</a:t>
          </a:r>
        </a:p>
      </xdr:txBody>
    </xdr:sp>
    <xdr:clientData/>
  </xdr:twoCellAnchor>
  <xdr:twoCellAnchor>
    <xdr:from>
      <xdr:col>1</xdr:col>
      <xdr:colOff>9524</xdr:colOff>
      <xdr:row>2</xdr:row>
      <xdr:rowOff>19051</xdr:rowOff>
    </xdr:from>
    <xdr:to>
      <xdr:col>3</xdr:col>
      <xdr:colOff>238125</xdr:colOff>
      <xdr:row>3</xdr:row>
      <xdr:rowOff>0</xdr:rowOff>
    </xdr:to>
    <xdr:sp macro="" textlink="">
      <xdr:nvSpPr>
        <xdr:cNvPr id="4" name="TextBox 3"/>
        <xdr:cNvSpPr txBox="1"/>
      </xdr:nvSpPr>
      <xdr:spPr>
        <a:xfrm>
          <a:off x="1000124" y="676276"/>
          <a:ext cx="19145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Scenario Manager</a:t>
          </a:r>
        </a:p>
      </xdr:txBody>
    </xdr:sp>
    <xdr:clientData/>
  </xdr:twoCellAnchor>
  <xdr:twoCellAnchor>
    <xdr:from>
      <xdr:col>1</xdr:col>
      <xdr:colOff>76198</xdr:colOff>
      <xdr:row>5</xdr:row>
      <xdr:rowOff>314324</xdr:rowOff>
    </xdr:from>
    <xdr:to>
      <xdr:col>18</xdr:col>
      <xdr:colOff>390525</xdr:colOff>
      <xdr:row>82</xdr:row>
      <xdr:rowOff>180975</xdr:rowOff>
    </xdr:to>
    <xdr:sp macro="" textlink="">
      <xdr:nvSpPr>
        <xdr:cNvPr id="5" name="TextBox 4"/>
        <xdr:cNvSpPr txBox="1"/>
      </xdr:nvSpPr>
      <xdr:spPr>
        <a:xfrm>
          <a:off x="1066798" y="1914524"/>
          <a:ext cx="12182477" cy="1470660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0" i="0">
              <a:solidFill>
                <a:schemeClr val="dk1"/>
              </a:solidFill>
              <a:effectLst/>
              <a:latin typeface="+mn-lt"/>
              <a:ea typeface="+mn-ea"/>
              <a:cs typeface="+mn-cs"/>
            </a:rPr>
            <a:t>With Scenarios in Excel, you can store multiple versions of data, in the same cells. </a:t>
          </a:r>
        </a:p>
        <a:p>
          <a:pPr fontAlgn="base"/>
          <a:r>
            <a:rPr lang="en-US" sz="1100" b="0" i="0">
              <a:solidFill>
                <a:schemeClr val="dk1"/>
              </a:solidFill>
              <a:effectLst/>
              <a:latin typeface="+mn-lt"/>
              <a:ea typeface="+mn-ea"/>
              <a:cs typeface="+mn-cs"/>
            </a:rPr>
            <a:t>For example, when preparing a budget, the Marketing and Finance departments may have different forecasts for sales. </a:t>
          </a:r>
        </a:p>
        <a:p>
          <a:pPr fontAlgn="base"/>
          <a:r>
            <a:rPr lang="en-US" sz="1100" b="0" i="0">
              <a:solidFill>
                <a:schemeClr val="dk1"/>
              </a:solidFill>
              <a:effectLst/>
              <a:latin typeface="+mn-lt"/>
              <a:ea typeface="+mn-ea"/>
              <a:cs typeface="+mn-cs"/>
            </a:rPr>
            <a:t>You can store each forecast as a Scenario, print them separately, or compare them side-by-side.</a:t>
          </a:r>
        </a:p>
        <a:p>
          <a:pPr fontAlgn="base"/>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Set up the Excel Scenarios Worksheet</a:t>
          </a:r>
        </a:p>
        <a:p>
          <a:r>
            <a:rPr lang="en-US" sz="1100" b="0" i="0">
              <a:solidFill>
                <a:schemeClr val="dk1"/>
              </a:solidFill>
              <a:effectLst/>
              <a:latin typeface="+mn-lt"/>
              <a:ea typeface="+mn-ea"/>
              <a:cs typeface="+mn-cs"/>
            </a:rPr>
            <a:t>1. Delete all sheets except Sheet1</a:t>
          </a:r>
        </a:p>
        <a:p>
          <a:r>
            <a:rPr lang="en-US" sz="1100" b="0" i="0">
              <a:solidFill>
                <a:schemeClr val="dk1"/>
              </a:solidFill>
              <a:effectLst/>
              <a:latin typeface="+mn-lt"/>
              <a:ea typeface="+mn-ea"/>
              <a:cs typeface="+mn-cs"/>
            </a:rPr>
            <a:t>2. Rename Sheet1 as </a:t>
          </a:r>
          <a:r>
            <a:rPr lang="en-US" sz="1100" b="1" i="0">
              <a:solidFill>
                <a:schemeClr val="dk1"/>
              </a:solidFill>
              <a:effectLst/>
              <a:latin typeface="+mn-lt"/>
              <a:ea typeface="+mn-ea"/>
              <a:cs typeface="+mn-cs"/>
            </a:rPr>
            <a:t>Budget</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3. On the </a:t>
          </a:r>
          <a:r>
            <a:rPr lang="en-US" sz="1100" b="1" i="0">
              <a:solidFill>
                <a:schemeClr val="dk1"/>
              </a:solidFill>
              <a:effectLst/>
              <a:latin typeface="+mn-lt"/>
              <a:ea typeface="+mn-ea"/>
              <a:cs typeface="+mn-cs"/>
            </a:rPr>
            <a:t>Budget</a:t>
          </a:r>
          <a:r>
            <a:rPr lang="en-US" sz="1100" b="0" i="0">
              <a:solidFill>
                <a:schemeClr val="dk1"/>
              </a:solidFill>
              <a:effectLst/>
              <a:latin typeface="+mn-lt"/>
              <a:ea typeface="+mn-ea"/>
              <a:cs typeface="+mn-cs"/>
            </a:rPr>
            <a:t> sheet, enter the Marketing budget, as shown below</a:t>
          </a:r>
        </a:p>
        <a:p>
          <a:r>
            <a:rPr lang="en-US" sz="1100" b="0" i="0">
              <a:solidFill>
                <a:schemeClr val="dk1"/>
              </a:solidFill>
              <a:effectLst/>
              <a:latin typeface="+mn-lt"/>
              <a:ea typeface="+mn-ea"/>
              <a:cs typeface="+mn-cs"/>
            </a:rPr>
            <a:t>Name the following cells Naming the cells is not required, but will make it easier to manage the scenarios, and read the reports:</a:t>
          </a:r>
        </a:p>
        <a:p>
          <a:pPr lvl="1"/>
          <a:r>
            <a:rPr lang="en-US" sz="1100" b="0" i="0">
              <a:solidFill>
                <a:schemeClr val="dk1"/>
              </a:solidFill>
              <a:effectLst/>
              <a:latin typeface="+mn-lt"/>
              <a:ea typeface="+mn-ea"/>
              <a:cs typeface="+mn-cs"/>
            </a:rPr>
            <a:t>Name cell B1 as </a:t>
          </a:r>
          <a:r>
            <a:rPr lang="en-US" sz="1100" b="1" i="0">
              <a:solidFill>
                <a:schemeClr val="dk1"/>
              </a:solidFill>
              <a:effectLst/>
              <a:latin typeface="+mn-lt"/>
              <a:ea typeface="+mn-ea"/>
              <a:cs typeface="+mn-cs"/>
            </a:rPr>
            <a:t>Dept</a:t>
          </a:r>
          <a:endParaRPr lang="en-US" sz="1100" b="0" i="0">
            <a:solidFill>
              <a:schemeClr val="dk1"/>
            </a:solidFill>
            <a:effectLst/>
            <a:latin typeface="+mn-lt"/>
            <a:ea typeface="+mn-ea"/>
            <a:cs typeface="+mn-cs"/>
          </a:endParaRPr>
        </a:p>
        <a:p>
          <a:pPr lvl="1"/>
          <a:r>
            <a:rPr lang="en-US" sz="1100" b="0" i="0">
              <a:solidFill>
                <a:schemeClr val="dk1"/>
              </a:solidFill>
              <a:effectLst/>
              <a:latin typeface="+mn-lt"/>
              <a:ea typeface="+mn-ea"/>
              <a:cs typeface="+mn-cs"/>
            </a:rPr>
            <a:t>Name cell B3 as </a:t>
          </a:r>
          <a:r>
            <a:rPr lang="en-US" sz="1100" b="1" i="0">
              <a:solidFill>
                <a:schemeClr val="dk1"/>
              </a:solidFill>
              <a:effectLst/>
              <a:latin typeface="+mn-lt"/>
              <a:ea typeface="+mn-ea"/>
              <a:cs typeface="+mn-cs"/>
            </a:rPr>
            <a:t>Sales</a:t>
          </a:r>
          <a:endParaRPr lang="en-US" sz="1100" b="0" i="0">
            <a:solidFill>
              <a:schemeClr val="dk1"/>
            </a:solidFill>
            <a:effectLst/>
            <a:latin typeface="+mn-lt"/>
            <a:ea typeface="+mn-ea"/>
            <a:cs typeface="+mn-cs"/>
          </a:endParaRPr>
        </a:p>
        <a:p>
          <a:pPr lvl="1"/>
          <a:r>
            <a:rPr lang="en-US" sz="1100" b="0" i="0">
              <a:solidFill>
                <a:schemeClr val="dk1"/>
              </a:solidFill>
              <a:effectLst/>
              <a:latin typeface="+mn-lt"/>
              <a:ea typeface="+mn-ea"/>
              <a:cs typeface="+mn-cs"/>
            </a:rPr>
            <a:t>Name cell B4 as </a:t>
          </a:r>
          <a:r>
            <a:rPr lang="en-US" sz="1100" b="1" i="0">
              <a:solidFill>
                <a:schemeClr val="dk1"/>
              </a:solidFill>
              <a:effectLst/>
              <a:latin typeface="+mn-lt"/>
              <a:ea typeface="+mn-ea"/>
              <a:cs typeface="+mn-cs"/>
            </a:rPr>
            <a:t>Expenses</a:t>
          </a:r>
          <a:endParaRPr lang="en-US" sz="1100" b="0" i="0">
            <a:solidFill>
              <a:schemeClr val="dk1"/>
            </a:solidFill>
            <a:effectLst/>
            <a:latin typeface="+mn-lt"/>
            <a:ea typeface="+mn-ea"/>
            <a:cs typeface="+mn-cs"/>
          </a:endParaRPr>
        </a:p>
        <a:p>
          <a:pPr lvl="1"/>
          <a:r>
            <a:rPr lang="en-US" sz="1100" b="0" i="0">
              <a:solidFill>
                <a:schemeClr val="dk1"/>
              </a:solidFill>
              <a:effectLst/>
              <a:latin typeface="+mn-lt"/>
              <a:ea typeface="+mn-ea"/>
              <a:cs typeface="+mn-cs"/>
            </a:rPr>
            <a:t>Name cell B6 as </a:t>
          </a:r>
          <a:r>
            <a:rPr lang="en-US" sz="1100" b="1" i="0">
              <a:solidFill>
                <a:schemeClr val="dk1"/>
              </a:solidFill>
              <a:effectLst/>
              <a:latin typeface="+mn-lt"/>
              <a:ea typeface="+mn-ea"/>
              <a:cs typeface="+mn-cs"/>
            </a:rPr>
            <a:t>Profit</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cell B6, enter the following formula:</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      =Sales - Expenses</a:t>
          </a:r>
          <a:endParaRPr lang="en-US" sz="1100" b="0" i="0">
            <a:solidFill>
              <a:schemeClr val="dk1"/>
            </a:solidFill>
            <a:effectLst/>
            <a:latin typeface="+mn-lt"/>
            <a:ea typeface="+mn-ea"/>
            <a:cs typeface="+mn-cs"/>
          </a:endParaRPr>
        </a:p>
        <a:p>
          <a:r>
            <a:rPr lang="en-US"/>
            <a:t/>
          </a:r>
          <a:br>
            <a:rPr lang="en-US"/>
          </a:br>
          <a:endParaRPr lang="en-US"/>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Create the First Excel Scenario</a:t>
          </a:r>
        </a:p>
        <a:p>
          <a:r>
            <a:rPr lang="en-US" sz="1100" b="0" i="0">
              <a:solidFill>
                <a:schemeClr val="dk1"/>
              </a:solidFill>
              <a:effectLst/>
              <a:latin typeface="+mn-lt"/>
              <a:ea typeface="+mn-ea"/>
              <a:cs typeface="+mn-cs"/>
            </a:rPr>
            <a:t>1.  On the Ribbon's Data tab, click What If Analysis</a:t>
          </a:r>
        </a:p>
        <a:p>
          <a:r>
            <a:rPr lang="en-US" sz="1100" b="0" i="0">
              <a:solidFill>
                <a:schemeClr val="dk1"/>
              </a:solidFill>
              <a:effectLst/>
              <a:latin typeface="+mn-lt"/>
              <a:ea typeface="+mn-ea"/>
              <a:cs typeface="+mn-cs"/>
            </a:rPr>
            <a:t>2.  Click Scenario Manager</a:t>
          </a:r>
        </a:p>
        <a:p>
          <a:r>
            <a:rPr lang="en-US" sz="1100" b="0" i="0">
              <a:solidFill>
                <a:schemeClr val="dk1"/>
              </a:solidFill>
              <a:effectLst/>
              <a:latin typeface="+mn-lt"/>
              <a:ea typeface="+mn-ea"/>
              <a:cs typeface="+mn-cs"/>
            </a:rPr>
            <a:t>3.  In the Scenario Manager, click the </a:t>
          </a:r>
          <a:r>
            <a:rPr lang="en-US" sz="1100" b="0" i="1">
              <a:solidFill>
                <a:schemeClr val="dk1"/>
              </a:solidFill>
              <a:effectLst/>
              <a:latin typeface="+mn-lt"/>
              <a:ea typeface="+mn-ea"/>
              <a:cs typeface="+mn-cs"/>
            </a:rPr>
            <a:t>Add</a:t>
          </a:r>
          <a:r>
            <a:rPr lang="en-US" sz="1100" b="0" i="0">
              <a:solidFill>
                <a:schemeClr val="dk1"/>
              </a:solidFill>
              <a:effectLst/>
              <a:latin typeface="+mn-lt"/>
              <a:ea typeface="+mn-ea"/>
              <a:cs typeface="+mn-cs"/>
            </a:rPr>
            <a:t> button</a:t>
          </a:r>
        </a:p>
        <a:p>
          <a:r>
            <a:rPr lang="en-US" sz="1100" b="0" i="0">
              <a:solidFill>
                <a:schemeClr val="dk1"/>
              </a:solidFill>
              <a:effectLst/>
              <a:latin typeface="+mn-lt"/>
              <a:ea typeface="+mn-ea"/>
              <a:cs typeface="+mn-cs"/>
            </a:rPr>
            <a:t>4.  Type name for the Scenario. For this example, use </a:t>
          </a:r>
          <a:r>
            <a:rPr lang="en-US" sz="1100" b="1" i="0">
              <a:solidFill>
                <a:schemeClr val="dk1"/>
              </a:solidFill>
              <a:effectLst/>
              <a:latin typeface="+mn-lt"/>
              <a:ea typeface="+mn-ea"/>
              <a:cs typeface="+mn-cs"/>
            </a:rPr>
            <a:t>Marketing</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5.  Press the Tab key, to move to the Changing cells box</a:t>
          </a:r>
        </a:p>
        <a:p>
          <a:r>
            <a:rPr lang="en-US" sz="1100" b="0" i="0">
              <a:solidFill>
                <a:schemeClr val="dk1"/>
              </a:solidFill>
              <a:effectLst/>
              <a:latin typeface="+mn-lt"/>
              <a:ea typeface="+mn-ea"/>
              <a:cs typeface="+mn-cs"/>
            </a:rPr>
            <a:t>6.  On the worksheet, select cells </a:t>
          </a:r>
          <a:r>
            <a:rPr lang="en-US" sz="1100" b="1" i="0">
              <a:solidFill>
                <a:schemeClr val="dk1"/>
              </a:solidFill>
              <a:effectLst/>
              <a:latin typeface="+mn-lt"/>
              <a:ea typeface="+mn-ea"/>
              <a:cs typeface="+mn-cs"/>
            </a:rPr>
            <a:t>B1</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7.  Hold the Ctrl key, and select cells </a:t>
          </a:r>
          <a:r>
            <a:rPr lang="en-US" sz="1100" b="1" i="0">
              <a:solidFill>
                <a:schemeClr val="dk1"/>
              </a:solidFill>
              <a:effectLst/>
              <a:latin typeface="+mn-lt"/>
              <a:ea typeface="+mn-ea"/>
              <a:cs typeface="+mn-cs"/>
            </a:rPr>
            <a:t>B3:B4</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Note: There is a limit of 32 changing cells</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8.  Press the Tab key, to move to the Comment box</a:t>
          </a:r>
        </a:p>
        <a:p>
          <a:r>
            <a:rPr lang="en-US" sz="1100" b="0" i="0">
              <a:solidFill>
                <a:schemeClr val="dk1"/>
              </a:solidFill>
              <a:effectLst/>
              <a:latin typeface="+mn-lt"/>
              <a:ea typeface="+mn-ea"/>
              <a:cs typeface="+mn-cs"/>
            </a:rPr>
            <a:t>(optional) Enter a comment that describes the scenario.</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9.   The Scenario Values dialog box opens, with a box for each changing cell.</a:t>
          </a:r>
        </a:p>
        <a:p>
          <a:r>
            <a:rPr lang="en-US" sz="1100" b="0" i="0">
              <a:solidFill>
                <a:schemeClr val="dk1"/>
              </a:solidFill>
              <a:effectLst/>
              <a:latin typeface="+mn-lt"/>
              <a:ea typeface="+mn-ea"/>
              <a:cs typeface="+mn-cs"/>
            </a:rPr>
            <a:t>10. You could modify these values, but in this example they contain the values currently on the worksheet, and don't need to be changed.</a:t>
          </a:r>
        </a:p>
        <a:p>
          <a:r>
            <a:rPr lang="en-US" sz="1100" b="0" i="0">
              <a:solidFill>
                <a:schemeClr val="dk1"/>
              </a:solidFill>
              <a:effectLst/>
              <a:latin typeface="+mn-lt"/>
              <a:ea typeface="+mn-ea"/>
              <a:cs typeface="+mn-cs"/>
            </a:rPr>
            <a:t>11. Click the </a:t>
          </a:r>
          <a:r>
            <a:rPr lang="en-US" sz="1100" b="0" i="1">
              <a:solidFill>
                <a:schemeClr val="dk1"/>
              </a:solidFill>
              <a:effectLst/>
              <a:latin typeface="+mn-lt"/>
              <a:ea typeface="+mn-ea"/>
              <a:cs typeface="+mn-cs"/>
            </a:rPr>
            <a:t>OK</a:t>
          </a:r>
          <a:r>
            <a:rPr lang="en-US" sz="1100" b="0" i="0">
              <a:solidFill>
                <a:schemeClr val="dk1"/>
              </a:solidFill>
              <a:effectLst/>
              <a:latin typeface="+mn-lt"/>
              <a:ea typeface="+mn-ea"/>
              <a:cs typeface="+mn-cs"/>
            </a:rPr>
            <a:t> button, to return to the Scenario Manager.</a:t>
          </a:r>
        </a:p>
        <a:p>
          <a:r>
            <a:rPr lang="en-US" sz="1100" b="0" i="0">
              <a:solidFill>
                <a:schemeClr val="dk1"/>
              </a:solidFill>
              <a:effectLst/>
              <a:latin typeface="+mn-lt"/>
              <a:ea typeface="+mn-ea"/>
              <a:cs typeface="+mn-cs"/>
            </a:rPr>
            <a:t>12. Click the Close button, to return to the worksheet  </a:t>
          </a:r>
        </a:p>
        <a:p>
          <a:r>
            <a:rPr lang="en-US"/>
            <a:t/>
          </a:r>
          <a:br>
            <a:rPr lang="en-US"/>
          </a:br>
          <a:r>
            <a:rPr lang="en-US" sz="1100" b="1" i="0">
              <a:solidFill>
                <a:schemeClr val="dk1"/>
              </a:solidFill>
              <a:effectLst/>
              <a:latin typeface="+mn-lt"/>
              <a:ea typeface="+mn-ea"/>
              <a:cs typeface="+mn-cs"/>
            </a:rPr>
            <a:t>Create the Second Excel Scenario</a:t>
          </a:r>
        </a:p>
        <a:p>
          <a:r>
            <a:rPr lang="en-US" sz="1100" b="0" i="0">
              <a:solidFill>
                <a:schemeClr val="dk1"/>
              </a:solidFill>
              <a:effectLst/>
              <a:latin typeface="+mn-lt"/>
              <a:ea typeface="+mn-ea"/>
              <a:cs typeface="+mn-cs"/>
            </a:rPr>
            <a:t>1.  To prepare for the Finance scenario, change the values in cells B1, B3 and B4, as shown below</a:t>
          </a:r>
        </a:p>
        <a:p>
          <a:r>
            <a:rPr lang="en-US" sz="1100" b="0" i="0">
              <a:solidFill>
                <a:schemeClr val="dk1"/>
              </a:solidFill>
              <a:effectLst/>
              <a:latin typeface="+mn-lt"/>
              <a:ea typeface="+mn-ea"/>
              <a:cs typeface="+mn-cs"/>
            </a:rPr>
            <a:t>2.  On the Ribbon's Data tab, click What If Analysis, then click Scenario Manager.</a:t>
          </a:r>
        </a:p>
        <a:p>
          <a:r>
            <a:rPr lang="en-US" sz="1100" b="0" i="0">
              <a:solidFill>
                <a:schemeClr val="dk1"/>
              </a:solidFill>
              <a:effectLst/>
              <a:latin typeface="+mn-lt"/>
              <a:ea typeface="+mn-ea"/>
              <a:cs typeface="+mn-cs"/>
            </a:rPr>
            <a:t>3.  In the Scenario Manager, click the </a:t>
          </a:r>
          <a:r>
            <a:rPr lang="en-US" sz="1100" b="0" i="1">
              <a:solidFill>
                <a:schemeClr val="dk1"/>
              </a:solidFill>
              <a:effectLst/>
              <a:latin typeface="+mn-lt"/>
              <a:ea typeface="+mn-ea"/>
              <a:cs typeface="+mn-cs"/>
            </a:rPr>
            <a:t>Add</a:t>
          </a:r>
          <a:r>
            <a:rPr lang="en-US" sz="1100" b="0" i="0">
              <a:solidFill>
                <a:schemeClr val="dk1"/>
              </a:solidFill>
              <a:effectLst/>
              <a:latin typeface="+mn-lt"/>
              <a:ea typeface="+mn-ea"/>
              <a:cs typeface="+mn-cs"/>
            </a:rPr>
            <a:t> button</a:t>
          </a:r>
        </a:p>
        <a:p>
          <a:r>
            <a:rPr lang="en-US" sz="1100" b="0" i="0">
              <a:solidFill>
                <a:schemeClr val="dk1"/>
              </a:solidFill>
              <a:effectLst/>
              <a:latin typeface="+mn-lt"/>
              <a:ea typeface="+mn-ea"/>
              <a:cs typeface="+mn-cs"/>
            </a:rPr>
            <a:t>4.  Type name for the second Scenario. For this example, use </a:t>
          </a:r>
          <a:r>
            <a:rPr lang="en-US" sz="1100" b="1" i="0">
              <a:solidFill>
                <a:schemeClr val="dk1"/>
              </a:solidFill>
              <a:effectLst/>
              <a:latin typeface="+mn-lt"/>
              <a:ea typeface="+mn-ea"/>
              <a:cs typeface="+mn-cs"/>
            </a:rPr>
            <a:t>Finance</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5.  The Changing cells box should show the previous selection -- B1,B3:B4 -- so leave that as is.</a:t>
          </a:r>
        </a:p>
        <a:p>
          <a:r>
            <a:rPr lang="en-US" sz="1100" b="0" i="0">
              <a:solidFill>
                <a:schemeClr val="dk1"/>
              </a:solidFill>
              <a:effectLst/>
              <a:latin typeface="+mn-lt"/>
              <a:ea typeface="+mn-ea"/>
              <a:cs typeface="+mn-cs"/>
            </a:rPr>
            <a:t>6.  Press the Tab key, to move to the Comment box  Enter a comment that describes the scenario.</a:t>
          </a:r>
        </a:p>
        <a:p>
          <a:r>
            <a:rPr lang="en-US" sz="1100" b="0" i="0">
              <a:solidFill>
                <a:schemeClr val="dk1"/>
              </a:solidFill>
              <a:effectLst/>
              <a:latin typeface="+mn-lt"/>
              <a:ea typeface="+mn-ea"/>
              <a:cs typeface="+mn-cs"/>
            </a:rPr>
            <a:t>7. Click the </a:t>
          </a:r>
          <a:r>
            <a:rPr lang="en-US" sz="1100" b="0" i="1">
              <a:solidFill>
                <a:schemeClr val="dk1"/>
              </a:solidFill>
              <a:effectLst/>
              <a:latin typeface="+mn-lt"/>
              <a:ea typeface="+mn-ea"/>
              <a:cs typeface="+mn-cs"/>
            </a:rPr>
            <a:t>OK</a:t>
          </a:r>
          <a:r>
            <a:rPr lang="en-US" sz="1100" b="0" i="0">
              <a:solidFill>
                <a:schemeClr val="dk1"/>
              </a:solidFill>
              <a:effectLst/>
              <a:latin typeface="+mn-lt"/>
              <a:ea typeface="+mn-ea"/>
              <a:cs typeface="+mn-cs"/>
            </a:rPr>
            <a:t> button</a:t>
          </a:r>
        </a:p>
        <a:p>
          <a:r>
            <a:rPr lang="en-US" sz="1100" b="0" i="0">
              <a:solidFill>
                <a:schemeClr val="dk1"/>
              </a:solidFill>
              <a:effectLst/>
              <a:latin typeface="+mn-lt"/>
              <a:ea typeface="+mn-ea"/>
              <a:cs typeface="+mn-cs"/>
            </a:rPr>
            <a:t>8.  The Scenario Values dialog box opens, with a box for each changing cell.</a:t>
          </a:r>
        </a:p>
        <a:p>
          <a:r>
            <a:rPr lang="en-US" sz="1100" b="0" i="0">
              <a:solidFill>
                <a:schemeClr val="dk1"/>
              </a:solidFill>
              <a:effectLst/>
              <a:latin typeface="+mn-lt"/>
              <a:ea typeface="+mn-ea"/>
              <a:cs typeface="+mn-cs"/>
            </a:rPr>
            <a:t>9.  Click the </a:t>
          </a:r>
          <a:r>
            <a:rPr lang="en-US" sz="1100" b="0" i="1">
              <a:solidFill>
                <a:schemeClr val="dk1"/>
              </a:solidFill>
              <a:effectLst/>
              <a:latin typeface="+mn-lt"/>
              <a:ea typeface="+mn-ea"/>
              <a:cs typeface="+mn-cs"/>
            </a:rPr>
            <a:t>OK</a:t>
          </a:r>
          <a:r>
            <a:rPr lang="en-US" sz="1100" b="0" i="0">
              <a:solidFill>
                <a:schemeClr val="dk1"/>
              </a:solidFill>
              <a:effectLst/>
              <a:latin typeface="+mn-lt"/>
              <a:ea typeface="+mn-ea"/>
              <a:cs typeface="+mn-cs"/>
            </a:rPr>
            <a:t> button, to return to the Scenario Manager.</a:t>
          </a:r>
        </a:p>
        <a:p>
          <a:r>
            <a:rPr lang="en-US" sz="1100" b="0" i="0">
              <a:solidFill>
                <a:schemeClr val="dk1"/>
              </a:solidFill>
              <a:effectLst/>
              <a:latin typeface="+mn-lt"/>
              <a:ea typeface="+mn-ea"/>
              <a:cs typeface="+mn-cs"/>
            </a:rPr>
            <a:t>10. Click the Close button, to return to the worksheet  </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Show an Excel Scenario</a:t>
          </a:r>
        </a:p>
        <a:p>
          <a:r>
            <a:rPr lang="en-US" sz="1100" b="0" i="0">
              <a:solidFill>
                <a:schemeClr val="dk1"/>
              </a:solidFill>
              <a:effectLst/>
              <a:latin typeface="+mn-lt"/>
              <a:ea typeface="+mn-ea"/>
              <a:cs typeface="+mn-cs"/>
            </a:rPr>
            <a:t>1. Once you have created Scenarios, you can show them. In this example, </a:t>
          </a:r>
        </a:p>
        <a:p>
          <a:r>
            <a:rPr lang="en-US" sz="1100" b="0" i="0">
              <a:solidFill>
                <a:schemeClr val="dk1"/>
              </a:solidFill>
              <a:effectLst/>
              <a:latin typeface="+mn-lt"/>
              <a:ea typeface="+mn-ea"/>
              <a:cs typeface="+mn-cs"/>
            </a:rPr>
            <a:t>the Finance scenario is currently visible. </a:t>
          </a:r>
        </a:p>
        <a:p>
          <a:r>
            <a:rPr lang="en-US" sz="1100" b="0" i="0">
              <a:solidFill>
                <a:schemeClr val="dk1"/>
              </a:solidFill>
              <a:effectLst/>
              <a:latin typeface="+mn-lt"/>
              <a:ea typeface="+mn-ea"/>
              <a:cs typeface="+mn-cs"/>
            </a:rPr>
            <a:t>To change to a different scenario:</a:t>
          </a:r>
        </a:p>
        <a:p>
          <a:r>
            <a:rPr lang="en-US" sz="1100" b="0" i="0">
              <a:solidFill>
                <a:schemeClr val="dk1"/>
              </a:solidFill>
              <a:effectLst/>
              <a:latin typeface="+mn-lt"/>
              <a:ea typeface="+mn-ea"/>
              <a:cs typeface="+mn-cs"/>
            </a:rPr>
            <a:t>2. On the Ribbon's Data tab, click What If Analysis, then click Scenario Manager.</a:t>
          </a:r>
        </a:p>
        <a:p>
          <a:r>
            <a:rPr lang="en-US" sz="1100" b="0" i="0">
              <a:solidFill>
                <a:schemeClr val="dk1"/>
              </a:solidFill>
              <a:effectLst/>
              <a:latin typeface="+mn-lt"/>
              <a:ea typeface="+mn-ea"/>
              <a:cs typeface="+mn-cs"/>
            </a:rPr>
            <a:t>3. In the list of Scenarios, select </a:t>
          </a:r>
          <a:r>
            <a:rPr lang="en-US" sz="1100" b="1" i="0">
              <a:solidFill>
                <a:schemeClr val="dk1"/>
              </a:solidFill>
              <a:effectLst/>
              <a:latin typeface="+mn-lt"/>
              <a:ea typeface="+mn-ea"/>
              <a:cs typeface="+mn-cs"/>
            </a:rPr>
            <a:t>Marketing</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4. Click the </a:t>
          </a:r>
          <a:r>
            <a:rPr lang="en-US" sz="1100" b="0" i="1">
              <a:solidFill>
                <a:schemeClr val="dk1"/>
              </a:solidFill>
              <a:effectLst/>
              <a:latin typeface="+mn-lt"/>
              <a:ea typeface="+mn-ea"/>
              <a:cs typeface="+mn-cs"/>
            </a:rPr>
            <a:t>Show</a:t>
          </a:r>
          <a:r>
            <a:rPr lang="en-US" sz="1100" b="0" i="0">
              <a:solidFill>
                <a:schemeClr val="dk1"/>
              </a:solidFill>
              <a:effectLst/>
              <a:latin typeface="+mn-lt"/>
              <a:ea typeface="+mn-ea"/>
              <a:cs typeface="+mn-cs"/>
            </a:rPr>
            <a:t> button</a:t>
          </a:r>
        </a:p>
        <a:p>
          <a:r>
            <a:rPr lang="en-US" sz="1100" b="0" i="0">
              <a:solidFill>
                <a:schemeClr val="dk1"/>
              </a:solidFill>
              <a:effectLst/>
              <a:latin typeface="+mn-lt"/>
              <a:ea typeface="+mn-ea"/>
              <a:cs typeface="+mn-cs"/>
            </a:rPr>
            <a:t>5. Click the </a:t>
          </a:r>
          <a:r>
            <a:rPr lang="en-US" sz="1100" b="0" i="1">
              <a:solidFill>
                <a:schemeClr val="dk1"/>
              </a:solidFill>
              <a:effectLst/>
              <a:latin typeface="+mn-lt"/>
              <a:ea typeface="+mn-ea"/>
              <a:cs typeface="+mn-cs"/>
            </a:rPr>
            <a:t>Close</a:t>
          </a:r>
          <a:r>
            <a:rPr lang="en-US" sz="1100" b="0" i="0">
              <a:solidFill>
                <a:schemeClr val="dk1"/>
              </a:solidFill>
              <a:effectLst/>
              <a:latin typeface="+mn-lt"/>
              <a:ea typeface="+mn-ea"/>
              <a:cs typeface="+mn-cs"/>
            </a:rPr>
            <a:t> button.</a:t>
          </a:r>
        </a:p>
        <a:p>
          <a:endParaRPr lang="en-US" sz="1100" b="0"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endParaRPr lang="en-US" sz="1100" b="1" i="0">
            <a:solidFill>
              <a:schemeClr val="dk1"/>
            </a:solidFill>
            <a:effectLst/>
            <a:latin typeface="+mn-lt"/>
            <a:ea typeface="+mn-ea"/>
            <a:cs typeface="+mn-cs"/>
          </a:endParaRPr>
        </a:p>
        <a:p>
          <a:r>
            <a:rPr lang="en-US" sz="1100" b="1" i="0">
              <a:solidFill>
                <a:schemeClr val="dk1"/>
              </a:solidFill>
              <a:effectLst/>
              <a:latin typeface="+mn-lt"/>
              <a:ea typeface="+mn-ea"/>
              <a:cs typeface="+mn-cs"/>
            </a:rPr>
            <a:t>Add Scenario to Excel Ribbon</a:t>
          </a:r>
        </a:p>
        <a:p>
          <a:r>
            <a:rPr lang="en-US" sz="1100" b="0" i="0">
              <a:solidFill>
                <a:schemeClr val="dk1"/>
              </a:solidFill>
              <a:effectLst/>
              <a:latin typeface="+mn-lt"/>
              <a:ea typeface="+mn-ea"/>
              <a:cs typeface="+mn-cs"/>
            </a:rPr>
            <a:t>An easier way to switch between Scenarios, is to add a command to the Ribbon. </a:t>
          </a:r>
        </a:p>
        <a:p>
          <a:r>
            <a:rPr lang="en-US" sz="1100" b="0" i="0">
              <a:solidFill>
                <a:schemeClr val="dk1"/>
              </a:solidFill>
              <a:effectLst/>
              <a:latin typeface="+mn-lt"/>
              <a:ea typeface="+mn-ea"/>
              <a:cs typeface="+mn-cs"/>
            </a:rPr>
            <a:t>Follow these steps, to add a Custom Group, and put the Scenario command in that group.</a:t>
          </a:r>
        </a:p>
        <a:p>
          <a:r>
            <a:rPr lang="en-US" sz="1100" b="0" i="0">
              <a:solidFill>
                <a:schemeClr val="dk1"/>
              </a:solidFill>
              <a:effectLst/>
              <a:latin typeface="+mn-lt"/>
              <a:ea typeface="+mn-ea"/>
              <a:cs typeface="+mn-cs"/>
            </a:rPr>
            <a:t>1. Right-click on the Ribbon, and click Customize the Ribbon</a:t>
          </a:r>
        </a:p>
        <a:p>
          <a:r>
            <a:rPr lang="en-US" sz="1100" b="0" i="0">
              <a:solidFill>
                <a:schemeClr val="dk1"/>
              </a:solidFill>
              <a:effectLst/>
              <a:latin typeface="+mn-lt"/>
              <a:ea typeface="+mn-ea"/>
              <a:cs typeface="+mn-cs"/>
            </a:rPr>
            <a:t>2. From the drop down list at the top left, select All Commands</a:t>
          </a:r>
        </a:p>
        <a:p>
          <a:r>
            <a:rPr lang="en-US" sz="1100" b="0" i="0">
              <a:solidFill>
                <a:schemeClr val="dk1"/>
              </a:solidFill>
              <a:effectLst/>
              <a:latin typeface="+mn-lt"/>
              <a:ea typeface="+mn-ea"/>
              <a:cs typeface="+mn-cs"/>
            </a:rPr>
            <a:t>3. In the list of commands that are currently on the Ribbon, click the plus sign for Data, </a:t>
          </a:r>
        </a:p>
        <a:p>
          <a:r>
            <a:rPr lang="en-US" sz="1100" b="0" i="0">
              <a:solidFill>
                <a:schemeClr val="dk1"/>
              </a:solidFill>
              <a:effectLst/>
              <a:latin typeface="+mn-lt"/>
              <a:ea typeface="+mn-ea"/>
              <a:cs typeface="+mn-cs"/>
            </a:rPr>
            <a:t>then click Data Tools. That group contains the Scenario Manager, so we'll add the new group beside it.</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Below the list, click the New Group button.</a:t>
          </a:r>
        </a:p>
        <a:p>
          <a:r>
            <a:rPr lang="en-US" sz="1100" b="0" i="0">
              <a:solidFill>
                <a:schemeClr val="dk1"/>
              </a:solidFill>
              <a:effectLst/>
              <a:latin typeface="+mn-lt"/>
              <a:ea typeface="+mn-ea"/>
              <a:cs typeface="+mn-cs"/>
            </a:rPr>
            <a:t>Then, click the Rename button, type Scenario as the name for the group, and click OK</a:t>
          </a:r>
        </a:p>
        <a:p>
          <a:r>
            <a:rPr lang="en-US"/>
            <a:t/>
          </a:r>
          <a:br>
            <a:rPr lang="en-US"/>
          </a:br>
          <a:r>
            <a:rPr lang="en-US" sz="1100" b="0" i="0">
              <a:solidFill>
                <a:schemeClr val="dk1"/>
              </a:solidFill>
              <a:effectLst/>
              <a:latin typeface="+mn-lt"/>
              <a:ea typeface="+mn-ea"/>
              <a:cs typeface="+mn-cs"/>
            </a:rPr>
            <a:t>At the left, in the list of All Commands, scroll down to find Scenarios</a:t>
          </a:r>
        </a:p>
        <a:p>
          <a:r>
            <a:rPr lang="en-US" sz="1100" b="0" i="0">
              <a:solidFill>
                <a:schemeClr val="dk1"/>
              </a:solidFill>
              <a:effectLst/>
              <a:latin typeface="+mn-lt"/>
              <a:ea typeface="+mn-ea"/>
              <a:cs typeface="+mn-cs"/>
            </a:rPr>
            <a:t>Make sure that the new Scenario group is still selected in the list at the right.</a:t>
          </a:r>
        </a:p>
        <a:p>
          <a:r>
            <a:rPr lang="en-US" sz="1100" b="0" i="0">
              <a:solidFill>
                <a:schemeClr val="dk1"/>
              </a:solidFill>
              <a:effectLst/>
              <a:latin typeface="+mn-lt"/>
              <a:ea typeface="+mn-ea"/>
              <a:cs typeface="+mn-cs"/>
            </a:rPr>
            <a:t>Click on Scenarios, then click Add, to put Scenarios in the Scenario group</a:t>
          </a:r>
        </a:p>
        <a:p>
          <a:endParaRPr lang="en-US" sz="1100" b="0" i="0">
            <a:solidFill>
              <a:schemeClr val="dk1"/>
            </a:solidFill>
            <a:effectLst/>
            <a:latin typeface="+mn-lt"/>
            <a:ea typeface="+mn-ea"/>
            <a:cs typeface="+mn-cs"/>
          </a:endParaRPr>
        </a:p>
        <a:p>
          <a:r>
            <a:rPr lang="en-US"/>
            <a:t/>
          </a:r>
          <a:br>
            <a:rPr lang="en-US"/>
          </a:br>
          <a:r>
            <a:rPr lang="en-US" sz="1100" b="0" i="0">
              <a:solidFill>
                <a:schemeClr val="dk1"/>
              </a:solidFill>
              <a:effectLst/>
              <a:latin typeface="+mn-lt"/>
              <a:ea typeface="+mn-ea"/>
              <a:cs typeface="+mn-cs"/>
            </a:rPr>
            <a:t>Click OK, to close the window, then click the Data tab, and select a Scenario to view</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a:hlinkClick xmlns:r="http://schemas.openxmlformats.org/officeDocument/2006/relationships" r:id=""/>
          </a:endParaRPr>
        </a:p>
      </xdr:txBody>
    </xdr:sp>
    <xdr:clientData/>
  </xdr:twoCellAnchor>
  <xdr:twoCellAnchor editAs="oneCell">
    <xdr:from>
      <xdr:col>5</xdr:col>
      <xdr:colOff>114300</xdr:colOff>
      <xdr:row>14</xdr:row>
      <xdr:rowOff>38100</xdr:rowOff>
    </xdr:from>
    <xdr:to>
      <xdr:col>8</xdr:col>
      <xdr:colOff>685800</xdr:colOff>
      <xdr:row>23</xdr:row>
      <xdr:rowOff>28575</xdr:rowOff>
    </xdr:to>
    <xdr:pic>
      <xdr:nvPicPr>
        <xdr:cNvPr id="7" name="Picture 6" descr="Formulas for budget"/>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4267200" y="3524250"/>
          <a:ext cx="2714625" cy="17049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266700</xdr:colOff>
      <xdr:row>23</xdr:row>
      <xdr:rowOff>133350</xdr:rowOff>
    </xdr:from>
    <xdr:to>
      <xdr:col>10</xdr:col>
      <xdr:colOff>390525</xdr:colOff>
      <xdr:row>31</xdr:row>
      <xdr:rowOff>85725</xdr:rowOff>
    </xdr:to>
    <xdr:pic>
      <xdr:nvPicPr>
        <xdr:cNvPr id="8" name="Picture 7" descr="click Scenario Manager"/>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5334000" y="5334000"/>
          <a:ext cx="3038475" cy="1476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400050</xdr:colOff>
      <xdr:row>31</xdr:row>
      <xdr:rowOff>47625</xdr:rowOff>
    </xdr:from>
    <xdr:to>
      <xdr:col>16</xdr:col>
      <xdr:colOff>542925</xdr:colOff>
      <xdr:row>40</xdr:row>
      <xdr:rowOff>180975</xdr:rowOff>
    </xdr:to>
    <xdr:pic>
      <xdr:nvPicPr>
        <xdr:cNvPr id="12" name="Picture 11" descr="Edit Scenario"/>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9601200" y="6772275"/>
          <a:ext cx="2581275" cy="18478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485775</xdr:colOff>
      <xdr:row>41</xdr:row>
      <xdr:rowOff>76200</xdr:rowOff>
    </xdr:from>
    <xdr:to>
      <xdr:col>16</xdr:col>
      <xdr:colOff>457200</xdr:colOff>
      <xdr:row>49</xdr:row>
      <xdr:rowOff>152400</xdr:rowOff>
    </xdr:to>
    <xdr:pic>
      <xdr:nvPicPr>
        <xdr:cNvPr id="13" name="Picture 12" descr="Enter Scenario values"/>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9686925" y="8705850"/>
          <a:ext cx="2409825" cy="16002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276225</xdr:colOff>
      <xdr:row>36</xdr:row>
      <xdr:rowOff>66675</xdr:rowOff>
    </xdr:from>
    <xdr:to>
      <xdr:col>12</xdr:col>
      <xdr:colOff>247650</xdr:colOff>
      <xdr:row>45</xdr:row>
      <xdr:rowOff>47625</xdr:rowOff>
    </xdr:to>
    <xdr:pic>
      <xdr:nvPicPr>
        <xdr:cNvPr id="15" name="Picture 14" descr="create second scenario"/>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6572250" y="7743825"/>
          <a:ext cx="2876550" cy="16954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600075</xdr:colOff>
      <xdr:row>13</xdr:row>
      <xdr:rowOff>38100</xdr:rowOff>
    </xdr:from>
    <xdr:to>
      <xdr:col>17</xdr:col>
      <xdr:colOff>247650</xdr:colOff>
      <xdr:row>31</xdr:row>
      <xdr:rowOff>38100</xdr:rowOff>
    </xdr:to>
    <xdr:pic>
      <xdr:nvPicPr>
        <xdr:cNvPr id="16" name="Picture 15" descr="show second scenario"/>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9191625" y="3333750"/>
          <a:ext cx="3305175" cy="3429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371475</xdr:colOff>
      <xdr:row>61</xdr:row>
      <xdr:rowOff>76200</xdr:rowOff>
    </xdr:from>
    <xdr:to>
      <xdr:col>15</xdr:col>
      <xdr:colOff>172508</xdr:colOff>
      <xdr:row>71</xdr:row>
      <xdr:rowOff>161925</xdr:rowOff>
    </xdr:to>
    <xdr:pic>
      <xdr:nvPicPr>
        <xdr:cNvPr id="17" name="Picture 16" descr="Add Scenario to Ribbon"/>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7743825" y="12515850"/>
          <a:ext cx="3458633" cy="19907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676275</xdr:colOff>
      <xdr:row>73</xdr:row>
      <xdr:rowOff>38100</xdr:rowOff>
    </xdr:from>
    <xdr:to>
      <xdr:col>16</xdr:col>
      <xdr:colOff>9525</xdr:colOff>
      <xdr:row>81</xdr:row>
      <xdr:rowOff>180975</xdr:rowOff>
    </xdr:to>
    <xdr:pic>
      <xdr:nvPicPr>
        <xdr:cNvPr id="19" name="Picture 18" descr="put Scenario in Scenario group"/>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6972300" y="14763750"/>
          <a:ext cx="4676775" cy="16668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114300</xdr:colOff>
      <xdr:row>49</xdr:row>
      <xdr:rowOff>152400</xdr:rowOff>
    </xdr:from>
    <xdr:to>
      <xdr:col>14</xdr:col>
      <xdr:colOff>552450</xdr:colOff>
      <xdr:row>60</xdr:row>
      <xdr:rowOff>19049</xdr:rowOff>
    </xdr:to>
    <xdr:pic>
      <xdr:nvPicPr>
        <xdr:cNvPr id="20" name="Picture 19" descr="Scenario on Ribbon"/>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5800725" y="10306050"/>
          <a:ext cx="5172075" cy="196214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228600</xdr:colOff>
      <xdr:row>0</xdr:row>
      <xdr:rowOff>76200</xdr:rowOff>
    </xdr:from>
    <xdr:to>
      <xdr:col>6</xdr:col>
      <xdr:colOff>333375</xdr:colOff>
      <xdr:row>0</xdr:row>
      <xdr:rowOff>371474</xdr:rowOff>
    </xdr:to>
    <xdr:sp macro="" textlink="">
      <xdr:nvSpPr>
        <xdr:cNvPr id="22" name="TextBox 21"/>
        <xdr:cNvSpPr txBox="1"/>
      </xdr:nvSpPr>
      <xdr:spPr>
        <a:xfrm>
          <a:off x="3667125" y="76200"/>
          <a:ext cx="17335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Scenario Manager</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9524</xdr:colOff>
      <xdr:row>3</xdr:row>
      <xdr:rowOff>1</xdr:rowOff>
    </xdr:from>
    <xdr:to>
      <xdr:col>12</xdr:col>
      <xdr:colOff>19050</xdr:colOff>
      <xdr:row>7</xdr:row>
      <xdr:rowOff>38100</xdr:rowOff>
    </xdr:to>
    <xdr:sp macro="" textlink="">
      <xdr:nvSpPr>
        <xdr:cNvPr id="3" name="TextBox 2"/>
        <xdr:cNvSpPr txBox="1"/>
      </xdr:nvSpPr>
      <xdr:spPr>
        <a:xfrm>
          <a:off x="1000124" y="971551"/>
          <a:ext cx="8220076" cy="66674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Technically, </a:t>
          </a:r>
          <a:r>
            <a:rPr lang="en-US" sz="1100" b="1" i="0">
              <a:solidFill>
                <a:schemeClr val="dk1"/>
              </a:solidFill>
              <a:effectLst/>
              <a:latin typeface="+mn-lt"/>
              <a:ea typeface="+mn-ea"/>
              <a:cs typeface="+mn-cs"/>
            </a:rPr>
            <a:t>Goal Seek</a:t>
          </a:r>
          <a:r>
            <a:rPr lang="en-US" sz="1100" b="0" i="0">
              <a:solidFill>
                <a:schemeClr val="dk1"/>
              </a:solidFill>
              <a:effectLst/>
              <a:latin typeface="+mn-lt"/>
              <a:ea typeface="+mn-ea"/>
              <a:cs typeface="+mn-cs"/>
            </a:rPr>
            <a:t> is a process of calculating a value by performing what-if analysis on a given set of values.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Excel's Goal Seek</a:t>
          </a:r>
          <a:r>
            <a:rPr lang="en-US" sz="1100" b="0" i="0">
              <a:solidFill>
                <a:schemeClr val="dk1"/>
              </a:solidFill>
              <a:effectLst/>
              <a:latin typeface="+mn-lt"/>
              <a:ea typeface="+mn-ea"/>
              <a:cs typeface="+mn-cs"/>
            </a:rPr>
            <a:t> feature lets you adjust a value used in a formula to achieve a specific </a:t>
          </a:r>
          <a:r>
            <a:rPr lang="en-US" sz="1100" b="1" i="0">
              <a:solidFill>
                <a:schemeClr val="dk1"/>
              </a:solidFill>
              <a:effectLst/>
              <a:latin typeface="+mn-lt"/>
              <a:ea typeface="+mn-ea"/>
              <a:cs typeface="+mn-cs"/>
            </a:rPr>
            <a:t>goal</a:t>
          </a:r>
          <a:r>
            <a:rPr lang="en-US" sz="1100" b="0" i="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Goal Seek</a:t>
          </a:r>
          <a:r>
            <a:rPr lang="en-US" sz="1100" b="0" i="0">
              <a:solidFill>
                <a:schemeClr val="dk1"/>
              </a:solidFill>
              <a:effectLst/>
              <a:latin typeface="+mn-lt"/>
              <a:ea typeface="+mn-ea"/>
              <a:cs typeface="+mn-cs"/>
            </a:rPr>
            <a:t> determines input values needed to achieve a specific </a:t>
          </a:r>
          <a:r>
            <a:rPr lang="en-US" sz="1100" b="1" i="0">
              <a:solidFill>
                <a:schemeClr val="dk1"/>
              </a:solidFill>
              <a:effectLst/>
              <a:latin typeface="+mn-lt"/>
              <a:ea typeface="+mn-ea"/>
              <a:cs typeface="+mn-cs"/>
            </a:rPr>
            <a:t>goal</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Goal Seek is a built-in Excel tool that allows you to see how one data item in a formula impacts another. You might look at these as “cause and effect” scenarios. It’s useful to answer “what if” type questions because you can adjust one cell entry to see the result. The tool is often used in finance, sales, and forecasting scenarios</a:t>
          </a:r>
          <a:endParaRPr lang="en-US"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2</xdr:col>
      <xdr:colOff>1971675</xdr:colOff>
      <xdr:row>3</xdr:row>
      <xdr:rowOff>0</xdr:rowOff>
    </xdr:to>
    <xdr:sp macro="" textlink="">
      <xdr:nvSpPr>
        <xdr:cNvPr id="4" name="TextBox 3"/>
        <xdr:cNvSpPr txBox="1"/>
      </xdr:nvSpPr>
      <xdr:spPr>
        <a:xfrm>
          <a:off x="1000124" y="676276"/>
          <a:ext cx="29432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Goal Seek</a:t>
          </a:r>
        </a:p>
      </xdr:txBody>
    </xdr:sp>
    <xdr:clientData/>
  </xdr:twoCellAnchor>
  <xdr:twoCellAnchor>
    <xdr:from>
      <xdr:col>1</xdr:col>
      <xdr:colOff>76198</xdr:colOff>
      <xdr:row>7</xdr:row>
      <xdr:rowOff>314324</xdr:rowOff>
    </xdr:from>
    <xdr:to>
      <xdr:col>18</xdr:col>
      <xdr:colOff>390525</xdr:colOff>
      <xdr:row>44</xdr:row>
      <xdr:rowOff>9525</xdr:rowOff>
    </xdr:to>
    <xdr:sp macro="" textlink="">
      <xdr:nvSpPr>
        <xdr:cNvPr id="5" name="TextBox 4"/>
        <xdr:cNvSpPr txBox="1"/>
      </xdr:nvSpPr>
      <xdr:spPr>
        <a:xfrm>
          <a:off x="1066798" y="2543174"/>
          <a:ext cx="12182477" cy="691515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0" i="0">
              <a:solidFill>
                <a:schemeClr val="dk1"/>
              </a:solidFill>
              <a:effectLst/>
              <a:latin typeface="+mn-lt"/>
              <a:ea typeface="+mn-ea"/>
              <a:cs typeface="+mn-cs"/>
            </a:rPr>
            <a:t>If you know the result you want from a formula, use Goal Seek in Excel to find the input value that produces this formula result.</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Use Goal Seek in Excel to find the grade on the fourth exam that produces a final grade of 70.</a:t>
          </a:r>
        </a:p>
        <a:p>
          <a:pPr fontAlgn="base"/>
          <a:r>
            <a:rPr lang="en-US" sz="1100" b="0" i="0">
              <a:solidFill>
                <a:schemeClr val="dk1"/>
              </a:solidFill>
              <a:effectLst/>
              <a:latin typeface="+mn-lt"/>
              <a:ea typeface="+mn-ea"/>
              <a:cs typeface="+mn-cs"/>
            </a:rPr>
            <a:t>1. The formula in cell B7 calculates the final grade.</a:t>
          </a:r>
        </a:p>
        <a:p>
          <a:pPr fontAlgn="base"/>
          <a:r>
            <a:rPr lang="en-US" sz="1100" b="0" i="0">
              <a:solidFill>
                <a:schemeClr val="dk1"/>
              </a:solidFill>
              <a:effectLst/>
              <a:latin typeface="+mn-lt"/>
              <a:ea typeface="+mn-ea"/>
              <a:cs typeface="+mn-cs"/>
            </a:rPr>
            <a:t>2. The grade on the fourth exam in cell B5 is the input cell.</a:t>
          </a:r>
        </a:p>
        <a:p>
          <a:pPr fontAlgn="base"/>
          <a:r>
            <a:rPr lang="en-US" sz="1100" b="0" i="0">
              <a:solidFill>
                <a:schemeClr val="dk1"/>
              </a:solidFill>
              <a:effectLst/>
              <a:latin typeface="+mn-lt"/>
              <a:ea typeface="+mn-ea"/>
              <a:cs typeface="+mn-cs"/>
            </a:rPr>
            <a:t>3. On the Data tab, in the Forecast group, click What-If Analysis.</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4. Click Goal Seek.</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The Goal Seek dialog box appears.</a:t>
          </a:r>
        </a:p>
        <a:p>
          <a:pPr fontAlgn="base"/>
          <a:r>
            <a:rPr lang="en-US" sz="1100" b="0" i="0">
              <a:solidFill>
                <a:schemeClr val="dk1"/>
              </a:solidFill>
              <a:effectLst/>
              <a:latin typeface="+mn-lt"/>
              <a:ea typeface="+mn-ea"/>
              <a:cs typeface="+mn-cs"/>
            </a:rPr>
            <a:t>5. Select cell B7.</a:t>
          </a:r>
        </a:p>
        <a:p>
          <a:pPr fontAlgn="base"/>
          <a:r>
            <a:rPr lang="en-US" sz="1100" b="0" i="0">
              <a:solidFill>
                <a:schemeClr val="dk1"/>
              </a:solidFill>
              <a:effectLst/>
              <a:latin typeface="+mn-lt"/>
              <a:ea typeface="+mn-ea"/>
              <a:cs typeface="+mn-cs"/>
            </a:rPr>
            <a:t>6. Click in the 'To value' box and type 70.</a:t>
          </a:r>
        </a:p>
        <a:p>
          <a:pPr fontAlgn="base"/>
          <a:r>
            <a:rPr lang="en-US" sz="1100" b="0" i="0">
              <a:solidFill>
                <a:schemeClr val="dk1"/>
              </a:solidFill>
              <a:effectLst/>
              <a:latin typeface="+mn-lt"/>
              <a:ea typeface="+mn-ea"/>
              <a:cs typeface="+mn-cs"/>
            </a:rPr>
            <a:t>7. Click in the 'By changing cell' box and select cell B5.</a:t>
          </a:r>
        </a:p>
        <a:p>
          <a:pPr fontAlgn="base"/>
          <a:r>
            <a:rPr lang="en-US" sz="1100" b="0" i="0">
              <a:solidFill>
                <a:schemeClr val="dk1"/>
              </a:solidFill>
              <a:effectLst/>
              <a:latin typeface="+mn-lt"/>
              <a:ea typeface="+mn-ea"/>
              <a:cs typeface="+mn-cs"/>
            </a:rPr>
            <a:t>8. Click OK.</a:t>
          </a:r>
        </a:p>
        <a:p>
          <a:pPr fontAlgn="base"/>
          <a:endParaRPr lang="en-US" sz="1100" b="0"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Result. A grade of 90 on the fourth exam produces a final grade of 70.</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a:hlinkClick xmlns:r="http://schemas.openxmlformats.org/officeDocument/2006/relationships" r:id=""/>
          </a:endParaRPr>
        </a:p>
      </xdr:txBody>
    </xdr:sp>
    <xdr:clientData/>
  </xdr:twoCellAnchor>
  <xdr:twoCellAnchor editAs="oneCell">
    <xdr:from>
      <xdr:col>8</xdr:col>
      <xdr:colOff>828675</xdr:colOff>
      <xdr:row>9</xdr:row>
      <xdr:rowOff>0</xdr:rowOff>
    </xdr:from>
    <xdr:to>
      <xdr:col>15</xdr:col>
      <xdr:colOff>360254</xdr:colOff>
      <xdr:row>17</xdr:row>
      <xdr:rowOff>95250</xdr:rowOff>
    </xdr:to>
    <xdr:pic>
      <xdr:nvPicPr>
        <xdr:cNvPr id="7" name="Picture 6" descr="Formula Result"/>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7124700" y="2152650"/>
          <a:ext cx="4913204" cy="1619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409576</xdr:colOff>
      <xdr:row>13</xdr:row>
      <xdr:rowOff>161925</xdr:rowOff>
    </xdr:from>
    <xdr:to>
      <xdr:col>5</xdr:col>
      <xdr:colOff>485776</xdr:colOff>
      <xdr:row>18</xdr:row>
      <xdr:rowOff>25854</xdr:rowOff>
    </xdr:to>
    <xdr:pic>
      <xdr:nvPicPr>
        <xdr:cNvPr id="8" name="Picture 7" descr="Click What-If Analysis"/>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400176" y="3076575"/>
          <a:ext cx="4629150" cy="8164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523875</xdr:colOff>
      <xdr:row>18</xdr:row>
      <xdr:rowOff>133350</xdr:rowOff>
    </xdr:from>
    <xdr:to>
      <xdr:col>3</xdr:col>
      <xdr:colOff>85725</xdr:colOff>
      <xdr:row>22</xdr:row>
      <xdr:rowOff>95250</xdr:rowOff>
    </xdr:to>
    <xdr:pic>
      <xdr:nvPicPr>
        <xdr:cNvPr id="10" name="Picture 9" descr="Click Goal Seek"/>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2495550" y="4000500"/>
          <a:ext cx="1543050" cy="7239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161925</xdr:colOff>
      <xdr:row>21</xdr:row>
      <xdr:rowOff>66675</xdr:rowOff>
    </xdr:from>
    <xdr:to>
      <xdr:col>8</xdr:col>
      <xdr:colOff>285750</xdr:colOff>
      <xdr:row>28</xdr:row>
      <xdr:rowOff>123825</xdr:rowOff>
    </xdr:to>
    <xdr:pic>
      <xdr:nvPicPr>
        <xdr:cNvPr id="11" name="Picture 10" descr="Goal Seek Parameters"/>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5229225" y="4505325"/>
          <a:ext cx="2019300" cy="13906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381000</xdr:colOff>
      <xdr:row>30</xdr:row>
      <xdr:rowOff>133350</xdr:rowOff>
    </xdr:from>
    <xdr:to>
      <xdr:col>6</xdr:col>
      <xdr:colOff>666750</xdr:colOff>
      <xdr:row>42</xdr:row>
      <xdr:rowOff>9525</xdr:rowOff>
    </xdr:to>
    <xdr:pic>
      <xdr:nvPicPr>
        <xdr:cNvPr id="12" name="Picture 11" descr="Goal Seek Solution"/>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1371600" y="6915150"/>
          <a:ext cx="5753100" cy="21621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3</xdr:col>
      <xdr:colOff>0</xdr:colOff>
      <xdr:row>0</xdr:row>
      <xdr:rowOff>85725</xdr:rowOff>
    </xdr:from>
    <xdr:to>
      <xdr:col>4</xdr:col>
      <xdr:colOff>628650</xdr:colOff>
      <xdr:row>0</xdr:row>
      <xdr:rowOff>380999</xdr:rowOff>
    </xdr:to>
    <xdr:sp macro="" textlink="">
      <xdr:nvSpPr>
        <xdr:cNvPr id="13" name="TextBox 12"/>
        <xdr:cNvSpPr txBox="1"/>
      </xdr:nvSpPr>
      <xdr:spPr>
        <a:xfrm>
          <a:off x="3952875" y="85725"/>
          <a:ext cx="150495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Goal Seek</a:t>
          </a:r>
        </a:p>
      </xdr:txBody>
    </xdr:sp>
    <xdr:clientData/>
  </xdr:twoCellAnchor>
</xdr:wsDr>
</file>

<file path=xl/drawings/drawing57.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6" name="Rectangle 5">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9524</xdr:colOff>
      <xdr:row>3</xdr:row>
      <xdr:rowOff>1</xdr:rowOff>
    </xdr:from>
    <xdr:to>
      <xdr:col>12</xdr:col>
      <xdr:colOff>19050</xdr:colOff>
      <xdr:row>5</xdr:row>
      <xdr:rowOff>38100</xdr:rowOff>
    </xdr:to>
    <xdr:sp macro="" textlink="">
      <xdr:nvSpPr>
        <xdr:cNvPr id="7" name="TextBox 6"/>
        <xdr:cNvSpPr txBox="1"/>
      </xdr:nvSpPr>
      <xdr:spPr>
        <a:xfrm>
          <a:off x="1000124" y="971551"/>
          <a:ext cx="7419976" cy="666749"/>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Instead of </a:t>
          </a:r>
          <a:r>
            <a:rPr lang="en-US" sz="1100" b="0" i="0" u="none" strike="noStrike">
              <a:solidFill>
                <a:schemeClr val="dk1"/>
              </a:solidFill>
              <a:effectLst/>
              <a:latin typeface="+mn-lt"/>
              <a:ea typeface="+mn-ea"/>
              <a:cs typeface="+mn-cs"/>
              <a:hlinkClick xmlns:r="http://schemas.openxmlformats.org/officeDocument/2006/relationships" r:id=""/>
            </a:rPr>
            <a:t>creating different scenarios</a:t>
          </a:r>
          <a:r>
            <a:rPr lang="en-US" sz="1100" b="0" i="0">
              <a:solidFill>
                <a:schemeClr val="dk1"/>
              </a:solidFill>
              <a:effectLst/>
              <a:latin typeface="+mn-lt"/>
              <a:ea typeface="+mn-ea"/>
              <a:cs typeface="+mn-cs"/>
            </a:rPr>
            <a:t>, you can create a data table to quickly try out different values for formulas. You can create a one variable data table or a two variable data table.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chemeClr val="dk1"/>
            </a:solidFill>
            <a:effectLst/>
            <a:latin typeface="+mn-lt"/>
            <a:ea typeface="+mn-ea"/>
            <a:cs typeface="+mn-cs"/>
          </a:endParaRPr>
        </a:p>
      </xdr:txBody>
    </xdr:sp>
    <xdr:clientData/>
  </xdr:twoCellAnchor>
  <xdr:twoCellAnchor>
    <xdr:from>
      <xdr:col>1</xdr:col>
      <xdr:colOff>9524</xdr:colOff>
      <xdr:row>2</xdr:row>
      <xdr:rowOff>19051</xdr:rowOff>
    </xdr:from>
    <xdr:to>
      <xdr:col>3</xdr:col>
      <xdr:colOff>9525</xdr:colOff>
      <xdr:row>3</xdr:row>
      <xdr:rowOff>0</xdr:rowOff>
    </xdr:to>
    <xdr:sp macro="" textlink="">
      <xdr:nvSpPr>
        <xdr:cNvPr id="8" name="TextBox 7"/>
        <xdr:cNvSpPr txBox="1"/>
      </xdr:nvSpPr>
      <xdr:spPr>
        <a:xfrm>
          <a:off x="1000124" y="676276"/>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Data Table</a:t>
          </a:r>
        </a:p>
      </xdr:txBody>
    </xdr:sp>
    <xdr:clientData/>
  </xdr:twoCellAnchor>
  <xdr:twoCellAnchor>
    <xdr:from>
      <xdr:col>1</xdr:col>
      <xdr:colOff>76198</xdr:colOff>
      <xdr:row>6</xdr:row>
      <xdr:rowOff>0</xdr:rowOff>
    </xdr:from>
    <xdr:to>
      <xdr:col>18</xdr:col>
      <xdr:colOff>390525</xdr:colOff>
      <xdr:row>62</xdr:row>
      <xdr:rowOff>171449</xdr:rowOff>
    </xdr:to>
    <xdr:sp macro="" textlink="">
      <xdr:nvSpPr>
        <xdr:cNvPr id="9" name="TextBox 8"/>
        <xdr:cNvSpPr txBox="1"/>
      </xdr:nvSpPr>
      <xdr:spPr>
        <a:xfrm>
          <a:off x="1066798" y="2209799"/>
          <a:ext cx="11382377" cy="109061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0" i="0">
              <a:solidFill>
                <a:schemeClr val="dk1"/>
              </a:solidFill>
              <a:effectLst/>
              <a:latin typeface="+mn-lt"/>
              <a:ea typeface="+mn-ea"/>
              <a:cs typeface="+mn-cs"/>
            </a:rPr>
            <a:t>Assume you own a book store and have 100 books in storage. You sell a certain % for the highest price of $50 and a certain % for the lower price of $20. If you sell 60% for the highest price, cell D10 below calculates a total profit of 60 * $50 + 40 * $20 = $3800.</a:t>
          </a:r>
        </a:p>
        <a:p>
          <a:pPr fontAlgn="base"/>
          <a:r>
            <a:rPr lang="en-US" sz="1100" b="1" i="0">
              <a:solidFill>
                <a:schemeClr val="dk1"/>
              </a:solidFill>
              <a:effectLst/>
              <a:latin typeface="+mn-lt"/>
              <a:ea typeface="+mn-ea"/>
              <a:cs typeface="+mn-cs"/>
            </a:rPr>
            <a:t>One Variable Data Table</a:t>
          </a:r>
        </a:p>
        <a:p>
          <a:pPr fontAlgn="base"/>
          <a:r>
            <a:rPr lang="en-US" sz="1100" b="0" i="0">
              <a:solidFill>
                <a:schemeClr val="dk1"/>
              </a:solidFill>
              <a:effectLst/>
              <a:latin typeface="+mn-lt"/>
              <a:ea typeface="+mn-ea"/>
              <a:cs typeface="+mn-cs"/>
            </a:rPr>
            <a:t>To create a one variable data table, execute the following steps.</a:t>
          </a:r>
        </a:p>
        <a:p>
          <a:pPr fontAlgn="base"/>
          <a:r>
            <a:rPr lang="en-US" sz="1100" b="0" i="0">
              <a:solidFill>
                <a:schemeClr val="dk1"/>
              </a:solidFill>
              <a:effectLst/>
              <a:latin typeface="+mn-lt"/>
              <a:ea typeface="+mn-ea"/>
              <a:cs typeface="+mn-cs"/>
            </a:rPr>
            <a:t>1. Select cell B12 and type =D10 (refer to the total profit cell).</a:t>
          </a:r>
        </a:p>
        <a:p>
          <a:pPr fontAlgn="base"/>
          <a:r>
            <a:rPr lang="en-US" sz="1100" b="0" i="0">
              <a:solidFill>
                <a:schemeClr val="dk1"/>
              </a:solidFill>
              <a:effectLst/>
              <a:latin typeface="+mn-lt"/>
              <a:ea typeface="+mn-ea"/>
              <a:cs typeface="+mn-cs"/>
            </a:rPr>
            <a:t>2. Type the different percentages in column A.</a:t>
          </a:r>
        </a:p>
        <a:p>
          <a:pPr fontAlgn="base"/>
          <a:r>
            <a:rPr lang="en-US" sz="1100" b="0" i="0">
              <a:solidFill>
                <a:schemeClr val="dk1"/>
              </a:solidFill>
              <a:effectLst/>
              <a:latin typeface="+mn-lt"/>
              <a:ea typeface="+mn-ea"/>
              <a:cs typeface="+mn-cs"/>
            </a:rPr>
            <a:t>3. Select the range A12:B17.</a:t>
          </a:r>
        </a:p>
        <a:p>
          <a:pPr fontAlgn="base"/>
          <a:r>
            <a:rPr lang="en-US" sz="1100" b="0" i="0">
              <a:solidFill>
                <a:schemeClr val="dk1"/>
              </a:solidFill>
              <a:effectLst/>
              <a:latin typeface="+mn-lt"/>
              <a:ea typeface="+mn-ea"/>
              <a:cs typeface="+mn-cs"/>
            </a:rPr>
            <a:t>We are going to calculate the total profit if you sell 60% for the highest price, 70% for the highest price, etc.</a:t>
          </a:r>
        </a:p>
        <a:p>
          <a:pPr fontAlgn="base"/>
          <a:r>
            <a:rPr lang="en-US" sz="1100" b="0" i="0">
              <a:solidFill>
                <a:schemeClr val="dk1"/>
              </a:solidFill>
              <a:effectLst/>
              <a:latin typeface="+mn-lt"/>
              <a:ea typeface="+mn-ea"/>
              <a:cs typeface="+mn-cs"/>
            </a:rPr>
            <a:t>4. On the Data tab, in the Forecast group, click What-If Analysis.</a:t>
          </a: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endParaRPr lang="en-US" sz="1100" b="0" i="0">
            <a:solidFill>
              <a:schemeClr val="dk1"/>
            </a:solidFill>
            <a:effectLst/>
            <a:latin typeface="+mn-lt"/>
            <a:ea typeface="+mn-ea"/>
            <a:cs typeface="+mn-cs"/>
            <a:hlinkClick xmlns:r="http://schemas.openxmlformats.org/officeDocument/2006/relationships" r:id=""/>
          </a:endParaRPr>
        </a:p>
        <a:p>
          <a:pPr fontAlgn="base"/>
          <a:r>
            <a:rPr lang="en-US" sz="1100" b="0" i="0">
              <a:solidFill>
                <a:schemeClr val="dk1"/>
              </a:solidFill>
              <a:effectLst/>
              <a:latin typeface="+mn-lt"/>
              <a:ea typeface="+mn-ea"/>
              <a:cs typeface="+mn-cs"/>
            </a:rPr>
            <a:t>6. Click in the 'Column input cell' box (the percentages are in a column) and select cell C4.</a:t>
          </a:r>
        </a:p>
        <a:p>
          <a:pPr fontAlgn="base"/>
          <a:r>
            <a:rPr lang="en-US" sz="1100" b="0" i="0">
              <a:solidFill>
                <a:schemeClr val="dk1"/>
              </a:solidFill>
              <a:effectLst/>
              <a:latin typeface="+mn-lt"/>
              <a:ea typeface="+mn-ea"/>
              <a:cs typeface="+mn-cs"/>
            </a:rPr>
            <a:t>We select cell C4 because the percentages refer to cell C4 (% sold for the highest price). </a:t>
          </a:r>
        </a:p>
        <a:p>
          <a:pPr fontAlgn="base"/>
          <a:r>
            <a:rPr lang="en-US" sz="1100" b="0" i="0">
              <a:solidFill>
                <a:schemeClr val="dk1"/>
              </a:solidFill>
              <a:effectLst/>
              <a:latin typeface="+mn-lt"/>
              <a:ea typeface="+mn-ea"/>
              <a:cs typeface="+mn-cs"/>
            </a:rPr>
            <a:t>Together with the formula in cell B12, Excel now knows that it should replace cell C4 with </a:t>
          </a:r>
        </a:p>
        <a:p>
          <a:pPr fontAlgn="base"/>
          <a:r>
            <a:rPr lang="en-US" sz="1100" b="0" i="0">
              <a:solidFill>
                <a:schemeClr val="dk1"/>
              </a:solidFill>
              <a:effectLst/>
              <a:latin typeface="+mn-lt"/>
              <a:ea typeface="+mn-ea"/>
              <a:cs typeface="+mn-cs"/>
            </a:rPr>
            <a:t>60% to calculate the total profit, replace cell C4 with 70% to calculate the total profit, etc.</a:t>
          </a:r>
        </a:p>
        <a:p>
          <a:pPr fontAlgn="base"/>
          <a:r>
            <a:rPr lang="en-US" sz="1100" b="0" i="0">
              <a:solidFill>
                <a:schemeClr val="dk1"/>
              </a:solidFill>
              <a:effectLst/>
              <a:latin typeface="+mn-lt"/>
              <a:ea typeface="+mn-ea"/>
              <a:cs typeface="+mn-cs"/>
            </a:rPr>
            <a:t>Note: this is a one variable data table so we leave the Row input cell blank.</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7. Click OK.</a:t>
          </a:r>
        </a:p>
        <a:p>
          <a:pPr fontAlgn="base"/>
          <a:r>
            <a:rPr lang="en-US" sz="1100" b="0" i="0">
              <a:solidFill>
                <a:schemeClr val="dk1"/>
              </a:solidFill>
              <a:effectLst/>
              <a:latin typeface="+mn-lt"/>
              <a:ea typeface="+mn-ea"/>
              <a:cs typeface="+mn-cs"/>
            </a:rPr>
            <a:t>Result  ---------&gt;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Conclusion: if you sell 60% for the highest price, you obtain a total profit of $3800,</a:t>
          </a:r>
        </a:p>
        <a:p>
          <a:pPr fontAlgn="base"/>
          <a:r>
            <a:rPr lang="en-US" sz="1100" b="1" i="0">
              <a:solidFill>
                <a:schemeClr val="dk1"/>
              </a:solidFill>
              <a:effectLst/>
              <a:latin typeface="+mn-lt"/>
              <a:ea typeface="+mn-ea"/>
              <a:cs typeface="+mn-cs"/>
            </a:rPr>
            <a:t> if you sell 70% for the highest price, you obtain a total profit of $4100, etc.</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Note: the formula bar indicates that the cells contain an array formula. </a:t>
          </a:r>
        </a:p>
        <a:p>
          <a:pPr fontAlgn="base"/>
          <a:r>
            <a:rPr lang="en-US" sz="1100" b="0" i="0">
              <a:solidFill>
                <a:schemeClr val="dk1"/>
              </a:solidFill>
              <a:effectLst/>
              <a:latin typeface="+mn-lt"/>
              <a:ea typeface="+mn-ea"/>
              <a:cs typeface="+mn-cs"/>
            </a:rPr>
            <a:t>Therefore, you cannot delete a single result. </a:t>
          </a:r>
        </a:p>
        <a:p>
          <a:pPr fontAlgn="base"/>
          <a:r>
            <a:rPr lang="en-US" sz="1100" b="0" i="0">
              <a:solidFill>
                <a:schemeClr val="dk1"/>
              </a:solidFill>
              <a:effectLst/>
              <a:latin typeface="+mn-lt"/>
              <a:ea typeface="+mn-ea"/>
              <a:cs typeface="+mn-cs"/>
            </a:rPr>
            <a:t>To delete the results, select the range B13:B17 and press Delete.</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Two Variable Data Table</a:t>
          </a:r>
        </a:p>
        <a:p>
          <a:pPr fontAlgn="base"/>
          <a:r>
            <a:rPr lang="en-US" sz="1100" b="0" i="0">
              <a:solidFill>
                <a:schemeClr val="dk1"/>
              </a:solidFill>
              <a:effectLst/>
              <a:latin typeface="+mn-lt"/>
              <a:ea typeface="+mn-ea"/>
              <a:cs typeface="+mn-cs"/>
            </a:rPr>
            <a:t>To create a two variable data table, execute the following steps.</a:t>
          </a:r>
        </a:p>
        <a:p>
          <a:pPr fontAlgn="base"/>
          <a:r>
            <a:rPr lang="en-US" sz="1100" b="0" i="0">
              <a:solidFill>
                <a:schemeClr val="dk1"/>
              </a:solidFill>
              <a:effectLst/>
              <a:latin typeface="+mn-lt"/>
              <a:ea typeface="+mn-ea"/>
              <a:cs typeface="+mn-cs"/>
            </a:rPr>
            <a:t>1. Select cell A12 and type =D10 (refer to the total profit cell).</a:t>
          </a:r>
        </a:p>
        <a:p>
          <a:pPr fontAlgn="base"/>
          <a:r>
            <a:rPr lang="en-US" sz="1100" b="0" i="0">
              <a:solidFill>
                <a:schemeClr val="dk1"/>
              </a:solidFill>
              <a:effectLst/>
              <a:latin typeface="+mn-lt"/>
              <a:ea typeface="+mn-ea"/>
              <a:cs typeface="+mn-cs"/>
            </a:rPr>
            <a:t>2. Type the different unit profits (highest price) in row 12.</a:t>
          </a:r>
        </a:p>
        <a:p>
          <a:pPr fontAlgn="base"/>
          <a:r>
            <a:rPr lang="en-US" sz="1100" b="0" i="0">
              <a:solidFill>
                <a:schemeClr val="dk1"/>
              </a:solidFill>
              <a:effectLst/>
              <a:latin typeface="+mn-lt"/>
              <a:ea typeface="+mn-ea"/>
              <a:cs typeface="+mn-cs"/>
            </a:rPr>
            <a:t>3. Type the different percentages in column A.</a:t>
          </a:r>
        </a:p>
        <a:p>
          <a:pPr fontAlgn="base"/>
          <a:r>
            <a:rPr lang="en-US" sz="1100" b="0" i="0">
              <a:solidFill>
                <a:schemeClr val="dk1"/>
              </a:solidFill>
              <a:effectLst/>
              <a:latin typeface="+mn-lt"/>
              <a:ea typeface="+mn-ea"/>
              <a:cs typeface="+mn-cs"/>
            </a:rPr>
            <a:t>4. Select the range A12:D17.</a:t>
          </a:r>
        </a:p>
        <a:p>
          <a:pPr fontAlgn="base"/>
          <a:r>
            <a:rPr lang="en-US" sz="1100" b="0" i="0">
              <a:solidFill>
                <a:schemeClr val="dk1"/>
              </a:solidFill>
              <a:effectLst/>
              <a:latin typeface="+mn-lt"/>
              <a:ea typeface="+mn-ea"/>
              <a:cs typeface="+mn-cs"/>
            </a:rPr>
            <a:t>We are going to calculate the total profit for the different combinations of 'unit profit (highest price)' and '% sold for the highest price'.</a:t>
          </a:r>
        </a:p>
        <a:p>
          <a:pPr fontAlgn="base"/>
          <a:r>
            <a:rPr lang="en-US" sz="1100" b="0" i="0">
              <a:solidFill>
                <a:schemeClr val="dk1"/>
              </a:solidFill>
              <a:effectLst/>
              <a:latin typeface="+mn-lt"/>
              <a:ea typeface="+mn-ea"/>
              <a:cs typeface="+mn-cs"/>
            </a:rPr>
            <a:t>5. On the Data tab, in the Forecast group, click What-If Analysis.</a:t>
          </a:r>
        </a:p>
        <a:p>
          <a:pPr fontAlgn="base"/>
          <a:r>
            <a:rPr lang="en-US" sz="1100" b="0" i="0">
              <a:solidFill>
                <a:schemeClr val="dk1"/>
              </a:solidFill>
              <a:effectLst/>
              <a:latin typeface="+mn-lt"/>
              <a:ea typeface="+mn-ea"/>
              <a:cs typeface="+mn-cs"/>
            </a:rPr>
            <a:t>6. Click Data Table.</a:t>
          </a:r>
        </a:p>
        <a:p>
          <a:pPr fontAlgn="base"/>
          <a:r>
            <a:rPr lang="en-US" sz="1100" b="0" i="0">
              <a:solidFill>
                <a:schemeClr val="dk1"/>
              </a:solidFill>
              <a:effectLst/>
              <a:latin typeface="+mn-lt"/>
              <a:ea typeface="+mn-ea"/>
              <a:cs typeface="+mn-cs"/>
            </a:rPr>
            <a:t>7. Click in the 'Row input cell' box (the unit profits are in a row) and select cell D7.</a:t>
          </a:r>
        </a:p>
        <a:p>
          <a:pPr fontAlgn="base"/>
          <a:r>
            <a:rPr lang="en-US" sz="1100" b="0" i="0">
              <a:solidFill>
                <a:schemeClr val="dk1"/>
              </a:solidFill>
              <a:effectLst/>
              <a:latin typeface="+mn-lt"/>
              <a:ea typeface="+mn-ea"/>
              <a:cs typeface="+mn-cs"/>
            </a:rPr>
            <a:t>8. Click in the 'Column input cell' box (the percentages are in a column) and select cell C4.</a:t>
          </a:r>
        </a:p>
        <a:p>
          <a:pPr fontAlgn="base"/>
          <a:r>
            <a:rPr lang="en-US" sz="1100" b="0" i="0">
              <a:solidFill>
                <a:schemeClr val="dk1"/>
              </a:solidFill>
              <a:effectLst/>
              <a:latin typeface="+mn-lt"/>
              <a:ea typeface="+mn-ea"/>
              <a:cs typeface="+mn-cs"/>
            </a:rPr>
            <a:t>We select cell D7 because the unit profits refer to cell D7. We select cell C4 because the percentages refer to cell C4.</a:t>
          </a:r>
        </a:p>
        <a:p>
          <a:pPr fontAlgn="base"/>
          <a:r>
            <a:rPr lang="en-US" sz="1100" b="0" i="0">
              <a:solidFill>
                <a:schemeClr val="dk1"/>
              </a:solidFill>
              <a:effectLst/>
              <a:latin typeface="+mn-lt"/>
              <a:ea typeface="+mn-ea"/>
              <a:cs typeface="+mn-cs"/>
            </a:rPr>
            <a:t>Together with the formula in cell A12, Excel now knows that it should replace cell D7 with $50 </a:t>
          </a:r>
        </a:p>
        <a:p>
          <a:pPr fontAlgn="base"/>
          <a:r>
            <a:rPr lang="en-US" sz="1100" b="0" i="0">
              <a:solidFill>
                <a:schemeClr val="dk1"/>
              </a:solidFill>
              <a:effectLst/>
              <a:latin typeface="+mn-lt"/>
              <a:ea typeface="+mn-ea"/>
              <a:cs typeface="+mn-cs"/>
            </a:rPr>
            <a:t>and cell C4 with 60% to calculate the total profit, replace cell D7 with $50 and cell C4 with 70% to calculate the total profit, etc.</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9. Click OK.</a:t>
          </a:r>
        </a:p>
        <a:p>
          <a:pPr fontAlgn="base"/>
          <a:r>
            <a:rPr lang="en-US" sz="1100" b="0" i="0">
              <a:solidFill>
                <a:schemeClr val="dk1"/>
              </a:solidFill>
              <a:effectLst/>
              <a:latin typeface="+mn-lt"/>
              <a:ea typeface="+mn-ea"/>
              <a:cs typeface="+mn-cs"/>
            </a:rPr>
            <a:t>Result ---------&gt;&gt;</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Conclusion: if you sell 60% for the highest price, at a unit profit of $50, </a:t>
          </a:r>
        </a:p>
        <a:p>
          <a:pPr fontAlgn="base"/>
          <a:r>
            <a:rPr lang="en-US" sz="1100" b="0" i="0">
              <a:solidFill>
                <a:schemeClr val="dk1"/>
              </a:solidFill>
              <a:effectLst/>
              <a:latin typeface="+mn-lt"/>
              <a:ea typeface="+mn-ea"/>
              <a:cs typeface="+mn-cs"/>
            </a:rPr>
            <a:t>you obtain a total profit of $3800, </a:t>
          </a:r>
        </a:p>
        <a:p>
          <a:pPr fontAlgn="base"/>
          <a:r>
            <a:rPr lang="en-US" sz="1100" b="0" i="0">
              <a:solidFill>
                <a:schemeClr val="dk1"/>
              </a:solidFill>
              <a:effectLst/>
              <a:latin typeface="+mn-lt"/>
              <a:ea typeface="+mn-ea"/>
              <a:cs typeface="+mn-cs"/>
            </a:rPr>
            <a:t>if you sell 80% for the highest price, at a unit profit of $60, </a:t>
          </a:r>
        </a:p>
        <a:p>
          <a:pPr fontAlgn="base"/>
          <a:r>
            <a:rPr lang="en-US" sz="1100" b="0" i="0">
              <a:solidFill>
                <a:schemeClr val="dk1"/>
              </a:solidFill>
              <a:effectLst/>
              <a:latin typeface="+mn-lt"/>
              <a:ea typeface="+mn-ea"/>
              <a:cs typeface="+mn-cs"/>
            </a:rPr>
            <a:t>you obtain a total profit of $5200, etc.</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Note: the formula bar indicates that the cells contain an array formula. </a:t>
          </a:r>
        </a:p>
        <a:p>
          <a:pPr fontAlgn="base"/>
          <a:r>
            <a:rPr lang="en-US" sz="1100" b="0" i="0">
              <a:solidFill>
                <a:schemeClr val="dk1"/>
              </a:solidFill>
              <a:effectLst/>
              <a:latin typeface="+mn-lt"/>
              <a:ea typeface="+mn-ea"/>
              <a:cs typeface="+mn-cs"/>
            </a:rPr>
            <a:t>Therefore, you cannot delete a single result. </a:t>
          </a:r>
        </a:p>
        <a:p>
          <a:pPr fontAlgn="base"/>
          <a:r>
            <a:rPr lang="en-US" sz="1100" b="0" i="0">
              <a:solidFill>
                <a:schemeClr val="dk1"/>
              </a:solidFill>
              <a:effectLst/>
              <a:latin typeface="+mn-lt"/>
              <a:ea typeface="+mn-ea"/>
              <a:cs typeface="+mn-cs"/>
            </a:rPr>
            <a:t>To delete the results, select the range B13:D17 and press Delete.</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a:hlinkClick xmlns:r="http://schemas.openxmlformats.org/officeDocument/2006/relationships" r:id=""/>
          </a:endParaRPr>
        </a:p>
      </xdr:txBody>
    </xdr:sp>
    <xdr:clientData/>
  </xdr:twoCellAnchor>
  <xdr:twoCellAnchor editAs="oneCell">
    <xdr:from>
      <xdr:col>10</xdr:col>
      <xdr:colOff>466724</xdr:colOff>
      <xdr:row>7</xdr:row>
      <xdr:rowOff>28575</xdr:rowOff>
    </xdr:from>
    <xdr:to>
      <xdr:col>17</xdr:col>
      <xdr:colOff>476249</xdr:colOff>
      <xdr:row>18</xdr:row>
      <xdr:rowOff>820</xdr:rowOff>
    </xdr:to>
    <xdr:pic>
      <xdr:nvPicPr>
        <xdr:cNvPr id="11" name="Picture 10" descr="One Variable Data Table in Excel"/>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7648574" y="2495550"/>
          <a:ext cx="4276725" cy="206774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295275</xdr:colOff>
      <xdr:row>14</xdr:row>
      <xdr:rowOff>47625</xdr:rowOff>
    </xdr:from>
    <xdr:to>
      <xdr:col>5</xdr:col>
      <xdr:colOff>643414</xdr:colOff>
      <xdr:row>17</xdr:row>
      <xdr:rowOff>95250</xdr:rowOff>
    </xdr:to>
    <xdr:pic>
      <xdr:nvPicPr>
        <xdr:cNvPr id="12" name="Picture 11" descr="Click What-If Analysis"/>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285875" y="3848100"/>
          <a:ext cx="3510439" cy="619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323850</xdr:colOff>
      <xdr:row>14</xdr:row>
      <xdr:rowOff>28575</xdr:rowOff>
    </xdr:from>
    <xdr:to>
      <xdr:col>8</xdr:col>
      <xdr:colOff>561975</xdr:colOff>
      <xdr:row>18</xdr:row>
      <xdr:rowOff>0</xdr:rowOff>
    </xdr:to>
    <xdr:pic>
      <xdr:nvPicPr>
        <xdr:cNvPr id="14" name="Picture 13" descr="Click Data Table"/>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5057775" y="3829050"/>
          <a:ext cx="1466850" cy="7334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381001</xdr:colOff>
      <xdr:row>18</xdr:row>
      <xdr:rowOff>19050</xdr:rowOff>
    </xdr:from>
    <xdr:to>
      <xdr:col>10</xdr:col>
      <xdr:colOff>180976</xdr:colOff>
      <xdr:row>22</xdr:row>
      <xdr:rowOff>91597</xdr:rowOff>
    </xdr:to>
    <xdr:pic>
      <xdr:nvPicPr>
        <xdr:cNvPr id="15" name="Picture 14" descr="Column Input Cell"/>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6343651" y="4581525"/>
          <a:ext cx="1485900" cy="83454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85725</xdr:colOff>
      <xdr:row>22</xdr:row>
      <xdr:rowOff>161925</xdr:rowOff>
    </xdr:from>
    <xdr:to>
      <xdr:col>12</xdr:col>
      <xdr:colOff>419100</xdr:colOff>
      <xdr:row>35</xdr:row>
      <xdr:rowOff>44597</xdr:rowOff>
    </xdr:to>
    <xdr:pic>
      <xdr:nvPicPr>
        <xdr:cNvPr id="17" name="Picture 16" descr="One Variable Data Table Result"/>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6048375" y="5486400"/>
          <a:ext cx="3238500" cy="235917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438150</xdr:colOff>
      <xdr:row>42</xdr:row>
      <xdr:rowOff>95250</xdr:rowOff>
    </xdr:from>
    <xdr:to>
      <xdr:col>16</xdr:col>
      <xdr:colOff>85725</xdr:colOff>
      <xdr:row>48</xdr:row>
      <xdr:rowOff>123825</xdr:rowOff>
    </xdr:to>
    <xdr:pic>
      <xdr:nvPicPr>
        <xdr:cNvPr id="18" name="Picture 17" descr="Row and Column Input Cell"/>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8839200" y="9229725"/>
          <a:ext cx="2085975" cy="11715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209550</xdr:colOff>
      <xdr:row>49</xdr:row>
      <xdr:rowOff>9524</xdr:rowOff>
    </xdr:from>
    <xdr:to>
      <xdr:col>12</xdr:col>
      <xdr:colOff>107460</xdr:colOff>
      <xdr:row>62</xdr:row>
      <xdr:rowOff>19049</xdr:rowOff>
    </xdr:to>
    <xdr:pic>
      <xdr:nvPicPr>
        <xdr:cNvPr id="19" name="Picture 18" descr="Two Variable Data Table Result"/>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5562600" y="10477499"/>
          <a:ext cx="3412635" cy="24860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0</xdr:colOff>
      <xdr:row>0</xdr:row>
      <xdr:rowOff>66675</xdr:rowOff>
    </xdr:from>
    <xdr:to>
      <xdr:col>6</xdr:col>
      <xdr:colOff>57151</xdr:colOff>
      <xdr:row>0</xdr:row>
      <xdr:rowOff>361949</xdr:rowOff>
    </xdr:to>
    <xdr:sp macro="" textlink="">
      <xdr:nvSpPr>
        <xdr:cNvPr id="16" name="TextBox 15"/>
        <xdr:cNvSpPr txBox="1"/>
      </xdr:nvSpPr>
      <xdr:spPr>
        <a:xfrm>
          <a:off x="3438525" y="66675"/>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Data Table</a:t>
          </a:r>
        </a:p>
      </xdr:txBody>
    </xdr:sp>
    <xdr:clientData/>
  </xdr:twoCellAnchor>
</xdr:wsDr>
</file>

<file path=xl/drawings/drawing58.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9523</xdr:colOff>
      <xdr:row>3</xdr:row>
      <xdr:rowOff>2</xdr:rowOff>
    </xdr:from>
    <xdr:to>
      <xdr:col>14</xdr:col>
      <xdr:colOff>390525</xdr:colOff>
      <xdr:row>7</xdr:row>
      <xdr:rowOff>180976</xdr:rowOff>
    </xdr:to>
    <xdr:sp macro="" textlink="">
      <xdr:nvSpPr>
        <xdr:cNvPr id="3" name="TextBox 2"/>
        <xdr:cNvSpPr txBox="1"/>
      </xdr:nvSpPr>
      <xdr:spPr>
        <a:xfrm>
          <a:off x="1000123" y="971552"/>
          <a:ext cx="9810752" cy="143827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Data Consolidation</a:t>
          </a:r>
          <a:r>
            <a:rPr lang="en-US" sz="1100" b="0" i="0">
              <a:solidFill>
                <a:schemeClr val="dk1"/>
              </a:solidFill>
              <a:effectLst/>
              <a:latin typeface="+mn-lt"/>
              <a:ea typeface="+mn-ea"/>
              <a:cs typeface="+mn-cs"/>
            </a:rPr>
            <a:t> allows you to gather together your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from separate worksheets into a master worksheet.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In other words, the </a:t>
          </a:r>
          <a:r>
            <a:rPr lang="en-US" sz="1100" b="1" i="0">
              <a:solidFill>
                <a:schemeClr val="dk1"/>
              </a:solidFill>
              <a:effectLst/>
              <a:latin typeface="+mn-lt"/>
              <a:ea typeface="+mn-ea"/>
              <a:cs typeface="+mn-cs"/>
            </a:rPr>
            <a:t>Data Consolidation</a:t>
          </a:r>
          <a:r>
            <a:rPr lang="en-US" sz="1100" b="0" i="0">
              <a:solidFill>
                <a:schemeClr val="dk1"/>
              </a:solidFill>
              <a:effectLst/>
              <a:latin typeface="+mn-lt"/>
              <a:ea typeface="+mn-ea"/>
              <a:cs typeface="+mn-cs"/>
            </a:rPr>
            <a:t> function takes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from a series of worksheets or workbooks and summaries it into a single worksheet that you can update easily.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The consolidate function in Excel allows an analyst to combine information from multiple workbooks into one place.  The Excel consolidate function lets you select data from its various locations and creates a table to summarize the information for you.</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There are many reasons a financial analyst may want to use the Excel consolidate function.  One example would be combining budgets from various departments into one company-wide budget.  This may be common for an analyst or manager working in Financial Planning and Analysis (FP&amp;A) or other accounting functions.</a:t>
          </a:r>
        </a:p>
      </xdr:txBody>
    </xdr:sp>
    <xdr:clientData/>
  </xdr:twoCellAnchor>
  <xdr:twoCellAnchor>
    <xdr:from>
      <xdr:col>1</xdr:col>
      <xdr:colOff>9524</xdr:colOff>
      <xdr:row>2</xdr:row>
      <xdr:rowOff>19051</xdr:rowOff>
    </xdr:from>
    <xdr:to>
      <xdr:col>3</xdr:col>
      <xdr:colOff>9525</xdr:colOff>
      <xdr:row>3</xdr:row>
      <xdr:rowOff>0</xdr:rowOff>
    </xdr:to>
    <xdr:sp macro="" textlink="">
      <xdr:nvSpPr>
        <xdr:cNvPr id="4" name="TextBox 3"/>
        <xdr:cNvSpPr txBox="1"/>
      </xdr:nvSpPr>
      <xdr:spPr>
        <a:xfrm>
          <a:off x="1000124" y="676276"/>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Data Consolidation</a:t>
          </a:r>
        </a:p>
      </xdr:txBody>
    </xdr:sp>
    <xdr:clientData/>
  </xdr:twoCellAnchor>
  <xdr:twoCellAnchor>
    <xdr:from>
      <xdr:col>1</xdr:col>
      <xdr:colOff>76198</xdr:colOff>
      <xdr:row>8</xdr:row>
      <xdr:rowOff>314324</xdr:rowOff>
    </xdr:from>
    <xdr:to>
      <xdr:col>18</xdr:col>
      <xdr:colOff>390525</xdr:colOff>
      <xdr:row>85</xdr:row>
      <xdr:rowOff>114299</xdr:rowOff>
    </xdr:to>
    <xdr:sp macro="" textlink="">
      <xdr:nvSpPr>
        <xdr:cNvPr id="5" name="TextBox 4"/>
        <xdr:cNvSpPr txBox="1"/>
      </xdr:nvSpPr>
      <xdr:spPr>
        <a:xfrm>
          <a:off x="1066798" y="2857499"/>
          <a:ext cx="12182477" cy="146399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200" b="1">
              <a:hlinkClick xmlns:r="http://schemas.openxmlformats.org/officeDocument/2006/relationships" r:id=""/>
            </a:rPr>
            <a:t>There</a:t>
          </a:r>
          <a:r>
            <a:rPr lang="en-US" sz="1200" b="1" baseline="0">
              <a:hlinkClick xmlns:r="http://schemas.openxmlformats.org/officeDocument/2006/relationships" r:id=""/>
            </a:rPr>
            <a:t> are two types of Consolidation</a:t>
          </a:r>
          <a:endParaRPr lang="en-US" sz="1200" b="1">
            <a:hlinkClick xmlns:r="http://schemas.openxmlformats.org/officeDocument/2006/relationships" r:id=""/>
          </a:endParaRPr>
        </a:p>
        <a:p>
          <a:r>
            <a:rPr lang="en-US" sz="1400" b="1" i="0">
              <a:solidFill>
                <a:schemeClr val="dk1"/>
              </a:solidFill>
              <a:effectLst/>
              <a:latin typeface="+mn-lt"/>
              <a:ea typeface="+mn-ea"/>
              <a:cs typeface="+mn-cs"/>
            </a:rPr>
            <a:t>1.  Consolidating data from multiple worksheets to one summary within the same workbook.</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our example, we have data for 3 years expenditure on tea, coffee and milk. </a:t>
          </a:r>
        </a:p>
        <a:p>
          <a:r>
            <a:rPr lang="en-US" sz="1100" b="0" i="0">
              <a:solidFill>
                <a:schemeClr val="dk1"/>
              </a:solidFill>
              <a:effectLst/>
              <a:latin typeface="+mn-lt"/>
              <a:ea typeface="+mn-ea"/>
              <a:cs typeface="+mn-cs"/>
            </a:rPr>
            <a:t>The data is broken down into quarters and stored in one year per worksheet in one workbook. </a:t>
          </a:r>
        </a:p>
        <a:p>
          <a:r>
            <a:rPr lang="en-US" sz="1100" b="0" i="0">
              <a:solidFill>
                <a:schemeClr val="dk1"/>
              </a:solidFill>
              <a:effectLst/>
              <a:latin typeface="+mn-lt"/>
              <a:ea typeface="+mn-ea"/>
              <a:cs typeface="+mn-cs"/>
            </a:rPr>
            <a:t>We can create a ‘Consolidated Summary’ sheet which will show expenditure by year and quarter. </a:t>
          </a:r>
        </a:p>
        <a:p>
          <a:r>
            <a:rPr lang="en-US" sz="1100" b="0" i="0">
              <a:solidFill>
                <a:schemeClr val="dk1"/>
              </a:solidFill>
              <a:effectLst/>
              <a:latin typeface="+mn-lt"/>
              <a:ea typeface="+mn-ea"/>
              <a:cs typeface="+mn-cs"/>
            </a:rPr>
            <a:t>It does not matter if the data has the same arrangement of columns and rows or not. </a:t>
          </a:r>
        </a:p>
        <a:p>
          <a:r>
            <a:rPr lang="en-US" sz="1100" b="0" i="0">
              <a:solidFill>
                <a:schemeClr val="dk1"/>
              </a:solidFill>
              <a:effectLst/>
              <a:latin typeface="+mn-lt"/>
              <a:ea typeface="+mn-ea"/>
              <a:cs typeface="+mn-cs"/>
            </a:rPr>
            <a:t>Excel will sort that out for you. Amazing!</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What if the data sources have different items?</a:t>
          </a:r>
          <a:endParaRPr lang="en-US">
            <a:effectLst/>
          </a:endParaRPr>
        </a:p>
        <a:p>
          <a:r>
            <a:rPr lang="en-US" sz="1100" b="0" i="0">
              <a:solidFill>
                <a:schemeClr val="dk1"/>
              </a:solidFill>
              <a:effectLst/>
              <a:latin typeface="+mn-lt"/>
              <a:ea typeface="+mn-ea"/>
              <a:cs typeface="+mn-cs"/>
            </a:rPr>
            <a:t>As you can see, the worksheets are not identical. However, the beauty of the Consolidate feature is that it can easily sum, count, average, etc this data by looking at the labels. </a:t>
          </a:r>
        </a:p>
        <a:p>
          <a:r>
            <a:rPr lang="en-US" sz="1100" b="0" i="0">
              <a:solidFill>
                <a:schemeClr val="dk1"/>
              </a:solidFill>
              <a:effectLst/>
              <a:latin typeface="+mn-lt"/>
              <a:ea typeface="+mn-ea"/>
              <a:cs typeface="+mn-cs"/>
            </a:rPr>
            <a:t> The key is to use labels carefully and ensure they are the same in each table (e.g., if you have a spelling mistake or slightly different version of the label, it will treat them as separate).</a:t>
          </a:r>
          <a:endParaRPr lang="en-US">
            <a:effectLst/>
          </a:endParaRPr>
        </a:p>
        <a:p>
          <a:endParaRPr lang="en-US" sz="1100" b="0" i="0">
            <a:solidFill>
              <a:schemeClr val="dk1"/>
            </a:solidFill>
            <a:effectLst/>
            <a:latin typeface="+mn-lt"/>
            <a:ea typeface="+mn-ea"/>
            <a:cs typeface="+mn-cs"/>
          </a:endParaRPr>
        </a:p>
        <a:p>
          <a:r>
            <a:rPr lang="en-US" sz="1200" b="1" i="0">
              <a:solidFill>
                <a:schemeClr val="dk1"/>
              </a:solidFill>
              <a:effectLst/>
              <a:latin typeface="+mn-lt"/>
              <a:ea typeface="+mn-ea"/>
              <a:cs typeface="+mn-cs"/>
            </a:rPr>
            <a:t>Steps to Consolidate</a:t>
          </a:r>
        </a:p>
        <a:p>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1. Open all three workbooks.</a:t>
          </a:r>
        </a:p>
        <a:p>
          <a:pPr fontAlgn="base"/>
          <a:r>
            <a:rPr lang="en-US" sz="1100" b="0" i="0">
              <a:solidFill>
                <a:schemeClr val="dk1"/>
              </a:solidFill>
              <a:effectLst/>
              <a:latin typeface="+mn-lt"/>
              <a:ea typeface="+mn-ea"/>
              <a:cs typeface="+mn-cs"/>
            </a:rPr>
            <a:t>2. Open a blank workbook. On the Data tab, in the Data Tools group, click Consolidate.</a:t>
          </a:r>
        </a:p>
        <a:p>
          <a:pPr fontAlgn="base"/>
          <a:r>
            <a:rPr lang="en-US" sz="1100" b="0" i="0">
              <a:solidFill>
                <a:schemeClr val="dk1"/>
              </a:solidFill>
              <a:effectLst/>
              <a:latin typeface="+mn-lt"/>
              <a:ea typeface="+mn-ea"/>
              <a:cs typeface="+mn-cs"/>
            </a:rPr>
            <a:t>3. Choose the Sum function to sum the data.</a:t>
          </a:r>
        </a:p>
        <a:p>
          <a:pPr fontAlgn="base"/>
          <a:r>
            <a:rPr lang="en-US" sz="1100" b="0" i="0">
              <a:solidFill>
                <a:schemeClr val="dk1"/>
              </a:solidFill>
              <a:effectLst/>
              <a:latin typeface="+mn-lt"/>
              <a:ea typeface="+mn-ea"/>
              <a:cs typeface="+mn-cs"/>
            </a:rPr>
            <a:t>4. Click in the Reference box, select the range A1:E4 in the district1 workbook, and click Add.</a:t>
          </a:r>
        </a:p>
        <a:p>
          <a:pPr fontAlgn="base"/>
          <a:r>
            <a:rPr lang="en-US" sz="1100" b="0" i="0">
              <a:solidFill>
                <a:schemeClr val="dk1"/>
              </a:solidFill>
              <a:effectLst/>
              <a:latin typeface="+mn-lt"/>
              <a:ea typeface="+mn-ea"/>
              <a:cs typeface="+mn-cs"/>
            </a:rPr>
            <a:t>5. Repeat step 4 for the district2 and district3 workbook.</a:t>
          </a:r>
        </a:p>
        <a:p>
          <a:pPr fontAlgn="base"/>
          <a:r>
            <a:rPr lang="en-US" sz="1100" b="0" i="0">
              <a:solidFill>
                <a:schemeClr val="dk1"/>
              </a:solidFill>
              <a:effectLst/>
              <a:latin typeface="+mn-lt"/>
              <a:ea typeface="+mn-ea"/>
              <a:cs typeface="+mn-cs"/>
            </a:rPr>
            <a:t>    Top Tip: You can name your ranges before you start the Consolidation process.</a:t>
          </a:r>
        </a:p>
        <a:p>
          <a:pPr fontAlgn="base"/>
          <a:r>
            <a:rPr lang="en-US" sz="1100" b="0" i="0">
              <a:solidFill>
                <a:schemeClr val="dk1"/>
              </a:solidFill>
              <a:effectLst/>
              <a:latin typeface="+mn-lt"/>
              <a:ea typeface="+mn-ea"/>
              <a:cs typeface="+mn-cs"/>
            </a:rPr>
            <a:t>     If you name each range then, when you create the consolidation, place your cursor in the Reference field, </a:t>
          </a:r>
        </a:p>
        <a:p>
          <a:pPr fontAlgn="base"/>
          <a:r>
            <a:rPr lang="en-US" sz="1100" b="0" i="0">
              <a:solidFill>
                <a:schemeClr val="dk1"/>
              </a:solidFill>
              <a:effectLst/>
              <a:latin typeface="+mn-lt"/>
              <a:ea typeface="+mn-ea"/>
              <a:cs typeface="+mn-cs"/>
            </a:rPr>
            <a:t>     press F3 and then choose the range from the list in the Paste Name dialog.</a:t>
          </a:r>
        </a:p>
        <a:p>
          <a:pPr fontAlgn="base"/>
          <a:r>
            <a:rPr lang="en-US" sz="1100" b="0" i="0">
              <a:solidFill>
                <a:schemeClr val="dk1"/>
              </a:solidFill>
              <a:effectLst/>
              <a:latin typeface="+mn-lt"/>
              <a:ea typeface="+mn-ea"/>
              <a:cs typeface="+mn-cs"/>
            </a:rPr>
            <a:t>6. Check Top row, Left column and Create links to source data.</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     Note: if you don't check Top row and Left column, Excel sums all cells that have the same position. </a:t>
          </a:r>
        </a:p>
        <a:p>
          <a:pPr fontAlgn="base"/>
          <a:r>
            <a:rPr lang="en-US" sz="1100" b="0" i="0">
              <a:solidFill>
                <a:schemeClr val="dk1"/>
              </a:solidFill>
              <a:effectLst/>
              <a:latin typeface="+mn-lt"/>
              <a:ea typeface="+mn-ea"/>
              <a:cs typeface="+mn-cs"/>
            </a:rPr>
            <a:t>     For example, cell B2 (in distric1.xlsx) + cell B2 (in district2.xlsx) + cell B2 (in district3.xlsx). </a:t>
          </a:r>
        </a:p>
        <a:p>
          <a:pPr fontAlgn="base"/>
          <a:r>
            <a:rPr lang="en-US" sz="1100" b="0" i="0">
              <a:solidFill>
                <a:schemeClr val="dk1"/>
              </a:solidFill>
              <a:effectLst/>
              <a:latin typeface="+mn-lt"/>
              <a:ea typeface="+mn-ea"/>
              <a:cs typeface="+mn-cs"/>
            </a:rPr>
            <a:t>     Because our worksheets are not identical, we want Excel to sum cells that have the same labels. </a:t>
          </a:r>
        </a:p>
        <a:p>
          <a:pPr fontAlgn="base"/>
          <a:r>
            <a:rPr lang="en-US" sz="1100" b="0" i="0">
              <a:solidFill>
                <a:schemeClr val="dk1"/>
              </a:solidFill>
              <a:effectLst/>
              <a:latin typeface="+mn-lt"/>
              <a:ea typeface="+mn-ea"/>
              <a:cs typeface="+mn-cs"/>
            </a:rPr>
            <a:t>     If you check Create links to source data, Excel creates a link to your source data. </a:t>
          </a:r>
        </a:p>
        <a:p>
          <a:pPr fontAlgn="base"/>
          <a:r>
            <a:rPr lang="en-US" sz="1100" b="0" i="0">
              <a:solidFill>
                <a:schemeClr val="dk1"/>
              </a:solidFill>
              <a:effectLst/>
              <a:latin typeface="+mn-lt"/>
              <a:ea typeface="+mn-ea"/>
              <a:cs typeface="+mn-cs"/>
            </a:rPr>
            <a:t>     your consolidated data will be updated if your source data changes.</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7. Click OK.  ---  Result.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You will see grouping tools down the left of the screen which you can use to display and hide the data. Next to rows 7, 10 and 14, there are plus signs. </a:t>
          </a:r>
        </a:p>
        <a:p>
          <a:r>
            <a:rPr lang="en-US" sz="1100" b="0" i="0">
              <a:solidFill>
                <a:schemeClr val="dk1"/>
              </a:solidFill>
              <a:effectLst/>
              <a:latin typeface="+mn-lt"/>
              <a:ea typeface="+mn-ea"/>
              <a:cs typeface="+mn-cs"/>
            </a:rPr>
            <a:t>This signifies that cells are part of a group that is currently collapsed. Clicking on the plus sign will expand the group and there is a line connecting these rows to the left:</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400" b="1" i="0">
              <a:solidFill>
                <a:schemeClr val="dk1"/>
              </a:solidFill>
              <a:effectLst/>
              <a:latin typeface="+mn-lt"/>
              <a:ea typeface="+mn-ea"/>
              <a:cs typeface="+mn-cs"/>
            </a:rPr>
            <a:t>2.  Consolidating data from multiple workbooks to one summary in a new workbook.</a:t>
          </a:r>
        </a:p>
        <a:p>
          <a:r>
            <a:rPr lang="en-US" sz="1100" b="0" i="0">
              <a:solidFill>
                <a:schemeClr val="dk1"/>
              </a:solidFill>
              <a:effectLst/>
              <a:latin typeface="+mn-lt"/>
              <a:ea typeface="+mn-ea"/>
              <a:cs typeface="+mn-cs"/>
            </a:rPr>
            <a:t>     Make sure all the individual workbooks you wish to consolidate are currently open.</a:t>
          </a:r>
        </a:p>
        <a:p>
          <a:r>
            <a:rPr lang="en-US" sz="1100" b="0" i="0">
              <a:solidFill>
                <a:schemeClr val="dk1"/>
              </a:solidFill>
              <a:effectLst/>
              <a:latin typeface="+mn-lt"/>
              <a:ea typeface="+mn-ea"/>
              <a:cs typeface="+mn-cs"/>
            </a:rPr>
            <a:t>    Open a new, blank workbook as your master worksheet or add a new one if necessary. </a:t>
          </a:r>
        </a:p>
        <a:p>
          <a:r>
            <a:rPr lang="en-US" sz="1100" b="0" i="0">
              <a:solidFill>
                <a:schemeClr val="dk1"/>
              </a:solidFill>
              <a:effectLst/>
              <a:latin typeface="+mn-lt"/>
              <a:ea typeface="+mn-ea"/>
              <a:cs typeface="+mn-cs"/>
            </a:rPr>
            <a:t>    The worksheet is renamed as “Consolidate Summary” and save this workbook with a name e.g. Summary.xls.</a:t>
          </a:r>
        </a:p>
        <a:p>
          <a:r>
            <a:rPr lang="en-US" sz="1100" b="0" i="0">
              <a:solidFill>
                <a:schemeClr val="dk1"/>
              </a:solidFill>
              <a:effectLst/>
              <a:latin typeface="+mn-lt"/>
              <a:ea typeface="+mn-ea"/>
              <a:cs typeface="+mn-cs"/>
            </a:rPr>
            <a:t>    Select the upper-left cell of the area where you want the consolidated data to appear.</a:t>
          </a:r>
        </a:p>
        <a:p>
          <a:r>
            <a:rPr lang="en-US" sz="1100" b="0" i="0">
              <a:solidFill>
                <a:schemeClr val="dk1"/>
              </a:solidFill>
              <a:effectLst/>
              <a:latin typeface="+mn-lt"/>
              <a:ea typeface="+mn-ea"/>
              <a:cs typeface="+mn-cs"/>
            </a:rPr>
            <a:t>    On the Ribbon, Choose Data &gt; Consolidate to view the Consolidate dialog</a:t>
          </a:r>
        </a:p>
        <a:p>
          <a:r>
            <a:rPr lang="en-US" sz="1100" b="0" i="0">
              <a:solidFill>
                <a:schemeClr val="dk1"/>
              </a:solidFill>
              <a:effectLst/>
              <a:latin typeface="+mn-lt"/>
              <a:ea typeface="+mn-ea"/>
              <a:cs typeface="+mn-cs"/>
            </a:rPr>
            <a:t>    We now simply proceed as we did in the first example, the only difference being we are selecting data ranges from different workbooks instead of different worksheets.</a:t>
          </a:r>
        </a:p>
        <a:p>
          <a:r>
            <a:rPr lang="en-US" sz="1100" b="0" i="0">
              <a:solidFill>
                <a:schemeClr val="dk1"/>
              </a:solidFill>
              <a:effectLst/>
              <a:latin typeface="+mn-lt"/>
              <a:ea typeface="+mn-ea"/>
              <a:cs typeface="+mn-cs"/>
            </a:rPr>
            <a:t>    When you click OK, Excel summarises all the data into your new master worksheet (Consolidated Summary).</a:t>
          </a:r>
        </a:p>
        <a:p>
          <a:pPr fontAlgn="base"/>
          <a:endParaRPr lang="en-US">
            <a:hlinkClick xmlns:r="http://schemas.openxmlformats.org/officeDocument/2006/relationships" r:id=""/>
          </a:endParaRPr>
        </a:p>
      </xdr:txBody>
    </xdr:sp>
    <xdr:clientData/>
  </xdr:twoCellAnchor>
  <xdr:twoCellAnchor>
    <xdr:from>
      <xdr:col>4</xdr:col>
      <xdr:colOff>0</xdr:colOff>
      <xdr:row>0</xdr:row>
      <xdr:rowOff>66675</xdr:rowOff>
    </xdr:from>
    <xdr:to>
      <xdr:col>6</xdr:col>
      <xdr:colOff>57151</xdr:colOff>
      <xdr:row>0</xdr:row>
      <xdr:rowOff>361949</xdr:rowOff>
    </xdr:to>
    <xdr:sp macro="" textlink="">
      <xdr:nvSpPr>
        <xdr:cNvPr id="13" name="TextBox 12"/>
        <xdr:cNvSpPr txBox="1"/>
      </xdr:nvSpPr>
      <xdr:spPr>
        <a:xfrm>
          <a:off x="3438525" y="66675"/>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Data Consolidation</a:t>
          </a:r>
        </a:p>
      </xdr:txBody>
    </xdr:sp>
    <xdr:clientData/>
  </xdr:twoCellAnchor>
  <xdr:twoCellAnchor editAs="oneCell">
    <xdr:from>
      <xdr:col>1</xdr:col>
      <xdr:colOff>142875</xdr:colOff>
      <xdr:row>16</xdr:row>
      <xdr:rowOff>47625</xdr:rowOff>
    </xdr:from>
    <xdr:to>
      <xdr:col>5</xdr:col>
      <xdr:colOff>495300</xdr:colOff>
      <xdr:row>27</xdr:row>
      <xdr:rowOff>95250</xdr:rowOff>
    </xdr:to>
    <xdr:pic>
      <xdr:nvPicPr>
        <xdr:cNvPr id="14" name="Picture 13" descr="District1"/>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133475" y="4286250"/>
          <a:ext cx="3514725" cy="2143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619125</xdr:colOff>
      <xdr:row>16</xdr:row>
      <xdr:rowOff>76200</xdr:rowOff>
    </xdr:from>
    <xdr:to>
      <xdr:col>11</xdr:col>
      <xdr:colOff>142875</xdr:colOff>
      <xdr:row>27</xdr:row>
      <xdr:rowOff>123825</xdr:rowOff>
    </xdr:to>
    <xdr:pic>
      <xdr:nvPicPr>
        <xdr:cNvPr id="15" name="Picture 14" descr="District2"/>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4772025" y="4314825"/>
          <a:ext cx="3962400" cy="2143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314325</xdr:colOff>
      <xdr:row>16</xdr:row>
      <xdr:rowOff>9525</xdr:rowOff>
    </xdr:from>
    <xdr:to>
      <xdr:col>17</xdr:col>
      <xdr:colOff>209550</xdr:colOff>
      <xdr:row>27</xdr:row>
      <xdr:rowOff>57150</xdr:rowOff>
    </xdr:to>
    <xdr:pic>
      <xdr:nvPicPr>
        <xdr:cNvPr id="16" name="Picture 15" descr="District3"/>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905875" y="4248150"/>
          <a:ext cx="3552825" cy="2143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447675</xdr:colOff>
      <xdr:row>32</xdr:row>
      <xdr:rowOff>161925</xdr:rowOff>
    </xdr:from>
    <xdr:to>
      <xdr:col>14</xdr:col>
      <xdr:colOff>571500</xdr:colOff>
      <xdr:row>37</xdr:row>
      <xdr:rowOff>161925</xdr:rowOff>
    </xdr:to>
    <xdr:pic>
      <xdr:nvPicPr>
        <xdr:cNvPr id="18" name="Picture 17" descr="Click Consolidate"/>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6743700" y="7448550"/>
          <a:ext cx="4248150" cy="952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57150</xdr:colOff>
      <xdr:row>38</xdr:row>
      <xdr:rowOff>142875</xdr:rowOff>
    </xdr:from>
    <xdr:to>
      <xdr:col>16</xdr:col>
      <xdr:colOff>304800</xdr:colOff>
      <xdr:row>49</xdr:row>
      <xdr:rowOff>28575</xdr:rowOff>
    </xdr:to>
    <xdr:pic>
      <xdr:nvPicPr>
        <xdr:cNvPr id="19" name="Picture 18" descr="Add References"/>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7429500" y="8572500"/>
          <a:ext cx="4514850" cy="19812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190499</xdr:colOff>
      <xdr:row>49</xdr:row>
      <xdr:rowOff>9525</xdr:rowOff>
    </xdr:from>
    <xdr:to>
      <xdr:col>8</xdr:col>
      <xdr:colOff>742949</xdr:colOff>
      <xdr:row>58</xdr:row>
      <xdr:rowOff>47625</xdr:rowOff>
    </xdr:to>
    <xdr:pic>
      <xdr:nvPicPr>
        <xdr:cNvPr id="24" name="Picture 23" descr="https://www.happy.co.uk/media/1272/data-consolidation-in-excel-blog-example9.png"/>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1181099" y="10534650"/>
          <a:ext cx="5857875" cy="17526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200025</xdr:colOff>
      <xdr:row>62</xdr:row>
      <xdr:rowOff>19050</xdr:rowOff>
    </xdr:from>
    <xdr:to>
      <xdr:col>8</xdr:col>
      <xdr:colOff>609600</xdr:colOff>
      <xdr:row>74</xdr:row>
      <xdr:rowOff>104775</xdr:rowOff>
    </xdr:to>
    <xdr:pic>
      <xdr:nvPicPr>
        <xdr:cNvPr id="25" name="Picture 24" descr="https://www.happy.co.uk/media/1273/data-consolidation-in-excel-blog-example13.png"/>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1190625" y="13020675"/>
          <a:ext cx="5715000" cy="23717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9525</xdr:colOff>
      <xdr:row>3</xdr:row>
      <xdr:rowOff>285750</xdr:rowOff>
    </xdr:from>
    <xdr:to>
      <xdr:col>4</xdr:col>
      <xdr:colOff>2838450</xdr:colOff>
      <xdr:row>9</xdr:row>
      <xdr:rowOff>190500</xdr:rowOff>
    </xdr:to>
    <xdr:sp macro="" textlink="">
      <xdr:nvSpPr>
        <xdr:cNvPr id="3" name="TextBox 2"/>
        <xdr:cNvSpPr txBox="1"/>
      </xdr:nvSpPr>
      <xdr:spPr>
        <a:xfrm>
          <a:off x="990600" y="1257300"/>
          <a:ext cx="7296150" cy="14859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If Function can put one of two things in a cell</a:t>
          </a:r>
        </a:p>
        <a:p>
          <a:r>
            <a:rPr lang="en-US" sz="1100"/>
            <a:t>The IF Function has Three Parts.</a:t>
          </a:r>
        </a:p>
        <a:p>
          <a:r>
            <a:rPr lang="en-US" sz="1100"/>
            <a:t>1.</a:t>
          </a:r>
          <a:r>
            <a:rPr lang="en-US" sz="1100" baseline="0"/>
            <a:t> Logical Test</a:t>
          </a:r>
        </a:p>
        <a:p>
          <a:r>
            <a:rPr lang="en-US" sz="1100" baseline="0"/>
            <a:t>2. Value If True</a:t>
          </a:r>
        </a:p>
        <a:p>
          <a:r>
            <a:rPr lang="en-US" sz="1100" baseline="0"/>
            <a:t>3. Value If False</a:t>
          </a:r>
        </a:p>
        <a:p>
          <a:r>
            <a:rPr lang="en-US" sz="1100" baseline="0"/>
            <a:t>For the 'Value if True' and 'Value if False' you can put Numbers, Text, (must be in double quotes), Formula, or Cell Range</a:t>
          </a:r>
        </a:p>
        <a:p>
          <a:endParaRPr lang="en-US" sz="1100"/>
        </a:p>
      </xdr:txBody>
    </xdr:sp>
    <xdr:clientData/>
  </xdr:twoCellAnchor>
  <xdr:twoCellAnchor>
    <xdr:from>
      <xdr:col>1</xdr:col>
      <xdr:colOff>9525</xdr:colOff>
      <xdr:row>2</xdr:row>
      <xdr:rowOff>19051</xdr:rowOff>
    </xdr:from>
    <xdr:to>
      <xdr:col>3</xdr:col>
      <xdr:colOff>47625</xdr:colOff>
      <xdr:row>3</xdr:row>
      <xdr:rowOff>0</xdr:rowOff>
    </xdr:to>
    <xdr:sp macro="" textlink="">
      <xdr:nvSpPr>
        <xdr:cNvPr id="4" name="TextBox 3"/>
        <xdr:cNvSpPr txBox="1"/>
      </xdr:nvSpPr>
      <xdr:spPr>
        <a:xfrm>
          <a:off x="990600" y="676276"/>
          <a:ext cx="12573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IF Function</a:t>
          </a:r>
        </a:p>
        <a:p>
          <a:endParaRPr lang="en-US" sz="1100"/>
        </a:p>
      </xdr:txBody>
    </xdr:sp>
    <xdr:clientData/>
  </xdr:twoCellAnchor>
  <xdr:twoCellAnchor>
    <xdr:from>
      <xdr:col>1</xdr:col>
      <xdr:colOff>9526</xdr:colOff>
      <xdr:row>3</xdr:row>
      <xdr:rowOff>0</xdr:rowOff>
    </xdr:from>
    <xdr:to>
      <xdr:col>4</xdr:col>
      <xdr:colOff>2838451</xdr:colOff>
      <xdr:row>4</xdr:row>
      <xdr:rowOff>0</xdr:rowOff>
    </xdr:to>
    <xdr:sp macro="" textlink="">
      <xdr:nvSpPr>
        <xdr:cNvPr id="5" name="TextBox 4"/>
        <xdr:cNvSpPr txBox="1"/>
      </xdr:nvSpPr>
      <xdr:spPr>
        <a:xfrm>
          <a:off x="990601" y="971550"/>
          <a:ext cx="7296150" cy="3143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=IF (logical Test (Expression), Value if True, Value if False)</a:t>
          </a:r>
        </a:p>
      </xdr:txBody>
    </xdr:sp>
    <xdr:clientData/>
  </xdr:twoCellAnchor>
  <xdr:oneCellAnchor>
    <xdr:from>
      <xdr:col>0</xdr:col>
      <xdr:colOff>76200</xdr:colOff>
      <xdr:row>0</xdr:row>
      <xdr:rowOff>57150</xdr:rowOff>
    </xdr:from>
    <xdr:ext cx="2047875" cy="374141"/>
    <xdr:sp macro="" textlink="">
      <xdr:nvSpPr>
        <xdr:cNvPr id="7" name="Rectangle 6">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3</xdr:col>
      <xdr:colOff>161925</xdr:colOff>
      <xdr:row>0</xdr:row>
      <xdr:rowOff>85725</xdr:rowOff>
    </xdr:from>
    <xdr:to>
      <xdr:col>4</xdr:col>
      <xdr:colOff>247650</xdr:colOff>
      <xdr:row>0</xdr:row>
      <xdr:rowOff>380999</xdr:rowOff>
    </xdr:to>
    <xdr:sp macro="" textlink="">
      <xdr:nvSpPr>
        <xdr:cNvPr id="6" name="TextBox 5"/>
        <xdr:cNvSpPr txBox="1"/>
      </xdr:nvSpPr>
      <xdr:spPr>
        <a:xfrm>
          <a:off x="3400425" y="85725"/>
          <a:ext cx="22955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IF Function</a:t>
          </a:r>
        </a:p>
        <a:p>
          <a:endParaRPr lang="en-US" sz="1100"/>
        </a:p>
      </xdr:txBody>
    </xdr:sp>
    <xdr:clientData/>
  </xdr:twoCellAnchor>
</xdr:wsDr>
</file>

<file path=xl/drawings/drawing60.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14" name="Rectangle 13">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9523</xdr:colOff>
      <xdr:row>3</xdr:row>
      <xdr:rowOff>2</xdr:rowOff>
    </xdr:from>
    <xdr:to>
      <xdr:col>14</xdr:col>
      <xdr:colOff>390525</xdr:colOff>
      <xdr:row>4</xdr:row>
      <xdr:rowOff>295275</xdr:rowOff>
    </xdr:to>
    <xdr:sp macro="" textlink="">
      <xdr:nvSpPr>
        <xdr:cNvPr id="15" name="TextBox 14"/>
        <xdr:cNvSpPr txBox="1"/>
      </xdr:nvSpPr>
      <xdr:spPr>
        <a:xfrm>
          <a:off x="1000123" y="971552"/>
          <a:ext cx="9810752" cy="609598"/>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By default, all </a:t>
          </a:r>
          <a:r>
            <a:rPr lang="en-US" sz="1100" b="1" i="0">
              <a:solidFill>
                <a:schemeClr val="dk1"/>
              </a:solidFill>
              <a:effectLst/>
              <a:latin typeface="+mn-lt"/>
              <a:ea typeface="+mn-ea"/>
              <a:cs typeface="+mn-cs"/>
            </a:rPr>
            <a:t>cells</a:t>
          </a:r>
          <a:r>
            <a:rPr lang="en-US" sz="1100" b="0" i="0">
              <a:solidFill>
                <a:schemeClr val="dk1"/>
              </a:solidFill>
              <a:effectLst/>
              <a:latin typeface="+mn-lt"/>
              <a:ea typeface="+mn-ea"/>
              <a:cs typeface="+mn-cs"/>
            </a:rPr>
            <a:t> are locked. However, locking </a:t>
          </a:r>
          <a:r>
            <a:rPr lang="en-US" sz="1100" b="1" i="0">
              <a:solidFill>
                <a:schemeClr val="dk1"/>
              </a:solidFill>
              <a:effectLst/>
              <a:latin typeface="+mn-lt"/>
              <a:ea typeface="+mn-ea"/>
              <a:cs typeface="+mn-cs"/>
            </a:rPr>
            <a:t>cells</a:t>
          </a:r>
          <a:r>
            <a:rPr lang="en-US" sz="1100" b="0" i="0">
              <a:solidFill>
                <a:schemeClr val="dk1"/>
              </a:solidFill>
              <a:effectLst/>
              <a:latin typeface="+mn-lt"/>
              <a:ea typeface="+mn-ea"/>
              <a:cs typeface="+mn-cs"/>
            </a:rPr>
            <a:t> has no effect until you </a:t>
          </a:r>
          <a:r>
            <a:rPr lang="en-US" sz="1100" b="1" i="0">
              <a:solidFill>
                <a:schemeClr val="dk1"/>
              </a:solidFill>
              <a:effectLst/>
              <a:latin typeface="+mn-lt"/>
              <a:ea typeface="+mn-ea"/>
              <a:cs typeface="+mn-cs"/>
            </a:rPr>
            <a:t>protect</a:t>
          </a:r>
          <a:r>
            <a:rPr lang="en-US" sz="1100" b="0" i="0">
              <a:solidFill>
                <a:schemeClr val="dk1"/>
              </a:solidFill>
              <a:effectLst/>
              <a:latin typeface="+mn-lt"/>
              <a:ea typeface="+mn-ea"/>
              <a:cs typeface="+mn-cs"/>
            </a:rPr>
            <a:t> the </a:t>
          </a:r>
          <a:r>
            <a:rPr lang="en-US" sz="1100" b="1" i="0">
              <a:solidFill>
                <a:schemeClr val="dk1"/>
              </a:solidFill>
              <a:effectLst/>
              <a:latin typeface="+mn-lt"/>
              <a:ea typeface="+mn-ea"/>
              <a:cs typeface="+mn-cs"/>
            </a:rPr>
            <a:t>worksheet</a:t>
          </a:r>
          <a:r>
            <a:rPr lang="en-US" sz="1100" b="0" i="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When you protect the Worksheet with password then you can not modify or delete the content of locked cells.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You can lock cells in Excel if you want to protect cells from being edited.</a:t>
          </a:r>
        </a:p>
      </xdr:txBody>
    </xdr:sp>
    <xdr:clientData/>
  </xdr:twoCellAnchor>
  <xdr:twoCellAnchor>
    <xdr:from>
      <xdr:col>1</xdr:col>
      <xdr:colOff>9524</xdr:colOff>
      <xdr:row>2</xdr:row>
      <xdr:rowOff>19051</xdr:rowOff>
    </xdr:from>
    <xdr:to>
      <xdr:col>3</xdr:col>
      <xdr:colOff>9525</xdr:colOff>
      <xdr:row>3</xdr:row>
      <xdr:rowOff>0</xdr:rowOff>
    </xdr:to>
    <xdr:sp macro="" textlink="">
      <xdr:nvSpPr>
        <xdr:cNvPr id="16" name="TextBox 15"/>
        <xdr:cNvSpPr txBox="1"/>
      </xdr:nvSpPr>
      <xdr:spPr>
        <a:xfrm>
          <a:off x="1000124" y="676276"/>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Protect Cells</a:t>
          </a:r>
        </a:p>
      </xdr:txBody>
    </xdr:sp>
    <xdr:clientData/>
  </xdr:twoCellAnchor>
  <xdr:twoCellAnchor>
    <xdr:from>
      <xdr:col>1</xdr:col>
      <xdr:colOff>9523</xdr:colOff>
      <xdr:row>5</xdr:row>
      <xdr:rowOff>9527</xdr:rowOff>
    </xdr:from>
    <xdr:to>
      <xdr:col>18</xdr:col>
      <xdr:colOff>323850</xdr:colOff>
      <xdr:row>58</xdr:row>
      <xdr:rowOff>123825</xdr:rowOff>
    </xdr:to>
    <xdr:sp macro="" textlink="">
      <xdr:nvSpPr>
        <xdr:cNvPr id="17" name="TextBox 16"/>
        <xdr:cNvSpPr txBox="1"/>
      </xdr:nvSpPr>
      <xdr:spPr>
        <a:xfrm>
          <a:off x="1000123" y="1609727"/>
          <a:ext cx="12182477" cy="10210798"/>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base"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Steps to lock the Specific Cells</a:t>
          </a:r>
          <a:r>
            <a:rPr lang="en-US" sz="1200" b="1" i="0" baseline="0">
              <a:solidFill>
                <a:schemeClr val="dk1"/>
              </a:solidFill>
              <a:effectLst/>
              <a:latin typeface="+mn-lt"/>
              <a:ea typeface="+mn-ea"/>
              <a:cs typeface="+mn-cs"/>
            </a:rPr>
            <a:t> in the Worksheet</a:t>
          </a:r>
          <a:endParaRPr lang="en-US" sz="1200" b="1">
            <a:effectLst/>
          </a:endParaRPr>
        </a:p>
        <a:p>
          <a:pPr fontAlgn="base"/>
          <a:r>
            <a:rPr lang="en-US" sz="1100" b="0" i="0">
              <a:solidFill>
                <a:schemeClr val="dk1"/>
              </a:solidFill>
              <a:effectLst/>
              <a:latin typeface="+mn-lt"/>
              <a:ea typeface="+mn-ea"/>
              <a:cs typeface="+mn-cs"/>
            </a:rPr>
            <a:t>1.  Select all cells.</a:t>
          </a:r>
        </a:p>
        <a:p>
          <a:pPr fontAlgn="base"/>
          <a:r>
            <a:rPr lang="en-US" sz="1100" b="0" i="0">
              <a:solidFill>
                <a:schemeClr val="dk1"/>
              </a:solidFill>
              <a:effectLst/>
              <a:latin typeface="+mn-lt"/>
              <a:ea typeface="+mn-ea"/>
              <a:cs typeface="+mn-cs"/>
            </a:rPr>
            <a:t>2</a:t>
          </a:r>
          <a:r>
            <a:rPr lang="en-US" sz="1100" b="1" i="0">
              <a:solidFill>
                <a:schemeClr val="dk1"/>
              </a:solidFill>
              <a:effectLst/>
              <a:latin typeface="+mn-lt"/>
              <a:ea typeface="+mn-ea"/>
              <a:cs typeface="+mn-cs"/>
            </a:rPr>
            <a:t>. Right click, and then click Format Cells </a:t>
          </a:r>
          <a:r>
            <a:rPr lang="en-US" sz="1100" b="0" i="0">
              <a:solidFill>
                <a:schemeClr val="dk1"/>
              </a:solidFill>
              <a:effectLst/>
              <a:latin typeface="+mn-lt"/>
              <a:ea typeface="+mn-ea"/>
              <a:cs typeface="+mn-cs"/>
            </a:rPr>
            <a:t>(or </a:t>
          </a:r>
          <a:r>
            <a:rPr lang="en-US" sz="1200" b="1" i="0">
              <a:solidFill>
                <a:schemeClr val="dk1"/>
              </a:solidFill>
              <a:effectLst/>
              <a:latin typeface="+mn-lt"/>
              <a:ea typeface="+mn-ea"/>
              <a:cs typeface="+mn-cs"/>
            </a:rPr>
            <a:t>press CTRL + 1</a:t>
          </a:r>
          <a:r>
            <a:rPr lang="en-US" sz="1100" b="0" i="0">
              <a:solidFill>
                <a:schemeClr val="dk1"/>
              </a:solidFill>
              <a:effectLst/>
              <a:latin typeface="+mn-lt"/>
              <a:ea typeface="+mn-ea"/>
              <a:cs typeface="+mn-cs"/>
            </a:rPr>
            <a: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3. </a:t>
          </a:r>
          <a:r>
            <a:rPr lang="en-US" sz="1200" b="1" i="0">
              <a:solidFill>
                <a:schemeClr val="dk1"/>
              </a:solidFill>
              <a:effectLst/>
              <a:latin typeface="+mn-lt"/>
              <a:ea typeface="+mn-ea"/>
              <a:cs typeface="+mn-cs"/>
            </a:rPr>
            <a:t>On the Protection tab, you can verify that all cells are locked by default</a:t>
          </a:r>
          <a:r>
            <a:rPr lang="en-US" sz="1100" b="0" i="0">
              <a:solidFill>
                <a:schemeClr val="dk1"/>
              </a:solidFill>
              <a:effectLst/>
              <a:latin typeface="+mn-lt"/>
              <a:ea typeface="+mn-ea"/>
              <a:cs typeface="+mn-cs"/>
            </a:rPr>
            <a: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4.  </a:t>
          </a:r>
          <a:r>
            <a:rPr lang="en-US" sz="1100" b="1" i="0">
              <a:solidFill>
                <a:schemeClr val="dk1"/>
              </a:solidFill>
              <a:effectLst/>
              <a:latin typeface="+mn-lt"/>
              <a:ea typeface="+mn-ea"/>
              <a:cs typeface="+mn-cs"/>
            </a:rPr>
            <a:t>To lock specific cells in Excel, first unlock all cells</a:t>
          </a:r>
          <a:r>
            <a:rPr lang="en-US" sz="1100" b="0" i="0">
              <a:solidFill>
                <a:schemeClr val="dk1"/>
              </a:solidFill>
              <a:effectLst/>
              <a:latin typeface="+mn-lt"/>
              <a:ea typeface="+mn-ea"/>
              <a:cs typeface="+mn-cs"/>
            </a:rPr>
            <a:t>. </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5.  </a:t>
          </a:r>
          <a:r>
            <a:rPr lang="en-US" sz="1100" b="1" i="0">
              <a:solidFill>
                <a:schemeClr val="dk1"/>
              </a:solidFill>
              <a:effectLst/>
              <a:latin typeface="+mn-lt"/>
              <a:ea typeface="+mn-ea"/>
              <a:cs typeface="+mn-cs"/>
            </a:rPr>
            <a:t>Select Specific Cells and make</a:t>
          </a:r>
          <a:r>
            <a:rPr lang="en-US" sz="1100" b="1" i="0" baseline="0">
              <a:solidFill>
                <a:schemeClr val="dk1"/>
              </a:solidFill>
              <a:effectLst/>
              <a:latin typeface="+mn-lt"/>
              <a:ea typeface="+mn-ea"/>
              <a:cs typeface="+mn-cs"/>
            </a:rPr>
            <a:t> their status </a:t>
          </a:r>
          <a:r>
            <a:rPr lang="en-US" sz="1100" b="1" i="0">
              <a:solidFill>
                <a:schemeClr val="dk1"/>
              </a:solidFill>
              <a:effectLst/>
              <a:latin typeface="+mn-lt"/>
              <a:ea typeface="+mn-ea"/>
              <a:cs typeface="+mn-cs"/>
            </a:rPr>
            <a:t>lock  </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6. </a:t>
          </a:r>
          <a:r>
            <a:rPr lang="en-US" sz="1100" b="1" i="0">
              <a:solidFill>
                <a:schemeClr val="dk1"/>
              </a:solidFill>
              <a:effectLst/>
              <a:latin typeface="+mn-lt"/>
              <a:ea typeface="+mn-ea"/>
              <a:cs typeface="+mn-cs"/>
            </a:rPr>
            <a:t>Now Protect the Sheet </a:t>
          </a:r>
        </a:p>
        <a:p>
          <a:pPr fontAlgn="base"/>
          <a:r>
            <a:rPr lang="en-US" sz="1100" b="0" i="0">
              <a:solidFill>
                <a:schemeClr val="dk1"/>
              </a:solidFill>
              <a:effectLst/>
              <a:latin typeface="+mn-lt"/>
              <a:ea typeface="+mn-ea"/>
              <a:cs typeface="+mn-cs"/>
            </a:rPr>
            <a:t>    a.  Right click a worksheet tab.    </a:t>
          </a:r>
        </a:p>
        <a:p>
          <a:pPr fontAlgn="base"/>
          <a:r>
            <a:rPr lang="en-US" sz="1100" b="0" i="0">
              <a:solidFill>
                <a:schemeClr val="dk1"/>
              </a:solidFill>
              <a:effectLst/>
              <a:latin typeface="+mn-lt"/>
              <a:ea typeface="+mn-ea"/>
              <a:cs typeface="+mn-cs"/>
            </a:rPr>
            <a:t>    b.</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Click Protect Sheet.</a:t>
          </a:r>
        </a:p>
        <a:p>
          <a:pPr fontAlgn="base"/>
          <a:r>
            <a:rPr lang="en-US" sz="1100" b="0" i="0">
              <a:solidFill>
                <a:schemeClr val="dk1"/>
              </a:solidFill>
              <a:effectLst/>
              <a:latin typeface="+mn-lt"/>
              <a:ea typeface="+mn-ea"/>
              <a:cs typeface="+mn-cs"/>
            </a:rPr>
            <a:t>    c.  Enter a password.</a:t>
          </a:r>
        </a:p>
        <a:p>
          <a:pPr fontAlgn="base"/>
          <a:r>
            <a:rPr lang="en-US" sz="1100" b="0" i="0">
              <a:solidFill>
                <a:schemeClr val="dk1"/>
              </a:solidFill>
              <a:effectLst/>
              <a:latin typeface="+mn-lt"/>
              <a:ea typeface="+mn-ea"/>
              <a:cs typeface="+mn-cs"/>
            </a:rPr>
            <a:t>    d. Check the actions you allow the users of your worksheet to perform.</a:t>
          </a:r>
        </a:p>
        <a:p>
          <a:pPr fontAlgn="base"/>
          <a:r>
            <a:rPr lang="en-US" sz="1100" b="0" i="0">
              <a:solidFill>
                <a:schemeClr val="dk1"/>
              </a:solidFill>
              <a:effectLst/>
              <a:latin typeface="+mn-lt"/>
              <a:ea typeface="+mn-ea"/>
              <a:cs typeface="+mn-cs"/>
            </a:rPr>
            <a:t>    e. Click OK.</a:t>
          </a:r>
        </a:p>
        <a:p>
          <a:pPr fontAlgn="base"/>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Note: if you don't check any action, users can only view the Excel file!</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7.  All the selected cells are locked now. </a:t>
          </a:r>
        </a:p>
        <a:p>
          <a:pPr fontAlgn="base"/>
          <a:endParaRPr lang="en-US" sz="1100" b="0"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endParaRPr lang="en-US" sz="1100" b="1"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To unprotect a worksheet, right click on the worksheet tab and click Unprotect Sheet.</a:t>
          </a:r>
          <a:r>
            <a:rPr lang="en-US" sz="1100" b="0" i="0">
              <a:solidFill>
                <a:schemeClr val="dk1"/>
              </a:solidFill>
              <a:effectLst/>
              <a:latin typeface="+mn-lt"/>
              <a:ea typeface="+mn-ea"/>
              <a:cs typeface="+mn-cs"/>
            </a:rPr>
            <a:t> </a:t>
          </a: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r>
            <a:rPr lang="en-US" sz="1400" b="1" i="0">
              <a:solidFill>
                <a:schemeClr val="dk1"/>
              </a:solidFill>
              <a:effectLst/>
              <a:latin typeface="+mn-lt"/>
              <a:ea typeface="+mn-ea"/>
              <a:cs typeface="+mn-cs"/>
            </a:rPr>
            <a:t>Lock Formula Cells</a:t>
          </a:r>
        </a:p>
        <a:p>
          <a:pPr fontAlgn="base"/>
          <a:r>
            <a:rPr lang="en-US" sz="1100" b="0" i="0">
              <a:solidFill>
                <a:schemeClr val="dk1"/>
              </a:solidFill>
              <a:effectLst/>
              <a:latin typeface="+mn-lt"/>
              <a:ea typeface="+mn-ea"/>
              <a:cs typeface="+mn-cs"/>
            </a:rPr>
            <a:t>To lock all cells that contain formulas, first unlock all cells.</a:t>
          </a:r>
        </a:p>
        <a:p>
          <a:pPr fontAlgn="base"/>
          <a:r>
            <a:rPr lang="en-US" sz="1100" b="0" i="0">
              <a:solidFill>
                <a:schemeClr val="dk1"/>
              </a:solidFill>
              <a:effectLst/>
              <a:latin typeface="+mn-lt"/>
              <a:ea typeface="+mn-ea"/>
              <a:cs typeface="+mn-cs"/>
            </a:rPr>
            <a:t> Next, lock all formula cells. Finally, protect the sheet.</a:t>
          </a:r>
        </a:p>
        <a:p>
          <a:pPr fontAlgn="base"/>
          <a:endParaRPr lang="en-US">
            <a:hlinkClick xmlns:r="http://schemas.openxmlformats.org/officeDocument/2006/relationships" r:id=""/>
          </a:endParaRPr>
        </a:p>
        <a:p>
          <a:pPr fontAlgn="base"/>
          <a:r>
            <a:rPr lang="en-US" sz="1100" b="0" i="0">
              <a:solidFill>
                <a:schemeClr val="dk1"/>
              </a:solidFill>
              <a:effectLst/>
              <a:latin typeface="+mn-lt"/>
              <a:ea typeface="+mn-ea"/>
              <a:cs typeface="+mn-cs"/>
            </a:rPr>
            <a:t>1. Select all cells.</a:t>
          </a:r>
        </a:p>
        <a:p>
          <a:pPr fontAlgn="base"/>
          <a:r>
            <a:rPr lang="en-US" sz="1100" b="0" i="0">
              <a:solidFill>
                <a:schemeClr val="dk1"/>
              </a:solidFill>
              <a:effectLst/>
              <a:latin typeface="+mn-lt"/>
              <a:ea typeface="+mn-ea"/>
              <a:cs typeface="+mn-cs"/>
            </a:rPr>
            <a:t>2. Right click, and then click Format Cells (or press CTRL + 1).</a:t>
          </a:r>
        </a:p>
        <a:p>
          <a:pPr fontAlgn="base"/>
          <a:r>
            <a:rPr lang="en-US" sz="1100" b="0" i="0">
              <a:solidFill>
                <a:schemeClr val="dk1"/>
              </a:solidFill>
              <a:effectLst/>
              <a:latin typeface="+mn-lt"/>
              <a:ea typeface="+mn-ea"/>
              <a:cs typeface="+mn-cs"/>
            </a:rPr>
            <a:t>3. On the Protection tab, uncheck the Locked check box and click OK.</a:t>
          </a:r>
        </a:p>
        <a:p>
          <a:pPr fontAlgn="base"/>
          <a:r>
            <a:rPr lang="en-US" sz="1100" b="0" i="0">
              <a:solidFill>
                <a:schemeClr val="dk1"/>
              </a:solidFill>
              <a:effectLst/>
              <a:latin typeface="+mn-lt"/>
              <a:ea typeface="+mn-ea"/>
              <a:cs typeface="+mn-cs"/>
            </a:rPr>
            <a:t>4. On the Home tab, in the Editing group, click Find &amp; Select.</a:t>
          </a:r>
        </a:p>
        <a:p>
          <a:pPr fontAlgn="base"/>
          <a:r>
            <a:rPr lang="en-US" sz="1100" b="0" i="0">
              <a:solidFill>
                <a:schemeClr val="dk1"/>
              </a:solidFill>
              <a:effectLst/>
              <a:latin typeface="+mn-lt"/>
              <a:ea typeface="+mn-ea"/>
              <a:cs typeface="+mn-cs"/>
            </a:rPr>
            <a:t>5. Click Go To Special.</a:t>
          </a:r>
        </a:p>
        <a:p>
          <a:pPr fontAlgn="base"/>
          <a:r>
            <a:rPr lang="en-US" sz="1100" b="0" i="0">
              <a:solidFill>
                <a:schemeClr val="dk1"/>
              </a:solidFill>
              <a:effectLst/>
              <a:latin typeface="+mn-lt"/>
              <a:ea typeface="+mn-ea"/>
              <a:cs typeface="+mn-cs"/>
            </a:rPr>
            <a:t>6. Select Formulas and click OK.</a:t>
          </a:r>
        </a:p>
        <a:p>
          <a:pPr fontAlgn="base"/>
          <a:r>
            <a:rPr lang="en-US" sz="1100" b="0" i="0">
              <a:solidFill>
                <a:schemeClr val="dk1"/>
              </a:solidFill>
              <a:effectLst/>
              <a:latin typeface="+mn-lt"/>
              <a:ea typeface="+mn-ea"/>
              <a:cs typeface="+mn-cs"/>
            </a:rPr>
            <a:t>Excel selects all formula cells.</a:t>
          </a:r>
        </a:p>
        <a:p>
          <a:pPr fontAlgn="base"/>
          <a:r>
            <a:rPr lang="en-US" sz="1100" b="0" i="0">
              <a:solidFill>
                <a:schemeClr val="dk1"/>
              </a:solidFill>
              <a:effectLst/>
              <a:latin typeface="+mn-lt"/>
              <a:ea typeface="+mn-ea"/>
              <a:cs typeface="+mn-cs"/>
            </a:rPr>
            <a:t>7. Press CTRL + 1.</a:t>
          </a:r>
        </a:p>
        <a:p>
          <a:pPr fontAlgn="base"/>
          <a:r>
            <a:rPr lang="en-US" sz="1100" b="0" i="0">
              <a:solidFill>
                <a:schemeClr val="dk1"/>
              </a:solidFill>
              <a:effectLst/>
              <a:latin typeface="+mn-lt"/>
              <a:ea typeface="+mn-ea"/>
              <a:cs typeface="+mn-cs"/>
            </a:rPr>
            <a:t>8. On the Protection tab, check the Locked check box and click OK.</a:t>
          </a:r>
        </a:p>
        <a:p>
          <a:pPr fontAlgn="base"/>
          <a:r>
            <a:rPr lang="en-US" sz="1100" b="0" i="0">
              <a:solidFill>
                <a:schemeClr val="dk1"/>
              </a:solidFill>
              <a:effectLst/>
              <a:latin typeface="+mn-lt"/>
              <a:ea typeface="+mn-ea"/>
              <a:cs typeface="+mn-cs"/>
            </a:rPr>
            <a:t>Again, locking cells has no effect until you protect the worksheet.</a:t>
          </a:r>
        </a:p>
        <a:p>
          <a:pPr fontAlgn="base"/>
          <a:r>
            <a:rPr lang="en-US" sz="1100" b="0" i="0">
              <a:solidFill>
                <a:schemeClr val="dk1"/>
              </a:solidFill>
              <a:effectLst/>
              <a:latin typeface="+mn-lt"/>
              <a:ea typeface="+mn-ea"/>
              <a:cs typeface="+mn-cs"/>
            </a:rPr>
            <a:t>9.  Protect the Worksheet with password</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All formula cells are locked now. </a:t>
          </a:r>
        </a:p>
        <a:p>
          <a:pPr fontAlgn="base"/>
          <a:r>
            <a:rPr lang="en-US" sz="1100" b="0" i="0">
              <a:solidFill>
                <a:schemeClr val="dk1"/>
              </a:solidFill>
              <a:effectLst/>
              <a:latin typeface="+mn-lt"/>
              <a:ea typeface="+mn-ea"/>
              <a:cs typeface="+mn-cs"/>
            </a:rPr>
            <a:t>To edit these cells, you have to unprotect the sheet. </a:t>
          </a: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a:p>
          <a:pPr fontAlgn="base"/>
          <a:endParaRPr lang="en-US">
            <a:hlinkClick xmlns:r="http://schemas.openxmlformats.org/officeDocument/2006/relationships" r:id=""/>
          </a:endParaRPr>
        </a:p>
      </xdr:txBody>
    </xdr:sp>
    <xdr:clientData/>
  </xdr:twoCellAnchor>
  <xdr:twoCellAnchor>
    <xdr:from>
      <xdr:col>4</xdr:col>
      <xdr:colOff>0</xdr:colOff>
      <xdr:row>0</xdr:row>
      <xdr:rowOff>66675</xdr:rowOff>
    </xdr:from>
    <xdr:to>
      <xdr:col>6</xdr:col>
      <xdr:colOff>57151</xdr:colOff>
      <xdr:row>0</xdr:row>
      <xdr:rowOff>361949</xdr:rowOff>
    </xdr:to>
    <xdr:sp macro="" textlink="">
      <xdr:nvSpPr>
        <xdr:cNvPr id="18" name="TextBox 17"/>
        <xdr:cNvSpPr txBox="1"/>
      </xdr:nvSpPr>
      <xdr:spPr>
        <a:xfrm>
          <a:off x="3438525" y="66675"/>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Protect Cells</a:t>
          </a:r>
        </a:p>
      </xdr:txBody>
    </xdr:sp>
    <xdr:clientData/>
  </xdr:twoCellAnchor>
  <xdr:twoCellAnchor editAs="oneCell">
    <xdr:from>
      <xdr:col>7</xdr:col>
      <xdr:colOff>95250</xdr:colOff>
      <xdr:row>5</xdr:row>
      <xdr:rowOff>38101</xdr:rowOff>
    </xdr:from>
    <xdr:to>
      <xdr:col>14</xdr:col>
      <xdr:colOff>371475</xdr:colOff>
      <xdr:row>10</xdr:row>
      <xdr:rowOff>95250</xdr:rowOff>
    </xdr:to>
    <xdr:pic>
      <xdr:nvPicPr>
        <xdr:cNvPr id="27" name="Picture 26" descr="Select All Cells"/>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5781675" y="1638301"/>
          <a:ext cx="5010150" cy="10572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323851</xdr:colOff>
      <xdr:row>12</xdr:row>
      <xdr:rowOff>38100</xdr:rowOff>
    </xdr:from>
    <xdr:to>
      <xdr:col>11</xdr:col>
      <xdr:colOff>234603</xdr:colOff>
      <xdr:row>24</xdr:row>
      <xdr:rowOff>9525</xdr:rowOff>
    </xdr:to>
    <xdr:pic>
      <xdr:nvPicPr>
        <xdr:cNvPr id="28" name="Picture 27" descr="All Cells Are Lockecd By Default"/>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5391151" y="2971800"/>
          <a:ext cx="3435002" cy="22574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419100</xdr:colOff>
      <xdr:row>13</xdr:row>
      <xdr:rowOff>76200</xdr:rowOff>
    </xdr:from>
    <xdr:to>
      <xdr:col>16</xdr:col>
      <xdr:colOff>542925</xdr:colOff>
      <xdr:row>23</xdr:row>
      <xdr:rowOff>142875</xdr:rowOff>
    </xdr:to>
    <xdr:pic>
      <xdr:nvPicPr>
        <xdr:cNvPr id="29" name="Picture 28" descr="Protect Sheet"/>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9010650" y="3200400"/>
          <a:ext cx="3171825" cy="19716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133350</xdr:colOff>
      <xdr:row>25</xdr:row>
      <xdr:rowOff>142875</xdr:rowOff>
    </xdr:from>
    <xdr:to>
      <xdr:col>16</xdr:col>
      <xdr:colOff>304800</xdr:colOff>
      <xdr:row>38</xdr:row>
      <xdr:rowOff>66675</xdr:rowOff>
    </xdr:to>
    <xdr:pic>
      <xdr:nvPicPr>
        <xdr:cNvPr id="30" name="Picture 29" descr="Allow Users To"/>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9334500" y="5553075"/>
          <a:ext cx="2609850" cy="2400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438150</xdr:colOff>
      <xdr:row>35</xdr:row>
      <xdr:rowOff>38100</xdr:rowOff>
    </xdr:from>
    <xdr:to>
      <xdr:col>11</xdr:col>
      <xdr:colOff>133350</xdr:colOff>
      <xdr:row>40</xdr:row>
      <xdr:rowOff>38100</xdr:rowOff>
    </xdr:to>
    <xdr:pic>
      <xdr:nvPicPr>
        <xdr:cNvPr id="31" name="Picture 30" descr="Click Find &amp; Select"/>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505450" y="7353300"/>
          <a:ext cx="3219450" cy="952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438150</xdr:colOff>
      <xdr:row>40</xdr:row>
      <xdr:rowOff>161925</xdr:rowOff>
    </xdr:from>
    <xdr:to>
      <xdr:col>8</xdr:col>
      <xdr:colOff>952500</xdr:colOff>
      <xdr:row>54</xdr:row>
      <xdr:rowOff>85725</xdr:rowOff>
    </xdr:to>
    <xdr:pic>
      <xdr:nvPicPr>
        <xdr:cNvPr id="33" name="Picture 32" descr="Click Go To Special"/>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5505450" y="8429625"/>
          <a:ext cx="1743075" cy="25908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523875</xdr:colOff>
      <xdr:row>40</xdr:row>
      <xdr:rowOff>114300</xdr:rowOff>
    </xdr:from>
    <xdr:to>
      <xdr:col>14</xdr:col>
      <xdr:colOff>466725</xdr:colOff>
      <xdr:row>57</xdr:row>
      <xdr:rowOff>19050</xdr:rowOff>
    </xdr:to>
    <xdr:pic>
      <xdr:nvPicPr>
        <xdr:cNvPr id="35" name="Picture 34" descr="Select Formulas"/>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7896225" y="8382000"/>
          <a:ext cx="2990850" cy="3143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9523</xdr:colOff>
      <xdr:row>3</xdr:row>
      <xdr:rowOff>2</xdr:rowOff>
    </xdr:from>
    <xdr:to>
      <xdr:col>14</xdr:col>
      <xdr:colOff>390525</xdr:colOff>
      <xdr:row>4</xdr:row>
      <xdr:rowOff>295275</xdr:rowOff>
    </xdr:to>
    <xdr:sp macro="" textlink="">
      <xdr:nvSpPr>
        <xdr:cNvPr id="3" name="TextBox 2"/>
        <xdr:cNvSpPr txBox="1"/>
      </xdr:nvSpPr>
      <xdr:spPr>
        <a:xfrm>
          <a:off x="1000123" y="971552"/>
          <a:ext cx="9810752" cy="609598"/>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To prevent other users from accidentally or deliberately changing, moving, or deleting data in a worksheet, you can lock the cells on your Excel worksheet and then protect the sheet with a password. </a:t>
          </a:r>
        </a:p>
      </xdr:txBody>
    </xdr:sp>
    <xdr:clientData/>
  </xdr:twoCellAnchor>
  <xdr:twoCellAnchor>
    <xdr:from>
      <xdr:col>1</xdr:col>
      <xdr:colOff>9524</xdr:colOff>
      <xdr:row>2</xdr:row>
      <xdr:rowOff>19051</xdr:rowOff>
    </xdr:from>
    <xdr:to>
      <xdr:col>3</xdr:col>
      <xdr:colOff>9525</xdr:colOff>
      <xdr:row>3</xdr:row>
      <xdr:rowOff>0</xdr:rowOff>
    </xdr:to>
    <xdr:sp macro="" textlink="">
      <xdr:nvSpPr>
        <xdr:cNvPr id="4" name="TextBox 3"/>
        <xdr:cNvSpPr txBox="1"/>
      </xdr:nvSpPr>
      <xdr:spPr>
        <a:xfrm>
          <a:off x="1000124" y="676276"/>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Protect Sheet</a:t>
          </a:r>
        </a:p>
      </xdr:txBody>
    </xdr:sp>
    <xdr:clientData/>
  </xdr:twoCellAnchor>
  <xdr:twoCellAnchor>
    <xdr:from>
      <xdr:col>1</xdr:col>
      <xdr:colOff>9523</xdr:colOff>
      <xdr:row>5</xdr:row>
      <xdr:rowOff>9526</xdr:rowOff>
    </xdr:from>
    <xdr:to>
      <xdr:col>18</xdr:col>
      <xdr:colOff>323850</xdr:colOff>
      <xdr:row>86</xdr:row>
      <xdr:rowOff>142875</xdr:rowOff>
    </xdr:to>
    <xdr:sp macro="" textlink="">
      <xdr:nvSpPr>
        <xdr:cNvPr id="5" name="TextBox 4"/>
        <xdr:cNvSpPr txBox="1"/>
      </xdr:nvSpPr>
      <xdr:spPr>
        <a:xfrm>
          <a:off x="1000123" y="1609726"/>
          <a:ext cx="12182477" cy="1556384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base"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Worksheet protection is a two-step process:</a:t>
          </a:r>
        </a:p>
        <a:p>
          <a:pPr marL="0" marR="0" lvl="0" indent="0" defTabSz="914400" eaLnBrk="1" fontAlgn="base"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1. the first step is to unlock cells that others can edit, </a:t>
          </a:r>
        </a:p>
        <a:p>
          <a:pPr marL="0" marR="0" lvl="0" indent="0" defTabSz="914400" eaLnBrk="1" fontAlgn="base"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2. and then you can protect the worksheet with or without a password.</a:t>
          </a:r>
          <a:endParaRPr lang="en-US" sz="1200" b="1" i="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Tip:</a:t>
          </a:r>
          <a:r>
            <a:rPr lang="en-US" sz="1100" b="0" i="0">
              <a:solidFill>
                <a:schemeClr val="dk1"/>
              </a:solidFill>
              <a:effectLst/>
              <a:latin typeface="+mn-lt"/>
              <a:ea typeface="+mn-ea"/>
              <a:cs typeface="+mn-cs"/>
            </a:rPr>
            <a:t> You can select multiple, non-contiguous cells by pressing Ctrl+Left-Click.</a:t>
          </a:r>
        </a:p>
        <a:p>
          <a:pPr marL="0" marR="0" lvl="0" indent="0" defTabSz="914400" eaLnBrk="1" fontAlgn="base" latinLnBrk="0" hangingPunct="1">
            <a:lnSpc>
              <a:spcPct val="100000"/>
            </a:lnSpc>
            <a:spcBef>
              <a:spcPts val="0"/>
            </a:spcBef>
            <a:spcAft>
              <a:spcPts val="0"/>
            </a:spcAft>
            <a:buClrTx/>
            <a:buSzTx/>
            <a:buFontTx/>
            <a:buNone/>
            <a:tabLst/>
            <a:defRPr/>
          </a:pPr>
          <a:endParaRPr lang="en-US" sz="1200" b="1" i="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There are 4 Methods</a:t>
          </a:r>
          <a:r>
            <a:rPr lang="en-US" sz="1200" b="1" i="0" baseline="0">
              <a:solidFill>
                <a:schemeClr val="dk1"/>
              </a:solidFill>
              <a:effectLst/>
              <a:latin typeface="+mn-lt"/>
              <a:ea typeface="+mn-ea"/>
              <a:cs typeface="+mn-cs"/>
            </a:rPr>
            <a:t> to Protect Worksheet</a:t>
          </a:r>
        </a:p>
        <a:p>
          <a:pPr marL="0" marR="0" lvl="0" indent="0" defTabSz="914400" eaLnBrk="1" fontAlgn="base" latinLnBrk="0" hangingPunct="1">
            <a:lnSpc>
              <a:spcPct val="100000"/>
            </a:lnSpc>
            <a:spcBef>
              <a:spcPts val="0"/>
            </a:spcBef>
            <a:spcAft>
              <a:spcPts val="0"/>
            </a:spcAft>
            <a:buClrTx/>
            <a:buSzTx/>
            <a:buFontTx/>
            <a:buNone/>
            <a:tabLst/>
            <a:defRPr/>
          </a:pPr>
          <a:r>
            <a:rPr lang="en-US" sz="1200" b="1" i="0" baseline="0">
              <a:solidFill>
                <a:schemeClr val="dk1"/>
              </a:solidFill>
              <a:effectLst/>
              <a:latin typeface="+mn-lt"/>
              <a:ea typeface="+mn-ea"/>
              <a:cs typeface="+mn-cs"/>
            </a:rPr>
            <a:t>1. Right Click on Worksheet Tab</a:t>
          </a:r>
          <a:endParaRPr lang="en-US" sz="1200" b="1"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    a.  Right click a worksheet tab.    </a:t>
          </a:r>
        </a:p>
        <a:p>
          <a:pPr fontAlgn="base"/>
          <a:r>
            <a:rPr lang="en-US" sz="1100" b="0" i="0">
              <a:solidFill>
                <a:schemeClr val="dk1"/>
              </a:solidFill>
              <a:effectLst/>
              <a:latin typeface="+mn-lt"/>
              <a:ea typeface="+mn-ea"/>
              <a:cs typeface="+mn-cs"/>
            </a:rPr>
            <a:t>    b.</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Click Protect Sheet.</a:t>
          </a:r>
        </a:p>
        <a:p>
          <a:pPr fontAlgn="base"/>
          <a:r>
            <a:rPr lang="en-US" sz="1100" b="0" i="0">
              <a:solidFill>
                <a:schemeClr val="dk1"/>
              </a:solidFill>
              <a:effectLst/>
              <a:latin typeface="+mn-lt"/>
              <a:ea typeface="+mn-ea"/>
              <a:cs typeface="+mn-cs"/>
            </a:rPr>
            <a:t>    c.  Enter a password.</a:t>
          </a:r>
        </a:p>
        <a:p>
          <a:pPr fontAlgn="base"/>
          <a:r>
            <a:rPr lang="en-US" sz="1100" b="0" i="0">
              <a:solidFill>
                <a:schemeClr val="dk1"/>
              </a:solidFill>
              <a:effectLst/>
              <a:latin typeface="+mn-lt"/>
              <a:ea typeface="+mn-ea"/>
              <a:cs typeface="+mn-cs"/>
            </a:rPr>
            <a:t>    d. Check the actions you allow the users of your worksheet to perform.</a:t>
          </a:r>
        </a:p>
        <a:p>
          <a:pPr fontAlgn="base"/>
          <a:r>
            <a:rPr lang="en-US" sz="1100" b="0" i="0">
              <a:solidFill>
                <a:schemeClr val="dk1"/>
              </a:solidFill>
              <a:effectLst/>
              <a:latin typeface="+mn-lt"/>
              <a:ea typeface="+mn-ea"/>
              <a:cs typeface="+mn-cs"/>
            </a:rPr>
            <a:t>    e. Click OK.</a:t>
          </a:r>
        </a:p>
        <a:p>
          <a:pPr fontAlgn="base"/>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Note: if you don't check any action, users can only view the Excel file!</a:t>
          </a:r>
        </a:p>
        <a:p>
          <a:pPr fontAlgn="base"/>
          <a:r>
            <a:rPr lang="en-US" sz="1100" b="1" i="0">
              <a:solidFill>
                <a:schemeClr val="dk1"/>
              </a:solidFill>
              <a:effectLst/>
              <a:latin typeface="+mn-lt"/>
              <a:ea typeface="+mn-ea"/>
              <a:cs typeface="+mn-cs"/>
            </a:rPr>
            <a:t>               If you forget your password, Microsoft cannot retrieve it.</a:t>
          </a:r>
        </a:p>
        <a:p>
          <a:pPr fontAlgn="base"/>
          <a:endParaRPr lang="en-US" sz="1100" b="0" i="0">
            <a:solidFill>
              <a:schemeClr val="dk1"/>
            </a:solidFill>
            <a:effectLst/>
            <a:latin typeface="+mn-lt"/>
            <a:ea typeface="+mn-ea"/>
            <a:cs typeface="+mn-cs"/>
          </a:endParaRPr>
        </a:p>
        <a:p>
          <a:r>
            <a:rPr lang="en-US" sz="1100" b="1">
              <a:solidFill>
                <a:schemeClr val="dk1"/>
              </a:solidFill>
              <a:effectLst/>
              <a:latin typeface="+mn-lt"/>
              <a:ea typeface="+mn-ea"/>
              <a:cs typeface="+mn-cs"/>
            </a:rPr>
            <a:t>Option Allows users to</a:t>
          </a:r>
          <a:endParaRPr lang="en-US" sz="1100" b="0">
            <a:solidFill>
              <a:schemeClr val="dk1"/>
            </a:solidFill>
            <a:effectLst/>
            <a:latin typeface="+mn-lt"/>
            <a:ea typeface="+mn-ea"/>
            <a:cs typeface="+mn-cs"/>
          </a:endParaRPr>
        </a:p>
        <a:p>
          <a:pPr fontAlgn="t"/>
          <a:r>
            <a:rPr lang="en-US" sz="1100" b="1">
              <a:solidFill>
                <a:schemeClr val="dk1"/>
              </a:solidFill>
              <a:effectLst/>
              <a:latin typeface="+mn-lt"/>
              <a:ea typeface="+mn-ea"/>
              <a:cs typeface="+mn-cs"/>
            </a:rPr>
            <a:t>Select locked cells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Move the pointer to cells for which the </a:t>
          </a:r>
          <a:r>
            <a:rPr lang="en-US" sz="1100" b="1">
              <a:solidFill>
                <a:schemeClr val="dk1"/>
              </a:solidFill>
              <a:effectLst/>
              <a:latin typeface="+mn-lt"/>
              <a:ea typeface="+mn-ea"/>
              <a:cs typeface="+mn-cs"/>
            </a:rPr>
            <a:t>Locked</a:t>
          </a:r>
          <a:r>
            <a:rPr lang="en-US" sz="1100">
              <a:solidFill>
                <a:schemeClr val="dk1"/>
              </a:solidFill>
              <a:effectLst/>
              <a:latin typeface="+mn-lt"/>
              <a:ea typeface="+mn-ea"/>
              <a:cs typeface="+mn-cs"/>
            </a:rPr>
            <a:t> box is checked on the </a:t>
          </a:r>
          <a:r>
            <a:rPr lang="en-US" sz="1100" b="1">
              <a:solidFill>
                <a:schemeClr val="dk1"/>
              </a:solidFill>
              <a:effectLst/>
              <a:latin typeface="+mn-lt"/>
              <a:ea typeface="+mn-ea"/>
              <a:cs typeface="+mn-cs"/>
            </a:rPr>
            <a:t>Protection</a:t>
          </a:r>
          <a:r>
            <a:rPr lang="en-US" sz="1100">
              <a:solidFill>
                <a:schemeClr val="dk1"/>
              </a:solidFill>
              <a:effectLst/>
              <a:latin typeface="+mn-lt"/>
              <a:ea typeface="+mn-ea"/>
              <a:cs typeface="+mn-cs"/>
            </a:rPr>
            <a:t> tab of the </a:t>
          </a:r>
          <a:r>
            <a:rPr lang="en-US" sz="1100" b="1">
              <a:solidFill>
                <a:schemeClr val="dk1"/>
              </a:solidFill>
              <a:effectLst/>
              <a:latin typeface="+mn-lt"/>
              <a:ea typeface="+mn-ea"/>
              <a:cs typeface="+mn-cs"/>
            </a:rPr>
            <a:t>Format Cells</a:t>
          </a:r>
          <a:r>
            <a:rPr lang="en-US" sz="1100">
              <a:solidFill>
                <a:schemeClr val="dk1"/>
              </a:solidFill>
              <a:effectLst/>
              <a:latin typeface="+mn-lt"/>
              <a:ea typeface="+mn-ea"/>
              <a:cs typeface="+mn-cs"/>
            </a:rPr>
            <a:t> dialog box. By default, users are allowed to select locked cells.</a:t>
          </a:r>
        </a:p>
        <a:p>
          <a:pPr fontAlgn="t"/>
          <a:r>
            <a:rPr lang="en-US" sz="1100" b="1">
              <a:solidFill>
                <a:schemeClr val="dk1"/>
              </a:solidFill>
              <a:effectLst/>
              <a:latin typeface="+mn-lt"/>
              <a:ea typeface="+mn-ea"/>
              <a:cs typeface="+mn-cs"/>
            </a:rPr>
            <a:t>Select unlocked cells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Move the pointer to cells for which the </a:t>
          </a:r>
          <a:r>
            <a:rPr lang="en-US" sz="1100" b="1">
              <a:solidFill>
                <a:schemeClr val="dk1"/>
              </a:solidFill>
              <a:effectLst/>
              <a:latin typeface="+mn-lt"/>
              <a:ea typeface="+mn-ea"/>
              <a:cs typeface="+mn-cs"/>
            </a:rPr>
            <a:t>Locked</a:t>
          </a:r>
          <a:r>
            <a:rPr lang="en-US" sz="1100">
              <a:solidFill>
                <a:schemeClr val="dk1"/>
              </a:solidFill>
              <a:effectLst/>
              <a:latin typeface="+mn-lt"/>
              <a:ea typeface="+mn-ea"/>
              <a:cs typeface="+mn-cs"/>
            </a:rPr>
            <a:t> box is unchecked on the </a:t>
          </a:r>
          <a:r>
            <a:rPr lang="en-US" sz="1100" b="1">
              <a:solidFill>
                <a:schemeClr val="dk1"/>
              </a:solidFill>
              <a:effectLst/>
              <a:latin typeface="+mn-lt"/>
              <a:ea typeface="+mn-ea"/>
              <a:cs typeface="+mn-cs"/>
            </a:rPr>
            <a:t>Protection</a:t>
          </a:r>
          <a:r>
            <a:rPr lang="en-US" sz="1100">
              <a:solidFill>
                <a:schemeClr val="dk1"/>
              </a:solidFill>
              <a:effectLst/>
              <a:latin typeface="+mn-lt"/>
              <a:ea typeface="+mn-ea"/>
              <a:cs typeface="+mn-cs"/>
            </a:rPr>
            <a:t> tab of the </a:t>
          </a:r>
          <a:r>
            <a:rPr lang="en-US" sz="1100" b="1">
              <a:solidFill>
                <a:schemeClr val="dk1"/>
              </a:solidFill>
              <a:effectLst/>
              <a:latin typeface="+mn-lt"/>
              <a:ea typeface="+mn-ea"/>
              <a:cs typeface="+mn-cs"/>
            </a:rPr>
            <a:t>Format Cells</a:t>
          </a:r>
          <a:r>
            <a:rPr lang="en-US" sz="1100">
              <a:solidFill>
                <a:schemeClr val="dk1"/>
              </a:solidFill>
              <a:effectLst/>
              <a:latin typeface="+mn-lt"/>
              <a:ea typeface="+mn-ea"/>
              <a:cs typeface="+mn-cs"/>
            </a:rPr>
            <a:t> dialog box.</a:t>
          </a:r>
        </a:p>
        <a:p>
          <a:pPr fontAlgn="t"/>
          <a:r>
            <a:rPr lang="en-US" sz="1100">
              <a:solidFill>
                <a:schemeClr val="dk1"/>
              </a:solidFill>
              <a:effectLst/>
              <a:latin typeface="+mn-lt"/>
              <a:ea typeface="+mn-ea"/>
              <a:cs typeface="+mn-cs"/>
            </a:rPr>
            <a:t>    By default, users can select unlocked cells, and they can press the TAB key to move between the unlocked cells on a protected worksheet.</a:t>
          </a:r>
        </a:p>
        <a:p>
          <a:pPr fontAlgn="t"/>
          <a:r>
            <a:rPr lang="en-US" sz="1100" b="1">
              <a:solidFill>
                <a:schemeClr val="dk1"/>
              </a:solidFill>
              <a:effectLst/>
              <a:latin typeface="+mn-lt"/>
              <a:ea typeface="+mn-ea"/>
              <a:cs typeface="+mn-cs"/>
            </a:rPr>
            <a:t>Format cells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Change any of the options in the </a:t>
          </a:r>
          <a:r>
            <a:rPr lang="en-US" sz="1100" b="1">
              <a:solidFill>
                <a:schemeClr val="dk1"/>
              </a:solidFill>
              <a:effectLst/>
              <a:latin typeface="+mn-lt"/>
              <a:ea typeface="+mn-ea"/>
              <a:cs typeface="+mn-cs"/>
            </a:rPr>
            <a:t>Format Cells</a:t>
          </a:r>
          <a:r>
            <a:rPr lang="en-US" sz="1100">
              <a:solidFill>
                <a:schemeClr val="dk1"/>
              </a:solidFill>
              <a:effectLst/>
              <a:latin typeface="+mn-lt"/>
              <a:ea typeface="+mn-ea"/>
              <a:cs typeface="+mn-cs"/>
            </a:rPr>
            <a:t> or </a:t>
          </a:r>
          <a:r>
            <a:rPr lang="en-US" sz="1100" b="1">
              <a:solidFill>
                <a:schemeClr val="dk1"/>
              </a:solidFill>
              <a:effectLst/>
              <a:latin typeface="+mn-lt"/>
              <a:ea typeface="+mn-ea"/>
              <a:cs typeface="+mn-cs"/>
            </a:rPr>
            <a:t>Conditional Formatting</a:t>
          </a:r>
          <a:r>
            <a:rPr lang="en-US" sz="1100">
              <a:solidFill>
                <a:schemeClr val="dk1"/>
              </a:solidFill>
              <a:effectLst/>
              <a:latin typeface="+mn-lt"/>
              <a:ea typeface="+mn-ea"/>
              <a:cs typeface="+mn-cs"/>
            </a:rPr>
            <a:t> dialog boxes.</a:t>
          </a:r>
        </a:p>
        <a:p>
          <a:pPr fontAlgn="t"/>
          <a:r>
            <a:rPr lang="en-US" sz="1100">
              <a:solidFill>
                <a:schemeClr val="dk1"/>
              </a:solidFill>
              <a:effectLst/>
              <a:latin typeface="+mn-lt"/>
              <a:ea typeface="+mn-ea"/>
              <a:cs typeface="+mn-cs"/>
            </a:rPr>
            <a:t>    If you applied conditional formatting before you protected the worksheet, the formatting continues to change when a user enters a value that satisfies a different condition.</a:t>
          </a:r>
        </a:p>
        <a:p>
          <a:pPr fontAlgn="t"/>
          <a:r>
            <a:rPr lang="en-US" sz="1100" b="1">
              <a:solidFill>
                <a:schemeClr val="dk1"/>
              </a:solidFill>
              <a:effectLst/>
              <a:latin typeface="+mn-lt"/>
              <a:ea typeface="+mn-ea"/>
              <a:cs typeface="+mn-cs"/>
            </a:rPr>
            <a:t>Format columns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Use any of the column formatting commands, including changing column width or hiding columns (</a:t>
          </a:r>
          <a:r>
            <a:rPr lang="en-US" sz="1100" b="1">
              <a:solidFill>
                <a:schemeClr val="dk1"/>
              </a:solidFill>
              <a:effectLst/>
              <a:latin typeface="+mn-lt"/>
              <a:ea typeface="+mn-ea"/>
              <a:cs typeface="+mn-cs"/>
            </a:rPr>
            <a:t>Home</a:t>
          </a:r>
          <a:r>
            <a:rPr lang="en-US" sz="1100">
              <a:solidFill>
                <a:schemeClr val="dk1"/>
              </a:solidFill>
              <a:effectLst/>
              <a:latin typeface="+mn-lt"/>
              <a:ea typeface="+mn-ea"/>
              <a:cs typeface="+mn-cs"/>
            </a:rPr>
            <a:t> tab,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group, </a:t>
          </a:r>
          <a:r>
            <a:rPr lang="en-US" sz="1100" b="1">
              <a:solidFill>
                <a:schemeClr val="dk1"/>
              </a:solidFill>
              <a:effectLst/>
              <a:latin typeface="+mn-lt"/>
              <a:ea typeface="+mn-ea"/>
              <a:cs typeface="+mn-cs"/>
            </a:rPr>
            <a:t>Format</a:t>
          </a:r>
          <a:r>
            <a:rPr lang="en-US" sz="1100">
              <a:solidFill>
                <a:schemeClr val="dk1"/>
              </a:solidFill>
              <a:effectLst/>
              <a:latin typeface="+mn-lt"/>
              <a:ea typeface="+mn-ea"/>
              <a:cs typeface="+mn-cs"/>
            </a:rPr>
            <a:t> button).</a:t>
          </a:r>
        </a:p>
        <a:p>
          <a:pPr fontAlgn="t"/>
          <a:r>
            <a:rPr lang="en-US" sz="1100" b="1">
              <a:solidFill>
                <a:schemeClr val="dk1"/>
              </a:solidFill>
              <a:effectLst/>
              <a:latin typeface="+mn-lt"/>
              <a:ea typeface="+mn-ea"/>
              <a:cs typeface="+mn-cs"/>
            </a:rPr>
            <a:t>Format rows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Use any of the row formatting commands, including changing row height or hiding rows (</a:t>
          </a:r>
          <a:r>
            <a:rPr lang="en-US" sz="1100" b="1">
              <a:solidFill>
                <a:schemeClr val="dk1"/>
              </a:solidFill>
              <a:effectLst/>
              <a:latin typeface="+mn-lt"/>
              <a:ea typeface="+mn-ea"/>
              <a:cs typeface="+mn-cs"/>
            </a:rPr>
            <a:t>Home</a:t>
          </a:r>
          <a:r>
            <a:rPr lang="en-US" sz="1100">
              <a:solidFill>
                <a:schemeClr val="dk1"/>
              </a:solidFill>
              <a:effectLst/>
              <a:latin typeface="+mn-lt"/>
              <a:ea typeface="+mn-ea"/>
              <a:cs typeface="+mn-cs"/>
            </a:rPr>
            <a:t> tab,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group, </a:t>
          </a:r>
          <a:r>
            <a:rPr lang="en-US" sz="1100" b="1">
              <a:solidFill>
                <a:schemeClr val="dk1"/>
              </a:solidFill>
              <a:effectLst/>
              <a:latin typeface="+mn-lt"/>
              <a:ea typeface="+mn-ea"/>
              <a:cs typeface="+mn-cs"/>
            </a:rPr>
            <a:t>Format</a:t>
          </a:r>
          <a:r>
            <a:rPr lang="en-US" sz="1100">
              <a:solidFill>
                <a:schemeClr val="dk1"/>
              </a:solidFill>
              <a:effectLst/>
              <a:latin typeface="+mn-lt"/>
              <a:ea typeface="+mn-ea"/>
              <a:cs typeface="+mn-cs"/>
            </a:rPr>
            <a:t> button).</a:t>
          </a:r>
        </a:p>
        <a:p>
          <a:pPr fontAlgn="t"/>
          <a:r>
            <a:rPr lang="en-US" sz="1100" b="1">
              <a:solidFill>
                <a:schemeClr val="dk1"/>
              </a:solidFill>
              <a:effectLst/>
              <a:latin typeface="+mn-lt"/>
              <a:ea typeface="+mn-ea"/>
              <a:cs typeface="+mn-cs"/>
            </a:rPr>
            <a:t>Insert columns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Insert columns.</a:t>
          </a:r>
        </a:p>
        <a:p>
          <a:pPr fontAlgn="t"/>
          <a:r>
            <a:rPr lang="en-US" sz="1100" b="1">
              <a:solidFill>
                <a:schemeClr val="dk1"/>
              </a:solidFill>
              <a:effectLst/>
              <a:latin typeface="+mn-lt"/>
              <a:ea typeface="+mn-ea"/>
              <a:cs typeface="+mn-cs"/>
            </a:rPr>
            <a:t>Insert rows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Insert rows.</a:t>
          </a:r>
        </a:p>
        <a:p>
          <a:pPr fontAlgn="t"/>
          <a:r>
            <a:rPr lang="en-US" sz="1100" b="1">
              <a:solidFill>
                <a:schemeClr val="dk1"/>
              </a:solidFill>
              <a:effectLst/>
              <a:latin typeface="+mn-lt"/>
              <a:ea typeface="+mn-ea"/>
              <a:cs typeface="+mn-cs"/>
            </a:rPr>
            <a:t>Insert hyperlinks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Insert new hyperlinks, even in unlocked cells.</a:t>
          </a:r>
        </a:p>
        <a:p>
          <a:pPr fontAlgn="t"/>
          <a:r>
            <a:rPr lang="en-US" sz="1100" b="1">
              <a:solidFill>
                <a:schemeClr val="dk1"/>
              </a:solidFill>
              <a:effectLst/>
              <a:latin typeface="+mn-lt"/>
              <a:ea typeface="+mn-ea"/>
              <a:cs typeface="+mn-cs"/>
            </a:rPr>
            <a:t>Delete columns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Delete columns.</a:t>
          </a:r>
        </a:p>
        <a:p>
          <a:pPr fontAlgn="t"/>
          <a:r>
            <a:rPr lang="en-US" sz="1100" b="1">
              <a:solidFill>
                <a:schemeClr val="dk1"/>
              </a:solidFill>
              <a:effectLst/>
              <a:latin typeface="+mn-lt"/>
              <a:ea typeface="+mn-ea"/>
              <a:cs typeface="+mn-cs"/>
            </a:rPr>
            <a:t>   Note:</a:t>
          </a:r>
          <a:r>
            <a:rPr lang="en-US" sz="1100">
              <a:solidFill>
                <a:schemeClr val="dk1"/>
              </a:solidFill>
              <a:effectLst/>
              <a:latin typeface="+mn-lt"/>
              <a:ea typeface="+mn-ea"/>
              <a:cs typeface="+mn-cs"/>
            </a:rPr>
            <a:t> If </a:t>
          </a:r>
          <a:r>
            <a:rPr lang="en-US" sz="1100" b="1">
              <a:solidFill>
                <a:schemeClr val="dk1"/>
              </a:solidFill>
              <a:effectLst/>
              <a:latin typeface="+mn-lt"/>
              <a:ea typeface="+mn-ea"/>
              <a:cs typeface="+mn-cs"/>
            </a:rPr>
            <a:t>Delete columns</a:t>
          </a:r>
          <a:r>
            <a:rPr lang="en-US" sz="1100">
              <a:solidFill>
                <a:schemeClr val="dk1"/>
              </a:solidFill>
              <a:effectLst/>
              <a:latin typeface="+mn-lt"/>
              <a:ea typeface="+mn-ea"/>
              <a:cs typeface="+mn-cs"/>
            </a:rPr>
            <a:t> is protected and </a:t>
          </a:r>
          <a:r>
            <a:rPr lang="en-US" sz="1100" b="1">
              <a:solidFill>
                <a:schemeClr val="dk1"/>
              </a:solidFill>
              <a:effectLst/>
              <a:latin typeface="+mn-lt"/>
              <a:ea typeface="+mn-ea"/>
              <a:cs typeface="+mn-cs"/>
            </a:rPr>
            <a:t>Insert columns</a:t>
          </a:r>
          <a:r>
            <a:rPr lang="en-US" sz="1100">
              <a:solidFill>
                <a:schemeClr val="dk1"/>
              </a:solidFill>
              <a:effectLst/>
              <a:latin typeface="+mn-lt"/>
              <a:ea typeface="+mn-ea"/>
              <a:cs typeface="+mn-cs"/>
            </a:rPr>
            <a:t> is not protected, a user can insert columns but cannot delete them.</a:t>
          </a:r>
        </a:p>
        <a:p>
          <a:pPr fontAlgn="t"/>
          <a:r>
            <a:rPr lang="en-US" sz="1100" b="1">
              <a:solidFill>
                <a:schemeClr val="dk1"/>
              </a:solidFill>
              <a:effectLst/>
              <a:latin typeface="+mn-lt"/>
              <a:ea typeface="+mn-ea"/>
              <a:cs typeface="+mn-cs"/>
            </a:rPr>
            <a:t>Delete rows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Delete rows.</a:t>
          </a:r>
        </a:p>
        <a:p>
          <a:pPr fontAlgn="t"/>
          <a:r>
            <a:rPr lang="en-US" sz="1100" b="1">
              <a:solidFill>
                <a:schemeClr val="dk1"/>
              </a:solidFill>
              <a:effectLst/>
              <a:latin typeface="+mn-lt"/>
              <a:ea typeface="+mn-ea"/>
              <a:cs typeface="+mn-cs"/>
            </a:rPr>
            <a:t>   Note:</a:t>
          </a:r>
          <a:r>
            <a:rPr lang="en-US" sz="1100">
              <a:solidFill>
                <a:schemeClr val="dk1"/>
              </a:solidFill>
              <a:effectLst/>
              <a:latin typeface="+mn-lt"/>
              <a:ea typeface="+mn-ea"/>
              <a:cs typeface="+mn-cs"/>
            </a:rPr>
            <a:t> If </a:t>
          </a:r>
          <a:r>
            <a:rPr lang="en-US" sz="1100" b="1">
              <a:solidFill>
                <a:schemeClr val="dk1"/>
              </a:solidFill>
              <a:effectLst/>
              <a:latin typeface="+mn-lt"/>
              <a:ea typeface="+mn-ea"/>
              <a:cs typeface="+mn-cs"/>
            </a:rPr>
            <a:t>Delete rows</a:t>
          </a:r>
          <a:r>
            <a:rPr lang="en-US" sz="1100">
              <a:solidFill>
                <a:schemeClr val="dk1"/>
              </a:solidFill>
              <a:effectLst/>
              <a:latin typeface="+mn-lt"/>
              <a:ea typeface="+mn-ea"/>
              <a:cs typeface="+mn-cs"/>
            </a:rPr>
            <a:t> is protected and </a:t>
          </a:r>
          <a:r>
            <a:rPr lang="en-US" sz="1100" b="1">
              <a:solidFill>
                <a:schemeClr val="dk1"/>
              </a:solidFill>
              <a:effectLst/>
              <a:latin typeface="+mn-lt"/>
              <a:ea typeface="+mn-ea"/>
              <a:cs typeface="+mn-cs"/>
            </a:rPr>
            <a:t>Insert rows</a:t>
          </a:r>
          <a:r>
            <a:rPr lang="en-US" sz="1100">
              <a:solidFill>
                <a:schemeClr val="dk1"/>
              </a:solidFill>
              <a:effectLst/>
              <a:latin typeface="+mn-lt"/>
              <a:ea typeface="+mn-ea"/>
              <a:cs typeface="+mn-cs"/>
            </a:rPr>
            <a:t> is not protected, a user can insert rows but cannot delete them.</a:t>
          </a:r>
        </a:p>
        <a:p>
          <a:pPr fontAlgn="t"/>
          <a:r>
            <a:rPr lang="en-US" sz="1100" b="1">
              <a:solidFill>
                <a:schemeClr val="dk1"/>
              </a:solidFill>
              <a:effectLst/>
              <a:latin typeface="+mn-lt"/>
              <a:ea typeface="+mn-ea"/>
              <a:cs typeface="+mn-cs"/>
            </a:rPr>
            <a:t>Sort</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Use any commands to sort data (</a:t>
          </a:r>
          <a:r>
            <a:rPr lang="en-US" sz="1100" b="1">
              <a:solidFill>
                <a:schemeClr val="dk1"/>
              </a:solidFill>
              <a:effectLst/>
              <a:latin typeface="+mn-lt"/>
              <a:ea typeface="+mn-ea"/>
              <a:cs typeface="+mn-cs"/>
            </a:rPr>
            <a:t>Data</a:t>
          </a:r>
          <a:r>
            <a:rPr lang="en-US" sz="1100">
              <a:solidFill>
                <a:schemeClr val="dk1"/>
              </a:solidFill>
              <a:effectLst/>
              <a:latin typeface="+mn-lt"/>
              <a:ea typeface="+mn-ea"/>
              <a:cs typeface="+mn-cs"/>
            </a:rPr>
            <a:t> tab, </a:t>
          </a:r>
          <a:r>
            <a:rPr lang="en-US" sz="1100" b="1">
              <a:solidFill>
                <a:schemeClr val="dk1"/>
              </a:solidFill>
              <a:effectLst/>
              <a:latin typeface="+mn-lt"/>
              <a:ea typeface="+mn-ea"/>
              <a:cs typeface="+mn-cs"/>
            </a:rPr>
            <a:t>Sort &amp; Filter</a:t>
          </a:r>
          <a:r>
            <a:rPr lang="en-US" sz="1100">
              <a:solidFill>
                <a:schemeClr val="dk1"/>
              </a:solidFill>
              <a:effectLst/>
              <a:latin typeface="+mn-lt"/>
              <a:ea typeface="+mn-ea"/>
              <a:cs typeface="+mn-cs"/>
            </a:rPr>
            <a:t> group).</a:t>
          </a:r>
        </a:p>
        <a:p>
          <a:pPr fontAlgn="t"/>
          <a:r>
            <a:rPr lang="en-US" sz="1100" b="1">
              <a:solidFill>
                <a:schemeClr val="dk1"/>
              </a:solidFill>
              <a:effectLst/>
              <a:latin typeface="+mn-lt"/>
              <a:ea typeface="+mn-ea"/>
              <a:cs typeface="+mn-cs"/>
            </a:rPr>
            <a:t>   Note:</a:t>
          </a:r>
          <a:r>
            <a:rPr lang="en-US" sz="1100">
              <a:solidFill>
                <a:schemeClr val="dk1"/>
              </a:solidFill>
              <a:effectLst/>
              <a:latin typeface="+mn-lt"/>
              <a:ea typeface="+mn-ea"/>
              <a:cs typeface="+mn-cs"/>
            </a:rPr>
            <a:t> Users can't sort ranges that contain locked cells on a protected worksheet, regardless of this setting.</a:t>
          </a:r>
        </a:p>
        <a:p>
          <a:pPr fontAlgn="t"/>
          <a:r>
            <a:rPr lang="en-US" sz="1100" b="1">
              <a:solidFill>
                <a:schemeClr val="dk1"/>
              </a:solidFill>
              <a:effectLst/>
              <a:latin typeface="+mn-lt"/>
              <a:ea typeface="+mn-ea"/>
              <a:cs typeface="+mn-cs"/>
            </a:rPr>
            <a:t>Use AutoFilter</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Use the drop-down arrows to change the filter on ranges when AutoFilters are applied.</a:t>
          </a:r>
        </a:p>
        <a:p>
          <a:pPr fontAlgn="t"/>
          <a:r>
            <a:rPr lang="en-US" sz="1100" b="1">
              <a:solidFill>
                <a:schemeClr val="dk1"/>
              </a:solidFill>
              <a:effectLst/>
              <a:latin typeface="+mn-lt"/>
              <a:ea typeface="+mn-ea"/>
              <a:cs typeface="+mn-cs"/>
            </a:rPr>
            <a:t>   Note:</a:t>
          </a:r>
          <a:r>
            <a:rPr lang="en-US" sz="1100">
              <a:solidFill>
                <a:schemeClr val="dk1"/>
              </a:solidFill>
              <a:effectLst/>
              <a:latin typeface="+mn-lt"/>
              <a:ea typeface="+mn-ea"/>
              <a:cs typeface="+mn-cs"/>
            </a:rPr>
            <a:t> Users cannot apply or remove AutoFilter on a protected worksheet, regardless of this setting.</a:t>
          </a:r>
        </a:p>
        <a:p>
          <a:pPr fontAlgn="t"/>
          <a:r>
            <a:rPr lang="en-US" sz="1100" b="1">
              <a:solidFill>
                <a:schemeClr val="dk1"/>
              </a:solidFill>
              <a:effectLst/>
              <a:latin typeface="+mn-lt"/>
              <a:ea typeface="+mn-ea"/>
              <a:cs typeface="+mn-cs"/>
            </a:rPr>
            <a:t>Use PivotTable reports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Format, change the layout, refresh, or otherwise modify PivotTable reports, or create new reports.</a:t>
          </a:r>
        </a:p>
        <a:p>
          <a:pPr fontAlgn="t"/>
          <a:r>
            <a:rPr lang="en-US" sz="1100" b="1">
              <a:solidFill>
                <a:schemeClr val="dk1"/>
              </a:solidFill>
              <a:effectLst/>
              <a:latin typeface="+mn-lt"/>
              <a:ea typeface="+mn-ea"/>
              <a:cs typeface="+mn-cs"/>
            </a:rPr>
            <a:t>Edit objects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Doing any of the following:</a:t>
          </a:r>
        </a:p>
        <a:p>
          <a:pPr fontAlgn="t"/>
          <a:r>
            <a:rPr lang="en-US" sz="1100">
              <a:solidFill>
                <a:schemeClr val="dk1"/>
              </a:solidFill>
              <a:effectLst/>
              <a:latin typeface="+mn-lt"/>
              <a:ea typeface="+mn-ea"/>
              <a:cs typeface="+mn-cs"/>
            </a:rPr>
            <a:t>   Make changes to graphic objects including maps, embedded charts, shapes, text boxes, and controls that you did not unlock before you protected the worksheet.</a:t>
          </a:r>
        </a:p>
        <a:p>
          <a:pPr fontAlgn="t"/>
          <a:r>
            <a:rPr lang="en-US" sz="1100">
              <a:solidFill>
                <a:schemeClr val="dk1"/>
              </a:solidFill>
              <a:effectLst/>
              <a:latin typeface="+mn-lt"/>
              <a:ea typeface="+mn-ea"/>
              <a:cs typeface="+mn-cs"/>
            </a:rPr>
            <a:t>   For example, if a worksheet has a button that    runs a macro, you can click the button to run the macro, but you cannot delete the button.</a:t>
          </a:r>
        </a:p>
        <a:p>
          <a:pPr fontAlgn="t"/>
          <a:r>
            <a:rPr lang="en-US" sz="1100">
              <a:solidFill>
                <a:schemeClr val="dk1"/>
              </a:solidFill>
              <a:effectLst/>
              <a:latin typeface="+mn-lt"/>
              <a:ea typeface="+mn-ea"/>
              <a:cs typeface="+mn-cs"/>
            </a:rPr>
            <a:t>   Make any changes, such as formatting, to an embedded chart. The chart continues to be updated when you change its source data.</a:t>
          </a:r>
        </a:p>
        <a:p>
          <a:pPr fontAlgn="t"/>
          <a:r>
            <a:rPr lang="en-US" sz="1100">
              <a:solidFill>
                <a:schemeClr val="dk1"/>
              </a:solidFill>
              <a:effectLst/>
              <a:latin typeface="+mn-lt"/>
              <a:ea typeface="+mn-ea"/>
              <a:cs typeface="+mn-cs"/>
            </a:rPr>
            <a:t>   Add or edit notes.</a:t>
          </a:r>
        </a:p>
        <a:p>
          <a:pPr fontAlgn="t"/>
          <a:r>
            <a:rPr lang="en-US" sz="1100" b="1">
              <a:solidFill>
                <a:schemeClr val="dk1"/>
              </a:solidFill>
              <a:effectLst/>
              <a:latin typeface="+mn-lt"/>
              <a:ea typeface="+mn-ea"/>
              <a:cs typeface="+mn-cs"/>
            </a:rPr>
            <a:t>Edit scenarios</a:t>
          </a:r>
          <a:endParaRPr lang="en-US" sz="1100">
            <a:solidFill>
              <a:schemeClr val="dk1"/>
            </a:solidFill>
            <a:effectLst/>
            <a:latin typeface="+mn-lt"/>
            <a:ea typeface="+mn-ea"/>
            <a:cs typeface="+mn-cs"/>
          </a:endParaRPr>
        </a:p>
        <a:p>
          <a:pPr fontAlgn="t"/>
          <a:r>
            <a:rPr lang="en-US" sz="1100">
              <a:solidFill>
                <a:schemeClr val="dk1"/>
              </a:solidFill>
              <a:effectLst/>
              <a:latin typeface="+mn-lt"/>
              <a:ea typeface="+mn-ea"/>
              <a:cs typeface="+mn-cs"/>
            </a:rPr>
            <a:t>   View scenarios that you have hidden, making changes to scenarios that you have prevented</a:t>
          </a:r>
        </a:p>
        <a:p>
          <a:pPr fontAlgn="base"/>
          <a:endParaRPr lang="en-US" sz="1100" b="0" i="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2. In REVIEW Tab of Main Menu ---&gt; Select Protect Sheet ---&gt; Protect Sheet Dialog Box will appear - </a:t>
          </a:r>
          <a:r>
            <a:rPr lang="en-US" sz="1100" b="0" i="0" baseline="0">
              <a:solidFill>
                <a:schemeClr val="dk1"/>
              </a:solidFill>
              <a:effectLst/>
              <a:latin typeface="+mn-lt"/>
              <a:ea typeface="+mn-ea"/>
              <a:cs typeface="+mn-cs"/>
            </a:rPr>
            <a:t>rest process is same.</a:t>
          </a: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base"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3. Go to FILE in main menu ---&gt; Protect Workbook ---&gt; Protect Current Worksheet  ---&gt; Protect Sheet Dialog Box will appear ----- </a:t>
          </a:r>
          <a:r>
            <a:rPr lang="en-US" sz="1100" b="0" i="0" baseline="0">
              <a:solidFill>
                <a:schemeClr val="dk1"/>
              </a:solidFill>
              <a:effectLst/>
              <a:latin typeface="+mn-lt"/>
              <a:ea typeface="+mn-ea"/>
              <a:cs typeface="+mn-cs"/>
            </a:rPr>
            <a:t>rest process is same.</a:t>
          </a: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4. Go to HOME Tab in Main menu ---&gt; Select Format option icon --- in dropdown men Select Protect Sheet ---&gt; Protect Sheet Dialog Box will appear ---- </a:t>
          </a:r>
          <a:r>
            <a:rPr lang="en-US" sz="1100" b="0" i="0" baseline="0">
              <a:solidFill>
                <a:schemeClr val="dk1"/>
              </a:solidFill>
              <a:effectLst/>
              <a:latin typeface="+mn-lt"/>
              <a:ea typeface="+mn-ea"/>
              <a:cs typeface="+mn-cs"/>
            </a:rPr>
            <a:t>rest process is same.</a:t>
          </a:r>
          <a:endParaRPr lang="en-US">
            <a:effectLst/>
          </a:endParaRPr>
        </a:p>
        <a:p>
          <a:pPr marL="0" marR="0" lvl="0" indent="0" defTabSz="914400" eaLnBrk="1" fontAlgn="base" latinLnBrk="0" hangingPunct="1">
            <a:lnSpc>
              <a:spcPct val="100000"/>
            </a:lnSpc>
            <a:spcBef>
              <a:spcPts val="0"/>
            </a:spcBef>
            <a:spcAft>
              <a:spcPts val="0"/>
            </a:spcAft>
            <a:buClrTx/>
            <a:buSzTx/>
            <a:buFontTx/>
            <a:buNone/>
            <a:tabLst/>
            <a:defRPr/>
          </a:pPr>
          <a:endParaRPr lang="en-US">
            <a:effectLst/>
          </a:endParaRPr>
        </a:p>
        <a:p>
          <a:pPr fontAlgn="base"/>
          <a:endParaRPr lang="en-US" sz="1100" b="0" i="0">
            <a:solidFill>
              <a:schemeClr val="dk1"/>
            </a:solidFill>
            <a:effectLst/>
            <a:latin typeface="+mn-lt"/>
            <a:ea typeface="+mn-ea"/>
            <a:cs typeface="+mn-cs"/>
          </a:endParaRPr>
        </a:p>
      </xdr:txBody>
    </xdr:sp>
    <xdr:clientData/>
  </xdr:twoCellAnchor>
  <xdr:twoCellAnchor>
    <xdr:from>
      <xdr:col>4</xdr:col>
      <xdr:colOff>0</xdr:colOff>
      <xdr:row>0</xdr:row>
      <xdr:rowOff>66675</xdr:rowOff>
    </xdr:from>
    <xdr:to>
      <xdr:col>6</xdr:col>
      <xdr:colOff>57151</xdr:colOff>
      <xdr:row>0</xdr:row>
      <xdr:rowOff>361949</xdr:rowOff>
    </xdr:to>
    <xdr:sp macro="" textlink="">
      <xdr:nvSpPr>
        <xdr:cNvPr id="6" name="TextBox 5"/>
        <xdr:cNvSpPr txBox="1"/>
      </xdr:nvSpPr>
      <xdr:spPr>
        <a:xfrm>
          <a:off x="3438525" y="66675"/>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Protect Sheet</a:t>
          </a:r>
        </a:p>
        <a:p>
          <a:endParaRPr lang="en-US" sz="1400" b="1" baseline="0"/>
        </a:p>
      </xdr:txBody>
    </xdr:sp>
    <xdr:clientData/>
  </xdr:twoCellAnchor>
  <xdr:twoCellAnchor editAs="oneCell">
    <xdr:from>
      <xdr:col>7</xdr:col>
      <xdr:colOff>28575</xdr:colOff>
      <xdr:row>5</xdr:row>
      <xdr:rowOff>152400</xdr:rowOff>
    </xdr:from>
    <xdr:to>
      <xdr:col>11</xdr:col>
      <xdr:colOff>295275</xdr:colOff>
      <xdr:row>15</xdr:row>
      <xdr:rowOff>171450</xdr:rowOff>
    </xdr:to>
    <xdr:pic>
      <xdr:nvPicPr>
        <xdr:cNvPr id="9" name="Picture 8" descr="Protect Sheet"/>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5715000" y="1752600"/>
          <a:ext cx="3171825" cy="19716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390525</xdr:colOff>
      <xdr:row>5</xdr:row>
      <xdr:rowOff>104775</xdr:rowOff>
    </xdr:from>
    <xdr:to>
      <xdr:col>15</xdr:col>
      <xdr:colOff>561975</xdr:colOff>
      <xdr:row>17</xdr:row>
      <xdr:rowOff>171450</xdr:rowOff>
    </xdr:to>
    <xdr:pic>
      <xdr:nvPicPr>
        <xdr:cNvPr id="10" name="Picture 9" descr="Allow Users To"/>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8982075" y="1704975"/>
          <a:ext cx="2609850" cy="2400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304800</xdr:colOff>
      <xdr:row>6</xdr:row>
      <xdr:rowOff>66675</xdr:rowOff>
    </xdr:to>
    <xdr:sp macro="" textlink="">
      <xdr:nvSpPr>
        <xdr:cNvPr id="65538" name="AutoShape 2" descr="How to Protect Cells, Sheets, and Workbooks in Excel"/>
        <xdr:cNvSpPr>
          <a:spLocks noChangeAspect="1" noChangeArrowheads="1"/>
        </xdr:cNvSpPr>
      </xdr:nvSpPr>
      <xdr:spPr bwMode="auto">
        <a:xfrm>
          <a:off x="0" y="16002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66675</xdr:rowOff>
    </xdr:to>
    <xdr:sp macro="" textlink="">
      <xdr:nvSpPr>
        <xdr:cNvPr id="65540" name="AutoShape 4" descr="How to Protect Cells, Sheets, and Workbooks in Excel"/>
        <xdr:cNvSpPr>
          <a:spLocks noChangeAspect="1" noChangeArrowheads="1"/>
        </xdr:cNvSpPr>
      </xdr:nvSpPr>
      <xdr:spPr bwMode="auto">
        <a:xfrm>
          <a:off x="0" y="16002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xdr:col>
      <xdr:colOff>333375</xdr:colOff>
      <xdr:row>57</xdr:row>
      <xdr:rowOff>146835</xdr:rowOff>
    </xdr:from>
    <xdr:to>
      <xdr:col>5</xdr:col>
      <xdr:colOff>19050</xdr:colOff>
      <xdr:row>63</xdr:row>
      <xdr:rowOff>123825</xdr:rowOff>
    </xdr:to>
    <xdr:pic>
      <xdr:nvPicPr>
        <xdr:cNvPr id="19" name="Picture 18" descr="How to Protect and Unprotect a Cell or Worksheet in Microsoft Excel"/>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1323975" y="11653035"/>
          <a:ext cx="2847975" cy="111999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342900</xdr:colOff>
      <xdr:row>65</xdr:row>
      <xdr:rowOff>12814</xdr:rowOff>
    </xdr:from>
    <xdr:to>
      <xdr:col>6</xdr:col>
      <xdr:colOff>533400</xdr:colOff>
      <xdr:row>78</xdr:row>
      <xdr:rowOff>19049</xdr:rowOff>
    </xdr:to>
    <xdr:pic>
      <xdr:nvPicPr>
        <xdr:cNvPr id="20" name="Picture 19" descr="Where is Protect Sheet Command in Excel 2007, 2010, 2013, 2016, 2019 and 365"/>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1333500" y="13043014"/>
          <a:ext cx="4267200" cy="248273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13" name="Rectangle 12">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9523</xdr:colOff>
      <xdr:row>3</xdr:row>
      <xdr:rowOff>2</xdr:rowOff>
    </xdr:from>
    <xdr:to>
      <xdr:col>14</xdr:col>
      <xdr:colOff>390525</xdr:colOff>
      <xdr:row>4</xdr:row>
      <xdr:rowOff>295275</xdr:rowOff>
    </xdr:to>
    <xdr:sp macro="" textlink="">
      <xdr:nvSpPr>
        <xdr:cNvPr id="14" name="TextBox 13"/>
        <xdr:cNvSpPr txBox="1"/>
      </xdr:nvSpPr>
      <xdr:spPr>
        <a:xfrm>
          <a:off x="1000123" y="971552"/>
          <a:ext cx="9810752" cy="609598"/>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To prevent others from accessing data in your Excel files, protect your Excel file with a password.</a:t>
          </a:r>
        </a:p>
      </xdr:txBody>
    </xdr:sp>
    <xdr:clientData/>
  </xdr:twoCellAnchor>
  <xdr:twoCellAnchor>
    <xdr:from>
      <xdr:col>1</xdr:col>
      <xdr:colOff>9524</xdr:colOff>
      <xdr:row>2</xdr:row>
      <xdr:rowOff>19051</xdr:rowOff>
    </xdr:from>
    <xdr:to>
      <xdr:col>3</xdr:col>
      <xdr:colOff>9525</xdr:colOff>
      <xdr:row>3</xdr:row>
      <xdr:rowOff>0</xdr:rowOff>
    </xdr:to>
    <xdr:sp macro="" textlink="">
      <xdr:nvSpPr>
        <xdr:cNvPr id="15" name="TextBox 14"/>
        <xdr:cNvSpPr txBox="1"/>
      </xdr:nvSpPr>
      <xdr:spPr>
        <a:xfrm>
          <a:off x="1000124" y="676276"/>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Protect File</a:t>
          </a:r>
        </a:p>
      </xdr:txBody>
    </xdr:sp>
    <xdr:clientData/>
  </xdr:twoCellAnchor>
  <xdr:twoCellAnchor>
    <xdr:from>
      <xdr:col>1</xdr:col>
      <xdr:colOff>9523</xdr:colOff>
      <xdr:row>5</xdr:row>
      <xdr:rowOff>9527</xdr:rowOff>
    </xdr:from>
    <xdr:to>
      <xdr:col>18</xdr:col>
      <xdr:colOff>323850</xdr:colOff>
      <xdr:row>69</xdr:row>
      <xdr:rowOff>38101</xdr:rowOff>
    </xdr:to>
    <xdr:sp macro="" textlink="">
      <xdr:nvSpPr>
        <xdr:cNvPr id="16" name="TextBox 15"/>
        <xdr:cNvSpPr txBox="1"/>
      </xdr:nvSpPr>
      <xdr:spPr>
        <a:xfrm>
          <a:off x="1000123" y="1609727"/>
          <a:ext cx="12182477" cy="1222057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Steps to protect File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1.  Select </a:t>
          </a:r>
          <a:r>
            <a:rPr lang="en-US" sz="1100" b="1" i="0">
              <a:solidFill>
                <a:schemeClr val="dk1"/>
              </a:solidFill>
              <a:effectLst/>
              <a:latin typeface="+mn-lt"/>
              <a:ea typeface="+mn-ea"/>
              <a:cs typeface="+mn-cs"/>
            </a:rPr>
            <a:t>FILE </a:t>
          </a:r>
          <a:r>
            <a:rPr lang="en-US" sz="1100" b="0" i="0">
              <a:solidFill>
                <a:schemeClr val="dk1"/>
              </a:solidFill>
              <a:effectLst/>
              <a:latin typeface="+mn-lt"/>
              <a:ea typeface="+mn-ea"/>
              <a:cs typeface="+mn-cs"/>
            </a:rPr>
            <a:t>in</a:t>
          </a:r>
          <a:r>
            <a:rPr lang="en-US" sz="1100" b="0" i="0" baseline="0">
              <a:solidFill>
                <a:schemeClr val="dk1"/>
              </a:solidFill>
              <a:effectLst/>
              <a:latin typeface="+mn-lt"/>
              <a:ea typeface="+mn-ea"/>
              <a:cs typeface="+mn-cs"/>
            </a:rPr>
            <a:t> Main Menu </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2.  Select </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Info</a:t>
          </a:r>
          <a:r>
            <a:rPr lang="en-US" sz="1100" b="0" i="0">
              <a:solidFill>
                <a:schemeClr val="dk1"/>
              </a:solidFill>
              <a:effectLst/>
              <a:latin typeface="+mn-lt"/>
              <a:ea typeface="+mn-ea"/>
              <a:cs typeface="+mn-cs"/>
            </a:rPr>
            <a:t>.</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3.  Select the </a:t>
          </a:r>
          <a:r>
            <a:rPr lang="en-US" sz="1100" b="1" i="0">
              <a:solidFill>
                <a:schemeClr val="dk1"/>
              </a:solidFill>
              <a:effectLst/>
              <a:latin typeface="+mn-lt"/>
              <a:ea typeface="+mn-ea"/>
              <a:cs typeface="+mn-cs"/>
            </a:rPr>
            <a:t>Protect Workbook </a:t>
          </a:r>
          <a:r>
            <a:rPr lang="en-US" sz="1100" b="0" i="0">
              <a:solidFill>
                <a:schemeClr val="dk1"/>
              </a:solidFill>
              <a:effectLst/>
              <a:latin typeface="+mn-lt"/>
              <a:ea typeface="+mn-ea"/>
              <a:cs typeface="+mn-cs"/>
            </a:rPr>
            <a:t>box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4.  Choose </a:t>
          </a:r>
          <a:r>
            <a:rPr lang="en-US" sz="1100" b="1" i="0">
              <a:solidFill>
                <a:schemeClr val="dk1"/>
              </a:solidFill>
              <a:effectLst/>
              <a:latin typeface="+mn-lt"/>
              <a:ea typeface="+mn-ea"/>
              <a:cs typeface="+mn-cs"/>
            </a:rPr>
            <a:t>Encrypt with Password.</a:t>
          </a: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5.  Enter a password in the </a:t>
          </a:r>
          <a:r>
            <a:rPr lang="en-US" sz="1100" b="1" i="0">
              <a:solidFill>
                <a:schemeClr val="dk1"/>
              </a:solidFill>
              <a:effectLst/>
              <a:latin typeface="+mn-lt"/>
              <a:ea typeface="+mn-ea"/>
              <a:cs typeface="+mn-cs"/>
            </a:rPr>
            <a:t>Password </a:t>
          </a:r>
          <a:r>
            <a:rPr lang="en-US" sz="1100" b="0" i="0">
              <a:solidFill>
                <a:schemeClr val="dk1"/>
              </a:solidFill>
              <a:effectLst/>
              <a:latin typeface="+mn-lt"/>
              <a:ea typeface="+mn-ea"/>
              <a:cs typeface="+mn-cs"/>
            </a:rPr>
            <a:t>box, and then select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6.  Confirm the password in the </a:t>
          </a:r>
          <a:r>
            <a:rPr lang="en-US" sz="1100" b="1" i="0">
              <a:solidFill>
                <a:schemeClr val="dk1"/>
              </a:solidFill>
              <a:effectLst/>
              <a:latin typeface="+mn-lt"/>
              <a:ea typeface="+mn-ea"/>
              <a:cs typeface="+mn-cs"/>
            </a:rPr>
            <a:t>Reenter Password </a:t>
          </a:r>
          <a:r>
            <a:rPr lang="en-US" sz="1100" b="0" i="0">
              <a:solidFill>
                <a:schemeClr val="dk1"/>
              </a:solidFill>
              <a:effectLst/>
              <a:latin typeface="+mn-lt"/>
              <a:ea typeface="+mn-ea"/>
              <a:cs typeface="+mn-cs"/>
            </a:rPr>
            <a:t>box, and then select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Note : - </a:t>
          </a:r>
        </a:p>
        <a:p>
          <a:r>
            <a:rPr lang="en-US" sz="1100" b="0" i="0">
              <a:solidFill>
                <a:schemeClr val="dk1"/>
              </a:solidFill>
              <a:effectLst/>
              <a:latin typeface="+mn-lt"/>
              <a:ea typeface="+mn-ea"/>
              <a:cs typeface="+mn-cs"/>
            </a:rPr>
            <a:t>a.  Microsoft cannot retrieve forgotten passwords, so be sure that your password is especially memorable.</a:t>
          </a:r>
        </a:p>
        <a:p>
          <a:r>
            <a:rPr lang="en-US" sz="1100" b="0" i="0">
              <a:solidFill>
                <a:schemeClr val="dk1"/>
              </a:solidFill>
              <a:effectLst/>
              <a:latin typeface="+mn-lt"/>
              <a:ea typeface="+mn-ea"/>
              <a:cs typeface="+mn-cs"/>
            </a:rPr>
            <a:t>b.  There are no restrictions on the passwords you use with regards to length, characters or numbers, </a:t>
          </a:r>
        </a:p>
        <a:p>
          <a:r>
            <a:rPr lang="en-US" sz="1100" b="0" i="0">
              <a:solidFill>
                <a:schemeClr val="dk1"/>
              </a:solidFill>
              <a:effectLst/>
              <a:latin typeface="+mn-lt"/>
              <a:ea typeface="+mn-ea"/>
              <a:cs typeface="+mn-cs"/>
            </a:rPr>
            <a:t>      but passwords are case-sensitive.</a:t>
          </a:r>
        </a:p>
        <a:p>
          <a:r>
            <a:rPr lang="en-US" sz="1100" b="0" i="0">
              <a:solidFill>
                <a:schemeClr val="dk1"/>
              </a:solidFill>
              <a:effectLst/>
              <a:latin typeface="+mn-lt"/>
              <a:ea typeface="+mn-ea"/>
              <a:cs typeface="+mn-cs"/>
            </a:rPr>
            <a:t>c.   It’s not always secure to distribute password-protected files that contain sensitive information </a:t>
          </a:r>
        </a:p>
        <a:p>
          <a:r>
            <a:rPr lang="en-US" sz="1100" b="0" i="0">
              <a:solidFill>
                <a:schemeClr val="dk1"/>
              </a:solidFill>
              <a:effectLst/>
              <a:latin typeface="+mn-lt"/>
              <a:ea typeface="+mn-ea"/>
              <a:cs typeface="+mn-cs"/>
            </a:rPr>
            <a:t>      such as credit card numbers.</a:t>
          </a:r>
        </a:p>
        <a:p>
          <a:r>
            <a:rPr lang="en-US" sz="1100" b="0" i="0">
              <a:solidFill>
                <a:schemeClr val="dk1"/>
              </a:solidFill>
              <a:effectLst/>
              <a:latin typeface="+mn-lt"/>
              <a:ea typeface="+mn-ea"/>
              <a:cs typeface="+mn-cs"/>
            </a:rPr>
            <a:t>d.   Be cautious when sharing files or passwords with other users. </a:t>
          </a:r>
        </a:p>
        <a:p>
          <a:r>
            <a:rPr lang="en-US" sz="1100" b="0" i="0">
              <a:solidFill>
                <a:schemeClr val="dk1"/>
              </a:solidFill>
              <a:effectLst/>
              <a:latin typeface="+mn-lt"/>
              <a:ea typeface="+mn-ea"/>
              <a:cs typeface="+mn-cs"/>
            </a:rPr>
            <a:t>      You still run the risk of passwords them falling into the hands of unintended users. </a:t>
          </a:r>
        </a:p>
        <a:p>
          <a:r>
            <a:rPr lang="en-US" sz="1100" b="0" i="0">
              <a:solidFill>
                <a:schemeClr val="dk1"/>
              </a:solidFill>
              <a:effectLst/>
              <a:latin typeface="+mn-lt"/>
              <a:ea typeface="+mn-ea"/>
              <a:cs typeface="+mn-cs"/>
            </a:rPr>
            <a:t>      Remember that locking a file with a password does not necessarily protect your file from malicious intent.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400" b="1" i="0">
              <a:solidFill>
                <a:schemeClr val="dk1"/>
              </a:solidFill>
              <a:effectLst/>
              <a:latin typeface="+mn-lt"/>
              <a:ea typeface="+mn-ea"/>
              <a:cs typeface="+mn-cs"/>
            </a:rPr>
            <a:t>Another</a:t>
          </a:r>
          <a:r>
            <a:rPr lang="en-US" sz="1400" b="1" i="0" baseline="0">
              <a:solidFill>
                <a:schemeClr val="dk1"/>
              </a:solidFill>
              <a:effectLst/>
              <a:latin typeface="+mn-lt"/>
              <a:ea typeface="+mn-ea"/>
              <a:cs typeface="+mn-cs"/>
            </a:rPr>
            <a:t> Method</a:t>
          </a:r>
        </a:p>
        <a:p>
          <a:pPr marL="0" marR="0" lvl="0" indent="0" defTabSz="914400" eaLnBrk="1" fontAlgn="base"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Step 1: Open The 'Save As' Dialog Box</a:t>
          </a:r>
        </a:p>
        <a:p>
          <a:pPr marL="0" marR="0" lvl="0" indent="0" defTabSz="914400" eaLnBrk="1" fontAlgn="base"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The 'Save As' dialog box can be also be opened up by F12</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keyboard shortcut  F12</a:t>
          </a:r>
          <a:endParaRPr lang="en-US" sz="1100" b="1" i="0">
            <a:solidFill>
              <a:schemeClr val="dk1"/>
            </a:solidFill>
            <a:effectLst/>
            <a:latin typeface="+mn-lt"/>
            <a:ea typeface="+mn-ea"/>
            <a:cs typeface="+mn-cs"/>
          </a:endParaRPr>
        </a:p>
        <a:p>
          <a:pPr marL="0" marR="0" lvl="0" indent="0" defTabSz="914400" eaLnBrk="1" fontAlgn="base"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Step 2: Within the 'Save As' Dialog Box, Click On Tools→General Options...</a:t>
          </a:r>
        </a:p>
        <a:p>
          <a:pPr fontAlgn="base"/>
          <a:endParaRPr lang="en-US" sz="1100" b="0" i="0" baseline="0">
            <a:solidFill>
              <a:schemeClr val="dk1"/>
            </a:solidFill>
            <a:effectLst/>
            <a:latin typeface="+mn-lt"/>
            <a:ea typeface="+mn-ea"/>
            <a:cs typeface="+mn-cs"/>
          </a:endParaRPr>
        </a:p>
        <a:p>
          <a:r>
            <a:rPr lang="en-US" sz="1100" b="1" i="0">
              <a:solidFill>
                <a:schemeClr val="dk1"/>
              </a:solidFill>
              <a:effectLst/>
              <a:latin typeface="+mn-lt"/>
              <a:ea typeface="+mn-ea"/>
              <a:cs typeface="+mn-cs"/>
            </a:rPr>
            <a:t>Step 3: Select the Type of Protection You Require And Type in a Password</a:t>
          </a:r>
        </a:p>
        <a:p>
          <a:r>
            <a:rPr lang="en-US" sz="1100" b="0" i="0">
              <a:solidFill>
                <a:schemeClr val="dk1"/>
              </a:solidFill>
              <a:effectLst/>
              <a:latin typeface="+mn-lt"/>
              <a:ea typeface="+mn-ea"/>
              <a:cs typeface="+mn-cs"/>
            </a:rPr>
            <a:t>      The 'General Options' dialog box will then pop up. </a:t>
          </a:r>
        </a:p>
        <a:p>
          <a:r>
            <a:rPr lang="en-US" sz="1100" b="0" i="0">
              <a:solidFill>
                <a:schemeClr val="dk1"/>
              </a:solidFill>
              <a:effectLst/>
              <a:latin typeface="+mn-lt"/>
              <a:ea typeface="+mn-ea"/>
              <a:cs typeface="+mn-cs"/>
            </a:rPr>
            <a:t>      Within this, there are two password options:</a:t>
          </a:r>
        </a:p>
        <a:p>
          <a:r>
            <a:rPr lang="en-US" sz="1100" b="1" i="0">
              <a:solidFill>
                <a:schemeClr val="dk1"/>
              </a:solidFill>
              <a:effectLst/>
              <a:latin typeface="+mn-lt"/>
              <a:ea typeface="+mn-ea"/>
              <a:cs typeface="+mn-cs"/>
            </a:rPr>
            <a:t>      1. Password to </a:t>
          </a:r>
          <a:r>
            <a:rPr lang="en-US" sz="1100" b="1" i="0" u="sng">
              <a:solidFill>
                <a:schemeClr val="dk1"/>
              </a:solidFill>
              <a:effectLst/>
              <a:latin typeface="+mn-lt"/>
              <a:ea typeface="+mn-ea"/>
              <a:cs typeface="+mn-cs"/>
            </a:rPr>
            <a:t>o</a:t>
          </a:r>
          <a:r>
            <a:rPr lang="en-US" sz="1100" b="1" i="0">
              <a:solidFill>
                <a:schemeClr val="dk1"/>
              </a:solidFill>
              <a:effectLst/>
              <a:latin typeface="+mn-lt"/>
              <a:ea typeface="+mn-ea"/>
              <a:cs typeface="+mn-cs"/>
            </a:rPr>
            <a:t>pen</a:t>
          </a:r>
          <a:r>
            <a:rPr lang="en-US" sz="1100" b="0" i="0">
              <a:solidFill>
                <a:schemeClr val="dk1"/>
              </a:solidFill>
              <a:effectLst/>
              <a:latin typeface="+mn-lt"/>
              <a:ea typeface="+mn-ea"/>
              <a:cs typeface="+mn-cs"/>
            </a:rPr>
            <a:t> - </a:t>
          </a:r>
        </a:p>
        <a:p>
          <a:r>
            <a:rPr lang="en-US" sz="1100" b="0" i="0">
              <a:solidFill>
                <a:schemeClr val="dk1"/>
              </a:solidFill>
              <a:effectLst/>
              <a:latin typeface="+mn-lt"/>
              <a:ea typeface="+mn-ea"/>
              <a:cs typeface="+mn-cs"/>
            </a:rPr>
            <a:t>          Type a password into this field if you want to prevent others from opening your spreadsheet.</a:t>
          </a:r>
        </a:p>
        <a:p>
          <a:r>
            <a:rPr lang="en-US" sz="1100" b="0" i="0">
              <a:solidFill>
                <a:schemeClr val="dk1"/>
              </a:solidFill>
              <a:effectLst/>
              <a:latin typeface="+mn-lt"/>
              <a:ea typeface="+mn-ea"/>
              <a:cs typeface="+mn-cs"/>
            </a:rPr>
            <a:t>      2.</a:t>
          </a:r>
          <a:r>
            <a:rPr lang="en-US" sz="1100" b="0" i="0" baseline="0">
              <a:solidFill>
                <a:schemeClr val="dk1"/>
              </a:solidFill>
              <a:effectLst/>
              <a:latin typeface="+mn-lt"/>
              <a:ea typeface="+mn-ea"/>
              <a:cs typeface="+mn-cs"/>
            </a:rPr>
            <a:t> </a:t>
          </a:r>
          <a:r>
            <a:rPr lang="en-US" sz="1100" b="1" i="0">
              <a:solidFill>
                <a:schemeClr val="dk1"/>
              </a:solidFill>
              <a:effectLst/>
              <a:latin typeface="+mn-lt"/>
              <a:ea typeface="+mn-ea"/>
              <a:cs typeface="+mn-cs"/>
            </a:rPr>
            <a:t>Password to </a:t>
          </a:r>
          <a:r>
            <a:rPr lang="en-US" sz="1100" b="1" i="0" u="sng">
              <a:solidFill>
                <a:schemeClr val="dk1"/>
              </a:solidFill>
              <a:effectLst/>
              <a:latin typeface="+mn-lt"/>
              <a:ea typeface="+mn-ea"/>
              <a:cs typeface="+mn-cs"/>
            </a:rPr>
            <a:t>m</a:t>
          </a:r>
          <a:r>
            <a:rPr lang="en-US" sz="1100" b="1" i="0">
              <a:solidFill>
                <a:schemeClr val="dk1"/>
              </a:solidFill>
              <a:effectLst/>
              <a:latin typeface="+mn-lt"/>
              <a:ea typeface="+mn-ea"/>
              <a:cs typeface="+mn-cs"/>
            </a:rPr>
            <a:t>odify</a:t>
          </a:r>
          <a:r>
            <a:rPr lang="en-US" sz="1100" b="0" i="0">
              <a:solidFill>
                <a:schemeClr val="dk1"/>
              </a:solidFill>
              <a:effectLst/>
              <a:latin typeface="+mn-lt"/>
              <a:ea typeface="+mn-ea"/>
              <a:cs typeface="+mn-cs"/>
            </a:rPr>
            <a:t> - </a:t>
          </a:r>
        </a:p>
        <a:p>
          <a:r>
            <a:rPr lang="en-US" sz="1100" b="0" i="0">
              <a:solidFill>
                <a:schemeClr val="dk1"/>
              </a:solidFill>
              <a:effectLst/>
              <a:latin typeface="+mn-lt"/>
              <a:ea typeface="+mn-ea"/>
              <a:cs typeface="+mn-cs"/>
            </a:rPr>
            <a:t>          Type a password into this field if you want to allow other people to open and view your spreadsheet, </a:t>
          </a:r>
        </a:p>
        <a:p>
          <a:r>
            <a:rPr lang="en-US" sz="1100" b="0" i="0">
              <a:solidFill>
                <a:schemeClr val="dk1"/>
              </a:solidFill>
              <a:effectLst/>
              <a:latin typeface="+mn-lt"/>
              <a:ea typeface="+mn-ea"/>
              <a:cs typeface="+mn-cs"/>
            </a:rPr>
            <a:t>          but you want to prevent them from modifying it.</a:t>
          </a:r>
        </a:p>
        <a:p>
          <a:r>
            <a:rPr lang="en-US" sz="1100" b="0" i="0">
              <a:solidFill>
                <a:schemeClr val="dk1"/>
              </a:solidFill>
              <a:effectLst/>
              <a:latin typeface="+mn-lt"/>
              <a:ea typeface="+mn-ea"/>
              <a:cs typeface="+mn-cs"/>
            </a:rPr>
            <a:t>     Once you have typed in a password, click on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 to close the 'General Options' dialog box. </a:t>
          </a:r>
        </a:p>
        <a:p>
          <a:r>
            <a:rPr lang="en-US" sz="1100" b="0" i="0">
              <a:solidFill>
                <a:schemeClr val="dk1"/>
              </a:solidFill>
              <a:effectLst/>
              <a:latin typeface="+mn-lt"/>
              <a:ea typeface="+mn-ea"/>
              <a:cs typeface="+mn-cs"/>
            </a:rPr>
            <a:t>     At this stage, Excel will ask you to confirm the password you have typed in.</a:t>
          </a:r>
        </a:p>
        <a:p>
          <a:r>
            <a:rPr lang="en-US"/>
            <a:t/>
          </a:r>
          <a:br>
            <a:rPr lang="en-US"/>
          </a:br>
          <a:r>
            <a:rPr lang="en-US" sz="1100" b="1" i="0">
              <a:solidFill>
                <a:schemeClr val="dk1"/>
              </a:solidFill>
              <a:effectLst/>
              <a:latin typeface="+mn-lt"/>
              <a:ea typeface="+mn-ea"/>
              <a:cs typeface="+mn-cs"/>
            </a:rPr>
            <a:t>Step 4: Save The File</a:t>
          </a:r>
        </a:p>
        <a:p>
          <a:r>
            <a:rPr lang="en-US" sz="1100" b="0" i="0">
              <a:solidFill>
                <a:schemeClr val="dk1"/>
              </a:solidFill>
              <a:effectLst/>
              <a:latin typeface="+mn-lt"/>
              <a:ea typeface="+mn-ea"/>
              <a:cs typeface="+mn-cs"/>
            </a:rPr>
            <a:t>     Back in the 'Save As' dialog box, click on the </a:t>
          </a:r>
          <a:r>
            <a:rPr lang="en-US" sz="1100" b="1" i="0">
              <a:solidFill>
                <a:schemeClr val="dk1"/>
              </a:solidFill>
              <a:effectLst/>
              <a:latin typeface="+mn-lt"/>
              <a:ea typeface="+mn-ea"/>
              <a:cs typeface="+mn-cs"/>
            </a:rPr>
            <a:t>Save</a:t>
          </a:r>
          <a:r>
            <a:rPr lang="en-US" sz="1100" b="0" i="0">
              <a:solidFill>
                <a:schemeClr val="dk1"/>
              </a:solidFill>
              <a:effectLst/>
              <a:latin typeface="+mn-lt"/>
              <a:ea typeface="+mn-ea"/>
              <a:cs typeface="+mn-cs"/>
            </a:rPr>
            <a:t> button to save the password protected version of your file.</a:t>
          </a:r>
        </a:p>
        <a:p>
          <a:endParaRPr lang="en-US" sz="1100" b="0" i="0" baseline="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How To Remove Password Protection From an Excel File</a:t>
          </a:r>
        </a:p>
        <a:p>
          <a:r>
            <a:rPr lang="en-US" sz="1100" b="0" i="0">
              <a:solidFill>
                <a:schemeClr val="dk1"/>
              </a:solidFill>
              <a:effectLst/>
              <a:latin typeface="+mn-lt"/>
              <a:ea typeface="+mn-ea"/>
              <a:cs typeface="+mn-cs"/>
            </a:rPr>
            <a:t>If you want to remove the password protection from a file that you have previously protected:</a:t>
          </a:r>
        </a:p>
        <a:p>
          <a:r>
            <a:rPr lang="en-US" sz="1100" b="0" i="0">
              <a:solidFill>
                <a:schemeClr val="dk1"/>
              </a:solidFill>
              <a:effectLst/>
              <a:latin typeface="+mn-lt"/>
              <a:ea typeface="+mn-ea"/>
              <a:cs typeface="+mn-cs"/>
            </a:rPr>
            <a:t>From within the open workbook, open up the 'Save As' dialog box;</a:t>
          </a:r>
        </a:p>
        <a:p>
          <a:r>
            <a:rPr lang="en-US" sz="1100" b="0" i="0">
              <a:solidFill>
                <a:schemeClr val="dk1"/>
              </a:solidFill>
              <a:effectLst/>
              <a:latin typeface="+mn-lt"/>
              <a:ea typeface="+mn-ea"/>
              <a:cs typeface="+mn-cs"/>
            </a:rPr>
            <a:t>Once again, select </a:t>
          </a:r>
          <a:r>
            <a:rPr lang="en-US" sz="1100" b="1" i="0">
              <a:solidFill>
                <a:schemeClr val="dk1"/>
              </a:solidFill>
              <a:effectLst/>
              <a:latin typeface="+mn-lt"/>
              <a:ea typeface="+mn-ea"/>
              <a:cs typeface="+mn-cs"/>
            </a:rPr>
            <a:t>General Options</a:t>
          </a:r>
          <a:r>
            <a:rPr lang="en-US" sz="1100" b="0" i="0">
              <a:solidFill>
                <a:schemeClr val="dk1"/>
              </a:solidFill>
              <a:effectLst/>
              <a:latin typeface="+mn-lt"/>
              <a:ea typeface="+mn-ea"/>
              <a:cs typeface="+mn-cs"/>
            </a:rPr>
            <a:t> from the </a:t>
          </a:r>
          <a:r>
            <a:rPr lang="en-US" sz="1100" b="1" i="0">
              <a:solidFill>
                <a:schemeClr val="dk1"/>
              </a:solidFill>
              <a:effectLst/>
              <a:latin typeface="+mn-lt"/>
              <a:ea typeface="+mn-ea"/>
              <a:cs typeface="+mn-cs"/>
            </a:rPr>
            <a:t>Tools</a:t>
          </a:r>
          <a:r>
            <a:rPr lang="en-US" sz="1100" b="0" i="0">
              <a:solidFill>
                <a:schemeClr val="dk1"/>
              </a:solidFill>
              <a:effectLst/>
              <a:latin typeface="+mn-lt"/>
              <a:ea typeface="+mn-ea"/>
              <a:cs typeface="+mn-cs"/>
            </a:rPr>
            <a:t> drop-down menu;</a:t>
          </a:r>
        </a:p>
        <a:p>
          <a:r>
            <a:rPr lang="en-US" sz="1100" b="0" i="0">
              <a:solidFill>
                <a:schemeClr val="dk1"/>
              </a:solidFill>
              <a:effectLst/>
              <a:latin typeface="+mn-lt"/>
              <a:ea typeface="+mn-ea"/>
              <a:cs typeface="+mn-cs"/>
            </a:rPr>
            <a:t>Within the 'General Options' dialog box, delete any passwords and click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Back in the 'Save As' dialog box, save the file under its existing name.</a:t>
          </a:r>
        </a:p>
        <a:p>
          <a:pPr fontAlgn="base"/>
          <a:endParaRPr lang="en-US" sz="1100" b="0" i="0">
            <a:solidFill>
              <a:schemeClr val="dk1"/>
            </a:solidFill>
            <a:effectLst/>
            <a:latin typeface="+mn-lt"/>
            <a:ea typeface="+mn-ea"/>
            <a:cs typeface="+mn-cs"/>
          </a:endParaRPr>
        </a:p>
      </xdr:txBody>
    </xdr:sp>
    <xdr:clientData/>
  </xdr:twoCellAnchor>
  <xdr:twoCellAnchor>
    <xdr:from>
      <xdr:col>4</xdr:col>
      <xdr:colOff>0</xdr:colOff>
      <xdr:row>0</xdr:row>
      <xdr:rowOff>66675</xdr:rowOff>
    </xdr:from>
    <xdr:to>
      <xdr:col>6</xdr:col>
      <xdr:colOff>57151</xdr:colOff>
      <xdr:row>0</xdr:row>
      <xdr:rowOff>361949</xdr:rowOff>
    </xdr:to>
    <xdr:sp macro="" textlink="">
      <xdr:nvSpPr>
        <xdr:cNvPr id="17" name="TextBox 16"/>
        <xdr:cNvSpPr txBox="1"/>
      </xdr:nvSpPr>
      <xdr:spPr>
        <a:xfrm>
          <a:off x="3438525" y="66675"/>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Protect File</a:t>
          </a:r>
        </a:p>
        <a:p>
          <a:endParaRPr lang="en-US" sz="1400" b="1" baseline="0"/>
        </a:p>
      </xdr:txBody>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20" name="AutoShape 2" descr="How to Protect Cells, Sheets, and Workbooks in Excel"/>
        <xdr:cNvSpPr>
          <a:spLocks noChangeAspect="1" noChangeArrowheads="1"/>
        </xdr:cNvSpPr>
      </xdr:nvSpPr>
      <xdr:spPr bwMode="auto">
        <a:xfrm>
          <a:off x="0" y="16002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21" name="AutoShape 4" descr="How to Protect Cells, Sheets, and Workbooks in Excel"/>
        <xdr:cNvSpPr>
          <a:spLocks noChangeAspect="1" noChangeArrowheads="1"/>
        </xdr:cNvSpPr>
      </xdr:nvSpPr>
      <xdr:spPr bwMode="auto">
        <a:xfrm>
          <a:off x="0" y="16002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8</xdr:col>
      <xdr:colOff>123825</xdr:colOff>
      <xdr:row>5</xdr:row>
      <xdr:rowOff>0</xdr:rowOff>
    </xdr:from>
    <xdr:to>
      <xdr:col>14</xdr:col>
      <xdr:colOff>219075</xdr:colOff>
      <xdr:row>19</xdr:row>
      <xdr:rowOff>61659</xdr:rowOff>
    </xdr:to>
    <xdr:pic>
      <xdr:nvPicPr>
        <xdr:cNvPr id="25" name="Picture 24" descr="How to Protect Multiple Sheets in Excel 2010 Workbook"/>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6419850" y="1600200"/>
          <a:ext cx="4219575" cy="272865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523875</xdr:colOff>
      <xdr:row>20</xdr:row>
      <xdr:rowOff>19051</xdr:rowOff>
    </xdr:from>
    <xdr:to>
      <xdr:col>16</xdr:col>
      <xdr:colOff>361950</xdr:colOff>
      <xdr:row>30</xdr:row>
      <xdr:rowOff>130599</xdr:rowOff>
    </xdr:to>
    <xdr:pic>
      <xdr:nvPicPr>
        <xdr:cNvPr id="27" name="Picture 26" descr="How to Password-Protect an Excel File | Digital Trends"/>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7896225" y="4476751"/>
          <a:ext cx="4105275" cy="201654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504825</xdr:colOff>
      <xdr:row>31</xdr:row>
      <xdr:rowOff>180976</xdr:rowOff>
    </xdr:from>
    <xdr:to>
      <xdr:col>9</xdr:col>
      <xdr:colOff>485775</xdr:colOff>
      <xdr:row>40</xdr:row>
      <xdr:rowOff>161132</xdr:rowOff>
    </xdr:to>
    <xdr:pic>
      <xdr:nvPicPr>
        <xdr:cNvPr id="28" name="Picture 27" descr="Click Browse"/>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6191250" y="6734176"/>
          <a:ext cx="1666875" cy="169465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581025</xdr:colOff>
      <xdr:row>31</xdr:row>
      <xdr:rowOff>155349</xdr:rowOff>
    </xdr:from>
    <xdr:to>
      <xdr:col>18</xdr:col>
      <xdr:colOff>285750</xdr:colOff>
      <xdr:row>47</xdr:row>
      <xdr:rowOff>38100</xdr:rowOff>
    </xdr:to>
    <xdr:pic>
      <xdr:nvPicPr>
        <xdr:cNvPr id="29" name="Picture 28" descr="Tools, General Options"/>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7953375" y="6708549"/>
          <a:ext cx="5191125" cy="293075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152400</xdr:colOff>
      <xdr:row>50</xdr:row>
      <xdr:rowOff>9525</xdr:rowOff>
    </xdr:from>
    <xdr:to>
      <xdr:col>4</xdr:col>
      <xdr:colOff>409575</xdr:colOff>
      <xdr:row>58</xdr:row>
      <xdr:rowOff>180975</xdr:rowOff>
    </xdr:to>
    <xdr:pic>
      <xdr:nvPicPr>
        <xdr:cNvPr id="31" name="Picture 30" descr="Enter a Password"/>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1143000" y="10182225"/>
          <a:ext cx="2705100" cy="16954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276225</xdr:colOff>
      <xdr:row>50</xdr:row>
      <xdr:rowOff>98199</xdr:rowOff>
    </xdr:from>
    <xdr:to>
      <xdr:col>8</xdr:col>
      <xdr:colOff>1009290</xdr:colOff>
      <xdr:row>60</xdr:row>
      <xdr:rowOff>21770</xdr:rowOff>
    </xdr:to>
    <xdr:pic>
      <xdr:nvPicPr>
        <xdr:cNvPr id="33" name="Picture 32"/>
        <xdr:cNvPicPr>
          <a:picLocks noChangeAspect="1"/>
        </xdr:cNvPicPr>
      </xdr:nvPicPr>
      <xdr:blipFill>
        <a:blip xmlns:r="http://schemas.openxmlformats.org/officeDocument/2006/relationships" r:embed="rId7"/>
        <a:stretch>
          <a:fillRect/>
        </a:stretch>
      </xdr:blipFill>
      <xdr:spPr>
        <a:xfrm>
          <a:off x="4429125" y="10270899"/>
          <a:ext cx="2876190" cy="182857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9" name="Rectangle 8">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1</xdr:col>
      <xdr:colOff>9523</xdr:colOff>
      <xdr:row>3</xdr:row>
      <xdr:rowOff>2</xdr:rowOff>
    </xdr:from>
    <xdr:to>
      <xdr:col>14</xdr:col>
      <xdr:colOff>390525</xdr:colOff>
      <xdr:row>4</xdr:row>
      <xdr:rowOff>295275</xdr:rowOff>
    </xdr:to>
    <xdr:sp macro="" textlink="">
      <xdr:nvSpPr>
        <xdr:cNvPr id="10" name="TextBox 9"/>
        <xdr:cNvSpPr txBox="1"/>
      </xdr:nvSpPr>
      <xdr:spPr>
        <a:xfrm>
          <a:off x="1000123" y="971552"/>
          <a:ext cx="9810752" cy="609598"/>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Protect</a:t>
          </a:r>
          <a:r>
            <a:rPr lang="en-US" sz="1100" b="0" i="0">
              <a:solidFill>
                <a:schemeClr val="dk1"/>
              </a:solidFill>
              <a:effectLst/>
              <a:latin typeface="+mn-lt"/>
              <a:ea typeface="+mn-ea"/>
              <a:cs typeface="+mn-cs"/>
            </a:rPr>
            <a:t> a </a:t>
          </a:r>
          <a:r>
            <a:rPr lang="en-US" sz="1100" b="1" i="0">
              <a:solidFill>
                <a:schemeClr val="dk1"/>
              </a:solidFill>
              <a:effectLst/>
              <a:latin typeface="+mn-lt"/>
              <a:ea typeface="+mn-ea"/>
              <a:cs typeface="+mn-cs"/>
            </a:rPr>
            <a:t>workbook</a:t>
          </a:r>
          <a:r>
            <a:rPr lang="en-US" sz="1100" b="0" i="0">
              <a:solidFill>
                <a:schemeClr val="dk1"/>
              </a:solidFill>
              <a:effectLst/>
              <a:latin typeface="+mn-lt"/>
              <a:ea typeface="+mn-ea"/>
              <a:cs typeface="+mn-cs"/>
            </a:rPr>
            <a:t>. To prevent other users from viewing hidden worksheets, adding, moving, deleting, or hiding worksheets, and renaming worksheets, you can </a:t>
          </a:r>
          <a:r>
            <a:rPr lang="en-US" sz="1100" b="1" i="0">
              <a:solidFill>
                <a:schemeClr val="dk1"/>
              </a:solidFill>
              <a:effectLst/>
              <a:latin typeface="+mn-lt"/>
              <a:ea typeface="+mn-ea"/>
              <a:cs typeface="+mn-cs"/>
            </a:rPr>
            <a:t>protect</a:t>
          </a:r>
          <a:r>
            <a:rPr lang="en-US" sz="1100" b="0" i="0">
              <a:solidFill>
                <a:schemeClr val="dk1"/>
              </a:solidFill>
              <a:effectLst/>
              <a:latin typeface="+mn-lt"/>
              <a:ea typeface="+mn-ea"/>
              <a:cs typeface="+mn-cs"/>
            </a:rPr>
            <a:t> the structure of your </a:t>
          </a:r>
          <a:r>
            <a:rPr lang="en-US" sz="1100" b="1" i="0">
              <a:solidFill>
                <a:schemeClr val="dk1"/>
              </a:solidFill>
              <a:effectLst/>
              <a:latin typeface="+mn-lt"/>
              <a:ea typeface="+mn-ea"/>
              <a:cs typeface="+mn-cs"/>
            </a:rPr>
            <a:t>Excel workbook</a:t>
          </a:r>
          <a:r>
            <a:rPr lang="en-US" sz="1100" b="0" i="0">
              <a:solidFill>
                <a:schemeClr val="dk1"/>
              </a:solidFill>
              <a:effectLst/>
              <a:latin typeface="+mn-lt"/>
              <a:ea typeface="+mn-ea"/>
              <a:cs typeface="+mn-cs"/>
            </a:rPr>
            <a:t> with a password.</a:t>
          </a:r>
        </a:p>
      </xdr:txBody>
    </xdr:sp>
    <xdr:clientData/>
  </xdr:twoCellAnchor>
  <xdr:twoCellAnchor>
    <xdr:from>
      <xdr:col>1</xdr:col>
      <xdr:colOff>9524</xdr:colOff>
      <xdr:row>2</xdr:row>
      <xdr:rowOff>19051</xdr:rowOff>
    </xdr:from>
    <xdr:to>
      <xdr:col>3</xdr:col>
      <xdr:colOff>9525</xdr:colOff>
      <xdr:row>3</xdr:row>
      <xdr:rowOff>0</xdr:rowOff>
    </xdr:to>
    <xdr:sp macro="" textlink="">
      <xdr:nvSpPr>
        <xdr:cNvPr id="11" name="TextBox 10"/>
        <xdr:cNvSpPr txBox="1"/>
      </xdr:nvSpPr>
      <xdr:spPr>
        <a:xfrm>
          <a:off x="1000124" y="676276"/>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Protect Workbook</a:t>
          </a:r>
        </a:p>
      </xdr:txBody>
    </xdr:sp>
    <xdr:clientData/>
  </xdr:twoCellAnchor>
  <xdr:twoCellAnchor>
    <xdr:from>
      <xdr:col>1</xdr:col>
      <xdr:colOff>9523</xdr:colOff>
      <xdr:row>5</xdr:row>
      <xdr:rowOff>9527</xdr:rowOff>
    </xdr:from>
    <xdr:to>
      <xdr:col>18</xdr:col>
      <xdr:colOff>323850</xdr:colOff>
      <xdr:row>41</xdr:row>
      <xdr:rowOff>66675</xdr:rowOff>
    </xdr:to>
    <xdr:sp macro="" textlink="">
      <xdr:nvSpPr>
        <xdr:cNvPr id="12" name="TextBox 11"/>
        <xdr:cNvSpPr txBox="1"/>
      </xdr:nvSpPr>
      <xdr:spPr>
        <a:xfrm>
          <a:off x="1000123" y="1609727"/>
          <a:ext cx="12182477" cy="6962773"/>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0" i="0">
              <a:solidFill>
                <a:schemeClr val="dk1"/>
              </a:solidFill>
              <a:effectLst/>
              <a:latin typeface="+mn-lt"/>
              <a:ea typeface="+mn-ea"/>
              <a:cs typeface="+mn-cs"/>
            </a:rPr>
            <a:t>To prevent other users from viewing hidden worksheets, adding, moving, deleting, or hiding worksheets, and renaming worksheets, </a:t>
          </a:r>
        </a:p>
        <a:p>
          <a:pPr fontAlgn="base"/>
          <a:r>
            <a:rPr lang="en-US" sz="1100" b="0" i="0">
              <a:solidFill>
                <a:schemeClr val="dk1"/>
              </a:solidFill>
              <a:effectLst/>
              <a:latin typeface="+mn-lt"/>
              <a:ea typeface="+mn-ea"/>
              <a:cs typeface="+mn-cs"/>
            </a:rPr>
            <a:t>you can protect the structure of your Excel workbook with a password.</a:t>
          </a:r>
        </a:p>
        <a:p>
          <a:pPr fontAlgn="base"/>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Protect the workbook structure</a:t>
          </a:r>
        </a:p>
        <a:p>
          <a:r>
            <a:rPr lang="en-US" sz="1100" b="0" i="0">
              <a:solidFill>
                <a:schemeClr val="dk1"/>
              </a:solidFill>
              <a:effectLst/>
              <a:latin typeface="+mn-lt"/>
              <a:ea typeface="+mn-ea"/>
              <a:cs typeface="+mn-cs"/>
            </a:rPr>
            <a:t>To protect the structure of your workbook, follow these steps:</a:t>
          </a:r>
        </a:p>
        <a:p>
          <a:r>
            <a:rPr lang="en-US" sz="1100" b="0" i="0">
              <a:solidFill>
                <a:schemeClr val="dk1"/>
              </a:solidFill>
              <a:effectLst/>
              <a:latin typeface="+mn-lt"/>
              <a:ea typeface="+mn-ea"/>
              <a:cs typeface="+mn-cs"/>
            </a:rPr>
            <a:t>Click </a:t>
          </a:r>
          <a:r>
            <a:rPr lang="en-US" sz="1100" b="1" i="0">
              <a:solidFill>
                <a:schemeClr val="dk1"/>
              </a:solidFill>
              <a:effectLst/>
              <a:latin typeface="+mn-lt"/>
              <a:ea typeface="+mn-ea"/>
              <a:cs typeface="+mn-cs"/>
            </a:rPr>
            <a:t>Review</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Protect Workbook</a:t>
          </a:r>
          <a:r>
            <a:rPr lang="en-US" sz="1100" b="0" i="0">
              <a:solidFill>
                <a:schemeClr val="dk1"/>
              </a:solidFill>
              <a:effectLst/>
              <a:latin typeface="+mn-lt"/>
              <a:ea typeface="+mn-ea"/>
              <a:cs typeface="+mn-cs"/>
            </a:rPr>
            <a: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1" i="0">
              <a:solidFill>
                <a:schemeClr val="dk1"/>
              </a:solidFill>
              <a:effectLst/>
              <a:latin typeface="+mn-lt"/>
              <a:ea typeface="+mn-ea"/>
              <a:cs typeface="+mn-cs"/>
            </a:rPr>
            <a:t>Note:</a:t>
          </a:r>
          <a:r>
            <a:rPr lang="en-US" sz="1100" b="0" i="0">
              <a:solidFill>
                <a:schemeClr val="dk1"/>
              </a:solidFill>
              <a:effectLst/>
              <a:latin typeface="+mn-lt"/>
              <a:ea typeface="+mn-ea"/>
              <a:cs typeface="+mn-cs"/>
            </a:rPr>
            <a:t> The </a:t>
          </a:r>
          <a:r>
            <a:rPr lang="en-US" sz="1100" b="1" i="0">
              <a:solidFill>
                <a:schemeClr val="dk1"/>
              </a:solidFill>
              <a:effectLst/>
              <a:latin typeface="+mn-lt"/>
              <a:ea typeface="+mn-ea"/>
              <a:cs typeface="+mn-cs"/>
            </a:rPr>
            <a:t>Windows</a:t>
          </a:r>
          <a:r>
            <a:rPr lang="en-US" sz="1100" b="0" i="0">
              <a:solidFill>
                <a:schemeClr val="dk1"/>
              </a:solidFill>
              <a:effectLst/>
              <a:latin typeface="+mn-lt"/>
              <a:ea typeface="+mn-ea"/>
              <a:cs typeface="+mn-cs"/>
            </a:rPr>
            <a:t> option is available only in Excel 2007, Excel 2010,</a:t>
          </a:r>
        </a:p>
        <a:p>
          <a:pPr fontAlgn="base"/>
          <a:r>
            <a:rPr lang="en-US" sz="1100" b="0" i="0">
              <a:solidFill>
                <a:schemeClr val="dk1"/>
              </a:solidFill>
              <a:effectLst/>
              <a:latin typeface="+mn-lt"/>
              <a:ea typeface="+mn-ea"/>
              <a:cs typeface="+mn-cs"/>
            </a:rPr>
            <a:t>            and Excel 2016 for Mac. </a:t>
          </a:r>
        </a:p>
        <a:p>
          <a:pPr fontAlgn="base"/>
          <a:r>
            <a:rPr lang="en-US" sz="1100" b="0" i="0">
              <a:solidFill>
                <a:schemeClr val="dk1"/>
              </a:solidFill>
              <a:effectLst/>
              <a:latin typeface="+mn-lt"/>
              <a:ea typeface="+mn-ea"/>
              <a:cs typeface="+mn-cs"/>
            </a:rPr>
            <a:t>           Select the </a:t>
          </a:r>
          <a:r>
            <a:rPr lang="en-US" sz="1100" b="1" i="0">
              <a:solidFill>
                <a:schemeClr val="dk1"/>
              </a:solidFill>
              <a:effectLst/>
              <a:latin typeface="+mn-lt"/>
              <a:ea typeface="+mn-ea"/>
              <a:cs typeface="+mn-cs"/>
            </a:rPr>
            <a:t>Windows</a:t>
          </a:r>
          <a:r>
            <a:rPr lang="en-US" sz="1100" b="0" i="0">
              <a:solidFill>
                <a:schemeClr val="dk1"/>
              </a:solidFill>
              <a:effectLst/>
              <a:latin typeface="+mn-lt"/>
              <a:ea typeface="+mn-ea"/>
              <a:cs typeface="+mn-cs"/>
            </a:rPr>
            <a:t> option if you want to prevent users from moving, </a:t>
          </a:r>
        </a:p>
        <a:p>
          <a:pPr fontAlgn="base"/>
          <a:r>
            <a:rPr lang="en-US" sz="1100" b="0" i="0">
              <a:solidFill>
                <a:schemeClr val="dk1"/>
              </a:solidFill>
              <a:effectLst/>
              <a:latin typeface="+mn-lt"/>
              <a:ea typeface="+mn-ea"/>
              <a:cs typeface="+mn-cs"/>
            </a:rPr>
            <a:t>            resizing, or closing the workbook window, or hide/unhide windows.</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Enter a password in the </a:t>
          </a:r>
          <a:r>
            <a:rPr lang="en-US" sz="1100" b="1" i="0">
              <a:solidFill>
                <a:schemeClr val="dk1"/>
              </a:solidFill>
              <a:effectLst/>
              <a:latin typeface="+mn-lt"/>
              <a:ea typeface="+mn-ea"/>
              <a:cs typeface="+mn-cs"/>
            </a:rPr>
            <a:t>Password</a:t>
          </a:r>
          <a:r>
            <a:rPr lang="en-US" sz="1100" b="0" i="0">
              <a:solidFill>
                <a:schemeClr val="dk1"/>
              </a:solidFill>
              <a:effectLst/>
              <a:latin typeface="+mn-lt"/>
              <a:ea typeface="+mn-ea"/>
              <a:cs typeface="+mn-cs"/>
            </a:rPr>
            <a:t> box.</a:t>
          </a:r>
        </a:p>
        <a:p>
          <a:r>
            <a:rPr lang="en-US" sz="1100" b="1" i="0">
              <a:solidFill>
                <a:schemeClr val="dk1"/>
              </a:solidFill>
              <a:effectLst/>
              <a:latin typeface="+mn-lt"/>
              <a:ea typeface="+mn-ea"/>
              <a:cs typeface="+mn-cs"/>
            </a:rPr>
            <a:t>   Important:</a:t>
          </a:r>
          <a:r>
            <a:rPr lang="en-US" sz="1100" b="0" i="0">
              <a:solidFill>
                <a:schemeClr val="dk1"/>
              </a:solidFill>
              <a:effectLst/>
              <a:latin typeface="+mn-lt"/>
              <a:ea typeface="+mn-ea"/>
              <a:cs typeface="+mn-cs"/>
            </a:rPr>
            <a:t> The password is optional. </a:t>
          </a:r>
        </a:p>
        <a:p>
          <a:r>
            <a:rPr lang="en-US" sz="1100" b="0" i="0">
              <a:solidFill>
                <a:schemeClr val="dk1"/>
              </a:solidFill>
              <a:effectLst/>
              <a:latin typeface="+mn-lt"/>
              <a:ea typeface="+mn-ea"/>
              <a:cs typeface="+mn-cs"/>
            </a:rPr>
            <a:t>   If you do not supply a password, any user can unprotect and change the workbook. </a:t>
          </a:r>
        </a:p>
        <a:p>
          <a:r>
            <a:rPr lang="en-US" sz="1100" b="0" i="0">
              <a:solidFill>
                <a:schemeClr val="dk1"/>
              </a:solidFill>
              <a:effectLst/>
              <a:latin typeface="+mn-lt"/>
              <a:ea typeface="+mn-ea"/>
              <a:cs typeface="+mn-cs"/>
            </a:rPr>
            <a:t>   If you do enter a password, make sure that you choose a password that is easy to remember.</a:t>
          </a:r>
        </a:p>
        <a:p>
          <a:r>
            <a:rPr lang="en-US" sz="1100" b="0" i="0">
              <a:solidFill>
                <a:schemeClr val="dk1"/>
              </a:solidFill>
              <a:effectLst/>
              <a:latin typeface="+mn-lt"/>
              <a:ea typeface="+mn-ea"/>
              <a:cs typeface="+mn-cs"/>
            </a:rPr>
            <a:t>   Write your passwords down and store them someplace safe. </a:t>
          </a:r>
        </a:p>
        <a:p>
          <a:r>
            <a:rPr lang="en-US" sz="1100" b="0" i="0">
              <a:solidFill>
                <a:schemeClr val="dk1"/>
              </a:solidFill>
              <a:effectLst/>
              <a:latin typeface="+mn-lt"/>
              <a:ea typeface="+mn-ea"/>
              <a:cs typeface="+mn-cs"/>
            </a:rPr>
            <a:t>   If you lose them, Excel cannot recover them for you.</a:t>
          </a:r>
        </a:p>
        <a:p>
          <a:r>
            <a:rPr lang="en-US" sz="1100" b="0" i="0">
              <a:solidFill>
                <a:schemeClr val="dk1"/>
              </a:solidFill>
              <a:effectLst/>
              <a:latin typeface="+mn-lt"/>
              <a:ea typeface="+mn-ea"/>
              <a:cs typeface="+mn-cs"/>
            </a:rPr>
            <a:t>   Click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 and retype the password to confirm it, and then click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Users cannot insert, delete, rename, move, copy, hide or unhide worksheets anymore.</a:t>
          </a:r>
        </a:p>
        <a:p>
          <a:pPr fontAlgn="base"/>
          <a:endParaRPr lang="en-US" sz="1100" b="0" i="0">
            <a:solidFill>
              <a:schemeClr val="dk1"/>
            </a:solidFill>
            <a:effectLst/>
            <a:latin typeface="+mn-lt"/>
            <a:ea typeface="+mn-ea"/>
            <a:cs typeface="+mn-cs"/>
          </a:endParaRPr>
        </a:p>
        <a:p>
          <a:pPr fontAlgn="base"/>
          <a:endParaRPr lang="en-US" sz="1100" b="0" i="0">
            <a:solidFill>
              <a:schemeClr val="dk1"/>
            </a:solidFill>
            <a:effectLst/>
            <a:latin typeface="+mn-lt"/>
            <a:ea typeface="+mn-ea"/>
            <a:cs typeface="+mn-cs"/>
          </a:endParaRPr>
        </a:p>
      </xdr:txBody>
    </xdr:sp>
    <xdr:clientData/>
  </xdr:twoCellAnchor>
  <xdr:twoCellAnchor>
    <xdr:from>
      <xdr:col>4</xdr:col>
      <xdr:colOff>0</xdr:colOff>
      <xdr:row>0</xdr:row>
      <xdr:rowOff>66675</xdr:rowOff>
    </xdr:from>
    <xdr:to>
      <xdr:col>6</xdr:col>
      <xdr:colOff>57151</xdr:colOff>
      <xdr:row>0</xdr:row>
      <xdr:rowOff>361949</xdr:rowOff>
    </xdr:to>
    <xdr:sp macro="" textlink="">
      <xdr:nvSpPr>
        <xdr:cNvPr id="13" name="TextBox 12"/>
        <xdr:cNvSpPr txBox="1"/>
      </xdr:nvSpPr>
      <xdr:spPr>
        <a:xfrm>
          <a:off x="3438525" y="66675"/>
          <a:ext cx="1685926"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Protect Workbook</a:t>
          </a:r>
        </a:p>
        <a:p>
          <a:endParaRPr lang="en-US" sz="1400" b="1" baseline="0"/>
        </a:p>
      </xdr:txBody>
    </xdr:sp>
    <xdr:clientData/>
  </xdr:twoCellAnchor>
  <xdr:twoCellAnchor editAs="oneCell">
    <xdr:from>
      <xdr:col>0</xdr:col>
      <xdr:colOff>0</xdr:colOff>
      <xdr:row>5</xdr:row>
      <xdr:rowOff>0</xdr:rowOff>
    </xdr:from>
    <xdr:to>
      <xdr:col>0</xdr:col>
      <xdr:colOff>304800</xdr:colOff>
      <xdr:row>6</xdr:row>
      <xdr:rowOff>66675</xdr:rowOff>
    </xdr:to>
    <xdr:sp macro="" textlink="">
      <xdr:nvSpPr>
        <xdr:cNvPr id="14" name="AutoShape 2" descr="How to Protect Cells, Sheets, and Workbooks in Excel"/>
        <xdr:cNvSpPr>
          <a:spLocks noChangeAspect="1" noChangeArrowheads="1"/>
        </xdr:cNvSpPr>
      </xdr:nvSpPr>
      <xdr:spPr bwMode="auto">
        <a:xfrm>
          <a:off x="0" y="16002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66675</xdr:rowOff>
    </xdr:to>
    <xdr:sp macro="" textlink="">
      <xdr:nvSpPr>
        <xdr:cNvPr id="15" name="AutoShape 4" descr="How to Protect Cells, Sheets, and Workbooks in Excel"/>
        <xdr:cNvSpPr>
          <a:spLocks noChangeAspect="1" noChangeArrowheads="1"/>
        </xdr:cNvSpPr>
      </xdr:nvSpPr>
      <xdr:spPr bwMode="auto">
        <a:xfrm>
          <a:off x="0" y="16002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8</xdr:col>
      <xdr:colOff>419100</xdr:colOff>
      <xdr:row>7</xdr:row>
      <xdr:rowOff>57150</xdr:rowOff>
    </xdr:from>
    <xdr:to>
      <xdr:col>16</xdr:col>
      <xdr:colOff>47625</xdr:colOff>
      <xdr:row>23</xdr:row>
      <xdr:rowOff>114300</xdr:rowOff>
    </xdr:to>
    <xdr:pic>
      <xdr:nvPicPr>
        <xdr:cNvPr id="16" name="Picture 15" descr="Protect Structure and Windows dialog box"/>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6715125" y="2085975"/>
          <a:ext cx="4972050" cy="31051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638175</xdr:colOff>
      <xdr:row>24</xdr:row>
      <xdr:rowOff>180975</xdr:rowOff>
    </xdr:from>
    <xdr:to>
      <xdr:col>14</xdr:col>
      <xdr:colOff>428625</xdr:colOff>
      <xdr:row>38</xdr:row>
      <xdr:rowOff>76200</xdr:rowOff>
    </xdr:to>
    <xdr:pic>
      <xdr:nvPicPr>
        <xdr:cNvPr id="17" name="Picture 16" descr="Worksheet Commands are Grayed out"/>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6934200" y="5448300"/>
          <a:ext cx="3914775" cy="2562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1781173</xdr:colOff>
      <xdr:row>0</xdr:row>
      <xdr:rowOff>95250</xdr:rowOff>
    </xdr:from>
    <xdr:to>
      <xdr:col>2</xdr:col>
      <xdr:colOff>4048124</xdr:colOff>
      <xdr:row>0</xdr:row>
      <xdr:rowOff>390524</xdr:rowOff>
    </xdr:to>
    <xdr:sp macro="" textlink="">
      <xdr:nvSpPr>
        <xdr:cNvPr id="7" name="TextBox 6"/>
        <xdr:cNvSpPr txBox="1"/>
      </xdr:nvSpPr>
      <xdr:spPr>
        <a:xfrm>
          <a:off x="3829048" y="95250"/>
          <a:ext cx="2266951"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F1  to F12</a:t>
          </a:r>
        </a:p>
        <a:p>
          <a:endParaRPr lang="en-US" sz="1400" b="1" baseline="0"/>
        </a:p>
      </xdr:txBody>
    </xdr:sp>
    <xdr:clientData/>
  </xdr:twoCellAnchor>
  <xdr:twoCellAnchor>
    <xdr:from>
      <xdr:col>1</xdr:col>
      <xdr:colOff>57151</xdr:colOff>
      <xdr:row>2</xdr:row>
      <xdr:rowOff>38100</xdr:rowOff>
    </xdr:from>
    <xdr:to>
      <xdr:col>2</xdr:col>
      <xdr:colOff>1962151</xdr:colOff>
      <xdr:row>3</xdr:row>
      <xdr:rowOff>19049</xdr:rowOff>
    </xdr:to>
    <xdr:sp macro="" textlink="">
      <xdr:nvSpPr>
        <xdr:cNvPr id="8" name="TextBox 7"/>
        <xdr:cNvSpPr txBox="1"/>
      </xdr:nvSpPr>
      <xdr:spPr>
        <a:xfrm>
          <a:off x="1181101" y="695325"/>
          <a:ext cx="25908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F1  to F12</a:t>
          </a:r>
        </a:p>
        <a:p>
          <a:endParaRPr lang="en-US" sz="1400" b="1" baseline="0"/>
        </a:p>
      </xdr:txBody>
    </xdr:sp>
    <xdr:clientData/>
  </xdr:twoCellAnchor>
</xdr:wsDr>
</file>

<file path=xl/drawings/drawing65.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1857373</xdr:colOff>
      <xdr:row>0</xdr:row>
      <xdr:rowOff>66675</xdr:rowOff>
    </xdr:from>
    <xdr:to>
      <xdr:col>2</xdr:col>
      <xdr:colOff>4629150</xdr:colOff>
      <xdr:row>0</xdr:row>
      <xdr:rowOff>361949</xdr:rowOff>
    </xdr:to>
    <xdr:sp macro="" textlink="">
      <xdr:nvSpPr>
        <xdr:cNvPr id="3" name="TextBox 2"/>
        <xdr:cNvSpPr txBox="1"/>
      </xdr:nvSpPr>
      <xdr:spPr>
        <a:xfrm>
          <a:off x="3905248" y="66675"/>
          <a:ext cx="2771777"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 + A to Ctrl + Z</a:t>
          </a:r>
        </a:p>
        <a:p>
          <a:endParaRPr lang="en-US" sz="1400" b="1" baseline="0"/>
        </a:p>
      </xdr:txBody>
    </xdr:sp>
    <xdr:clientData/>
  </xdr:twoCellAnchor>
  <xdr:twoCellAnchor>
    <xdr:from>
      <xdr:col>1</xdr:col>
      <xdr:colOff>57151</xdr:colOff>
      <xdr:row>2</xdr:row>
      <xdr:rowOff>38100</xdr:rowOff>
    </xdr:from>
    <xdr:to>
      <xdr:col>2</xdr:col>
      <xdr:colOff>1962151</xdr:colOff>
      <xdr:row>3</xdr:row>
      <xdr:rowOff>19049</xdr:rowOff>
    </xdr:to>
    <xdr:sp macro="" textlink="">
      <xdr:nvSpPr>
        <xdr:cNvPr id="4" name="TextBox 3"/>
        <xdr:cNvSpPr txBox="1"/>
      </xdr:nvSpPr>
      <xdr:spPr>
        <a:xfrm>
          <a:off x="1181101" y="695325"/>
          <a:ext cx="28289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solidFill>
                <a:schemeClr val="dk1"/>
              </a:solidFill>
              <a:effectLst/>
              <a:latin typeface="+mn-lt"/>
              <a:ea typeface="+mn-ea"/>
              <a:cs typeface="+mn-cs"/>
            </a:rPr>
            <a:t>Shortcut Keys - Ctrl + A to Ctrl + Z</a:t>
          </a:r>
          <a:endParaRPr lang="en-US" sz="1200" b="0" baseline="0">
            <a:solidFill>
              <a:schemeClr val="dk1"/>
            </a:solidFill>
            <a:effectLst/>
            <a:latin typeface="+mn-lt"/>
            <a:ea typeface="+mn-ea"/>
            <a:cs typeface="+mn-cs"/>
          </a:endParaRPr>
        </a:p>
        <a:p>
          <a:endParaRPr lang="en-US" sz="1400">
            <a:effectLst/>
          </a:endParaRPr>
        </a:p>
      </xdr:txBody>
    </xdr:sp>
    <xdr:clientData/>
  </xdr:twoCellAnchor>
</xdr:wsDr>
</file>

<file path=xl/drawings/drawing66.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1781173</xdr:colOff>
      <xdr:row>0</xdr:row>
      <xdr:rowOff>95250</xdr:rowOff>
    </xdr:from>
    <xdr:to>
      <xdr:col>2</xdr:col>
      <xdr:colOff>4495800</xdr:colOff>
      <xdr:row>0</xdr:row>
      <xdr:rowOff>390524</xdr:rowOff>
    </xdr:to>
    <xdr:sp macro="" textlink="">
      <xdr:nvSpPr>
        <xdr:cNvPr id="6" name="TextBox 5"/>
        <xdr:cNvSpPr txBox="1"/>
      </xdr:nvSpPr>
      <xdr:spPr>
        <a:xfrm>
          <a:off x="4276723" y="95250"/>
          <a:ext cx="2714627"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 + Single Key</a:t>
          </a:r>
        </a:p>
        <a:p>
          <a:endParaRPr lang="en-US" sz="1400" b="1" baseline="0"/>
        </a:p>
      </xdr:txBody>
    </xdr:sp>
    <xdr:clientData/>
  </xdr:twoCellAnchor>
  <xdr:twoCellAnchor>
    <xdr:from>
      <xdr:col>1</xdr:col>
      <xdr:colOff>57151</xdr:colOff>
      <xdr:row>2</xdr:row>
      <xdr:rowOff>38100</xdr:rowOff>
    </xdr:from>
    <xdr:to>
      <xdr:col>2</xdr:col>
      <xdr:colOff>1962151</xdr:colOff>
      <xdr:row>3</xdr:row>
      <xdr:rowOff>19049</xdr:rowOff>
    </xdr:to>
    <xdr:sp macro="" textlink="">
      <xdr:nvSpPr>
        <xdr:cNvPr id="7" name="TextBox 6"/>
        <xdr:cNvSpPr txBox="1"/>
      </xdr:nvSpPr>
      <xdr:spPr>
        <a:xfrm>
          <a:off x="1181101" y="695325"/>
          <a:ext cx="28289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 + Single Key</a:t>
          </a:r>
        </a:p>
        <a:p>
          <a:endParaRPr lang="en-US" sz="1400" b="1" baseline="0"/>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1781173</xdr:colOff>
      <xdr:row>0</xdr:row>
      <xdr:rowOff>95250</xdr:rowOff>
    </xdr:from>
    <xdr:to>
      <xdr:col>2</xdr:col>
      <xdr:colOff>4495800</xdr:colOff>
      <xdr:row>0</xdr:row>
      <xdr:rowOff>390524</xdr:rowOff>
    </xdr:to>
    <xdr:sp macro="" textlink="">
      <xdr:nvSpPr>
        <xdr:cNvPr id="3" name="TextBox 2"/>
        <xdr:cNvSpPr txBox="1"/>
      </xdr:nvSpPr>
      <xdr:spPr>
        <a:xfrm>
          <a:off x="4276723" y="95250"/>
          <a:ext cx="2714627"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 + F1 to F12</a:t>
          </a:r>
        </a:p>
        <a:p>
          <a:endParaRPr lang="en-US" sz="1400" b="1" baseline="0"/>
        </a:p>
      </xdr:txBody>
    </xdr:sp>
    <xdr:clientData/>
  </xdr:twoCellAnchor>
  <xdr:twoCellAnchor>
    <xdr:from>
      <xdr:col>1</xdr:col>
      <xdr:colOff>57151</xdr:colOff>
      <xdr:row>2</xdr:row>
      <xdr:rowOff>38100</xdr:rowOff>
    </xdr:from>
    <xdr:to>
      <xdr:col>2</xdr:col>
      <xdr:colOff>1962151</xdr:colOff>
      <xdr:row>3</xdr:row>
      <xdr:rowOff>19049</xdr:rowOff>
    </xdr:to>
    <xdr:sp macro="" textlink="">
      <xdr:nvSpPr>
        <xdr:cNvPr id="4" name="TextBox 3"/>
        <xdr:cNvSpPr txBox="1"/>
      </xdr:nvSpPr>
      <xdr:spPr>
        <a:xfrm>
          <a:off x="1181101" y="695325"/>
          <a:ext cx="32766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 + F1 to F12</a:t>
          </a:r>
        </a:p>
        <a:p>
          <a:endParaRPr lang="en-US" sz="1400" b="1" baseline="0"/>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1781172</xdr:colOff>
      <xdr:row>0</xdr:row>
      <xdr:rowOff>95250</xdr:rowOff>
    </xdr:from>
    <xdr:to>
      <xdr:col>3</xdr:col>
      <xdr:colOff>142874</xdr:colOff>
      <xdr:row>0</xdr:row>
      <xdr:rowOff>390524</xdr:rowOff>
    </xdr:to>
    <xdr:sp macro="" textlink="">
      <xdr:nvSpPr>
        <xdr:cNvPr id="6" name="TextBox 5"/>
        <xdr:cNvSpPr txBox="1"/>
      </xdr:nvSpPr>
      <xdr:spPr>
        <a:xfrm>
          <a:off x="4276722" y="95250"/>
          <a:ext cx="3324227"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 + Special Characters</a:t>
          </a:r>
        </a:p>
        <a:p>
          <a:endParaRPr lang="en-US" sz="1400" b="1" baseline="0"/>
        </a:p>
      </xdr:txBody>
    </xdr:sp>
    <xdr:clientData/>
  </xdr:twoCellAnchor>
  <xdr:twoCellAnchor>
    <xdr:from>
      <xdr:col>1</xdr:col>
      <xdr:colOff>57151</xdr:colOff>
      <xdr:row>2</xdr:row>
      <xdr:rowOff>38100</xdr:rowOff>
    </xdr:from>
    <xdr:to>
      <xdr:col>2</xdr:col>
      <xdr:colOff>1962151</xdr:colOff>
      <xdr:row>3</xdr:row>
      <xdr:rowOff>19049</xdr:rowOff>
    </xdr:to>
    <xdr:sp macro="" textlink="">
      <xdr:nvSpPr>
        <xdr:cNvPr id="7" name="TextBox 6"/>
        <xdr:cNvSpPr txBox="1"/>
      </xdr:nvSpPr>
      <xdr:spPr>
        <a:xfrm>
          <a:off x="1181101" y="695325"/>
          <a:ext cx="3276600"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 + Special Characters</a:t>
          </a:r>
        </a:p>
        <a:p>
          <a:endParaRPr lang="en-US" sz="1400" b="1" baseline="0"/>
        </a:p>
      </xdr:txBody>
    </xdr:sp>
    <xdr:clientData/>
  </xdr:twoCellAnchor>
</xdr:wsDr>
</file>

<file path=xl/drawings/drawing69.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1543048</xdr:colOff>
      <xdr:row>0</xdr:row>
      <xdr:rowOff>114300</xdr:rowOff>
    </xdr:from>
    <xdr:to>
      <xdr:col>2</xdr:col>
      <xdr:colOff>4314825</xdr:colOff>
      <xdr:row>0</xdr:row>
      <xdr:rowOff>409574</xdr:rowOff>
    </xdr:to>
    <xdr:sp macro="" textlink="">
      <xdr:nvSpPr>
        <xdr:cNvPr id="3" name="TextBox 2"/>
        <xdr:cNvSpPr txBox="1"/>
      </xdr:nvSpPr>
      <xdr:spPr>
        <a:xfrm>
          <a:off x="3590923" y="114300"/>
          <a:ext cx="2771777"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Alt + A to Alt + Z</a:t>
          </a:r>
        </a:p>
        <a:p>
          <a:endParaRPr lang="en-US" sz="1400" b="1" baseline="0"/>
        </a:p>
      </xdr:txBody>
    </xdr:sp>
    <xdr:clientData/>
  </xdr:twoCellAnchor>
  <xdr:twoCellAnchor>
    <xdr:from>
      <xdr:col>1</xdr:col>
      <xdr:colOff>38101</xdr:colOff>
      <xdr:row>2</xdr:row>
      <xdr:rowOff>0</xdr:rowOff>
    </xdr:from>
    <xdr:to>
      <xdr:col>2</xdr:col>
      <xdr:colOff>1943101</xdr:colOff>
      <xdr:row>2</xdr:row>
      <xdr:rowOff>295274</xdr:rowOff>
    </xdr:to>
    <xdr:sp macro="" textlink="">
      <xdr:nvSpPr>
        <xdr:cNvPr id="4" name="TextBox 3"/>
        <xdr:cNvSpPr txBox="1"/>
      </xdr:nvSpPr>
      <xdr:spPr>
        <a:xfrm>
          <a:off x="1162051" y="657225"/>
          <a:ext cx="28289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effectLst/>
            </a:rPr>
            <a:t>Shortcut</a:t>
          </a:r>
          <a:r>
            <a:rPr lang="en-US" sz="1400" b="1" baseline="0">
              <a:effectLst/>
            </a:rPr>
            <a:t> Keys - Alt + A  to Alt + Z</a:t>
          </a:r>
          <a:endParaRPr lang="en-US" sz="1400" b="1">
            <a:effectLst/>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3" name="Rectangle 2">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wsDr>
</file>

<file path=xl/drawings/drawing70.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1543048</xdr:colOff>
      <xdr:row>0</xdr:row>
      <xdr:rowOff>114300</xdr:rowOff>
    </xdr:from>
    <xdr:to>
      <xdr:col>2</xdr:col>
      <xdr:colOff>4314825</xdr:colOff>
      <xdr:row>0</xdr:row>
      <xdr:rowOff>409574</xdr:rowOff>
    </xdr:to>
    <xdr:sp macro="" textlink="">
      <xdr:nvSpPr>
        <xdr:cNvPr id="6" name="TextBox 5"/>
        <xdr:cNvSpPr txBox="1"/>
      </xdr:nvSpPr>
      <xdr:spPr>
        <a:xfrm>
          <a:off x="3590923" y="114300"/>
          <a:ext cx="2771777"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Alt + Single Key</a:t>
          </a:r>
        </a:p>
        <a:p>
          <a:endParaRPr lang="en-US" sz="1400" b="1" baseline="0"/>
        </a:p>
      </xdr:txBody>
    </xdr:sp>
    <xdr:clientData/>
  </xdr:twoCellAnchor>
  <xdr:twoCellAnchor>
    <xdr:from>
      <xdr:col>1</xdr:col>
      <xdr:colOff>57151</xdr:colOff>
      <xdr:row>2</xdr:row>
      <xdr:rowOff>38100</xdr:rowOff>
    </xdr:from>
    <xdr:to>
      <xdr:col>2</xdr:col>
      <xdr:colOff>1962151</xdr:colOff>
      <xdr:row>3</xdr:row>
      <xdr:rowOff>19049</xdr:rowOff>
    </xdr:to>
    <xdr:sp macro="" textlink="">
      <xdr:nvSpPr>
        <xdr:cNvPr id="7" name="TextBox 6"/>
        <xdr:cNvSpPr txBox="1"/>
      </xdr:nvSpPr>
      <xdr:spPr>
        <a:xfrm>
          <a:off x="1181101" y="695325"/>
          <a:ext cx="28289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effectLst/>
            </a:rPr>
            <a:t>Shortcut</a:t>
          </a:r>
          <a:r>
            <a:rPr lang="en-US" sz="1400" b="1" baseline="0">
              <a:effectLst/>
            </a:rPr>
            <a:t> Keys - Alt + Single Key</a:t>
          </a:r>
          <a:endParaRPr lang="en-US" sz="1400" b="1">
            <a:effectLst/>
          </a:endParaRPr>
        </a:p>
      </xdr:txBody>
    </xdr:sp>
    <xdr:clientData/>
  </xdr:twoCellAnchor>
</xdr:wsDr>
</file>

<file path=xl/drawings/drawing71.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1543048</xdr:colOff>
      <xdr:row>0</xdr:row>
      <xdr:rowOff>114300</xdr:rowOff>
    </xdr:from>
    <xdr:to>
      <xdr:col>2</xdr:col>
      <xdr:colOff>4314825</xdr:colOff>
      <xdr:row>0</xdr:row>
      <xdr:rowOff>409574</xdr:rowOff>
    </xdr:to>
    <xdr:sp macro="" textlink="">
      <xdr:nvSpPr>
        <xdr:cNvPr id="6" name="TextBox 5"/>
        <xdr:cNvSpPr txBox="1"/>
      </xdr:nvSpPr>
      <xdr:spPr>
        <a:xfrm>
          <a:off x="3590923" y="114300"/>
          <a:ext cx="2771777"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Alt + F1 to Alt + F12 </a:t>
          </a:r>
        </a:p>
        <a:p>
          <a:endParaRPr lang="en-US" sz="1400" b="1" baseline="0"/>
        </a:p>
      </xdr:txBody>
    </xdr:sp>
    <xdr:clientData/>
  </xdr:twoCellAnchor>
  <xdr:twoCellAnchor>
    <xdr:from>
      <xdr:col>1</xdr:col>
      <xdr:colOff>57151</xdr:colOff>
      <xdr:row>2</xdr:row>
      <xdr:rowOff>38100</xdr:rowOff>
    </xdr:from>
    <xdr:to>
      <xdr:col>2</xdr:col>
      <xdr:colOff>1962151</xdr:colOff>
      <xdr:row>3</xdr:row>
      <xdr:rowOff>19049</xdr:rowOff>
    </xdr:to>
    <xdr:sp macro="" textlink="">
      <xdr:nvSpPr>
        <xdr:cNvPr id="7" name="TextBox 6"/>
        <xdr:cNvSpPr txBox="1"/>
      </xdr:nvSpPr>
      <xdr:spPr>
        <a:xfrm>
          <a:off x="1181101" y="695325"/>
          <a:ext cx="28289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effectLst/>
            </a:rPr>
            <a:t>Shortcut</a:t>
          </a:r>
          <a:r>
            <a:rPr lang="en-US" sz="1400" b="1" baseline="0">
              <a:effectLst/>
            </a:rPr>
            <a:t> Keys - Alt + F1 to Alt + F12</a:t>
          </a:r>
          <a:endParaRPr lang="en-US" sz="1400" b="1">
            <a:effectLst/>
          </a:endParaRPr>
        </a:p>
      </xdr:txBody>
    </xdr:sp>
    <xdr:clientData/>
  </xdr:twoCellAnchor>
</xdr:wsDr>
</file>

<file path=xl/drawings/drawing72.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1543048</xdr:colOff>
      <xdr:row>0</xdr:row>
      <xdr:rowOff>114300</xdr:rowOff>
    </xdr:from>
    <xdr:to>
      <xdr:col>2</xdr:col>
      <xdr:colOff>4314825</xdr:colOff>
      <xdr:row>0</xdr:row>
      <xdr:rowOff>409574</xdr:rowOff>
    </xdr:to>
    <xdr:sp macro="" textlink="">
      <xdr:nvSpPr>
        <xdr:cNvPr id="3" name="TextBox 2"/>
        <xdr:cNvSpPr txBox="1"/>
      </xdr:nvSpPr>
      <xdr:spPr>
        <a:xfrm>
          <a:off x="3590923" y="114300"/>
          <a:ext cx="2771777"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Shift + Single Key</a:t>
          </a:r>
        </a:p>
        <a:p>
          <a:endParaRPr lang="en-US" sz="1400" b="1" baseline="0"/>
        </a:p>
      </xdr:txBody>
    </xdr:sp>
    <xdr:clientData/>
  </xdr:twoCellAnchor>
  <xdr:twoCellAnchor>
    <xdr:from>
      <xdr:col>1</xdr:col>
      <xdr:colOff>57151</xdr:colOff>
      <xdr:row>2</xdr:row>
      <xdr:rowOff>38100</xdr:rowOff>
    </xdr:from>
    <xdr:to>
      <xdr:col>2</xdr:col>
      <xdr:colOff>1962151</xdr:colOff>
      <xdr:row>3</xdr:row>
      <xdr:rowOff>19049</xdr:rowOff>
    </xdr:to>
    <xdr:sp macro="" textlink="">
      <xdr:nvSpPr>
        <xdr:cNvPr id="4" name="TextBox 3"/>
        <xdr:cNvSpPr txBox="1"/>
      </xdr:nvSpPr>
      <xdr:spPr>
        <a:xfrm>
          <a:off x="1181101" y="695325"/>
          <a:ext cx="28289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effectLst/>
            </a:rPr>
            <a:t>Shortcut</a:t>
          </a:r>
          <a:r>
            <a:rPr lang="en-US" sz="1400" b="1" baseline="0">
              <a:effectLst/>
            </a:rPr>
            <a:t> Keys - Shift + Single Key</a:t>
          </a:r>
          <a:endParaRPr lang="en-US" sz="1400" b="1">
            <a:effectLst/>
          </a:endParaRPr>
        </a:p>
      </xdr:txBody>
    </xdr:sp>
    <xdr:clientData/>
  </xdr:twoCellAnchor>
</xdr:wsDr>
</file>

<file path=xl/drawings/drawing73.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1543048</xdr:colOff>
      <xdr:row>0</xdr:row>
      <xdr:rowOff>114300</xdr:rowOff>
    </xdr:from>
    <xdr:to>
      <xdr:col>2</xdr:col>
      <xdr:colOff>4686300</xdr:colOff>
      <xdr:row>0</xdr:row>
      <xdr:rowOff>409574</xdr:rowOff>
    </xdr:to>
    <xdr:sp macro="" textlink="">
      <xdr:nvSpPr>
        <xdr:cNvPr id="6" name="TextBox 5"/>
        <xdr:cNvSpPr txBox="1"/>
      </xdr:nvSpPr>
      <xdr:spPr>
        <a:xfrm>
          <a:off x="3590923" y="114300"/>
          <a:ext cx="3143252"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Shift+F1 to Shift+F12</a:t>
          </a:r>
        </a:p>
        <a:p>
          <a:endParaRPr lang="en-US" sz="1400" b="1" baseline="0"/>
        </a:p>
      </xdr:txBody>
    </xdr:sp>
    <xdr:clientData/>
  </xdr:twoCellAnchor>
  <xdr:twoCellAnchor>
    <xdr:from>
      <xdr:col>1</xdr:col>
      <xdr:colOff>57151</xdr:colOff>
      <xdr:row>2</xdr:row>
      <xdr:rowOff>38100</xdr:rowOff>
    </xdr:from>
    <xdr:to>
      <xdr:col>2</xdr:col>
      <xdr:colOff>2552700</xdr:colOff>
      <xdr:row>3</xdr:row>
      <xdr:rowOff>19049</xdr:rowOff>
    </xdr:to>
    <xdr:sp macro="" textlink="">
      <xdr:nvSpPr>
        <xdr:cNvPr id="7" name="TextBox 6"/>
        <xdr:cNvSpPr txBox="1"/>
      </xdr:nvSpPr>
      <xdr:spPr>
        <a:xfrm>
          <a:off x="1181101" y="695325"/>
          <a:ext cx="3419474"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effectLst/>
            </a:rPr>
            <a:t>Shortcut</a:t>
          </a:r>
          <a:r>
            <a:rPr lang="en-US" sz="1400" b="1" baseline="0">
              <a:effectLst/>
            </a:rPr>
            <a:t> Keys - Shift+F1 to Shift+F12</a:t>
          </a:r>
          <a:endParaRPr lang="en-US" sz="1400" b="1">
            <a:effectLst/>
          </a:endParaRPr>
        </a:p>
      </xdr:txBody>
    </xdr:sp>
    <xdr:clientData/>
  </xdr:twoCellAnchor>
</xdr:wsDr>
</file>

<file path=xl/drawings/drawing74.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1543048</xdr:colOff>
      <xdr:row>0</xdr:row>
      <xdr:rowOff>114300</xdr:rowOff>
    </xdr:from>
    <xdr:to>
      <xdr:col>2</xdr:col>
      <xdr:colOff>4686300</xdr:colOff>
      <xdr:row>0</xdr:row>
      <xdr:rowOff>409574</xdr:rowOff>
    </xdr:to>
    <xdr:sp macro="" textlink="">
      <xdr:nvSpPr>
        <xdr:cNvPr id="3" name="TextBox 2"/>
        <xdr:cNvSpPr txBox="1"/>
      </xdr:nvSpPr>
      <xdr:spPr>
        <a:xfrm>
          <a:off x="3590923" y="114300"/>
          <a:ext cx="3143252"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Ctrl+Shift+A to Z</a:t>
          </a:r>
        </a:p>
        <a:p>
          <a:endParaRPr lang="en-US" sz="1400" b="1" baseline="0"/>
        </a:p>
      </xdr:txBody>
    </xdr:sp>
    <xdr:clientData/>
  </xdr:twoCellAnchor>
  <xdr:twoCellAnchor>
    <xdr:from>
      <xdr:col>1</xdr:col>
      <xdr:colOff>57151</xdr:colOff>
      <xdr:row>2</xdr:row>
      <xdr:rowOff>38100</xdr:rowOff>
    </xdr:from>
    <xdr:to>
      <xdr:col>2</xdr:col>
      <xdr:colOff>2552700</xdr:colOff>
      <xdr:row>3</xdr:row>
      <xdr:rowOff>19049</xdr:rowOff>
    </xdr:to>
    <xdr:sp macro="" textlink="">
      <xdr:nvSpPr>
        <xdr:cNvPr id="4" name="TextBox 3"/>
        <xdr:cNvSpPr txBox="1"/>
      </xdr:nvSpPr>
      <xdr:spPr>
        <a:xfrm>
          <a:off x="1181101" y="695325"/>
          <a:ext cx="3419474"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effectLst/>
            </a:rPr>
            <a:t>Shortcut</a:t>
          </a:r>
          <a:r>
            <a:rPr lang="en-US" sz="1400" b="1" baseline="0">
              <a:effectLst/>
            </a:rPr>
            <a:t> Keys - Ctrl+Shift+A to Z</a:t>
          </a:r>
          <a:endParaRPr lang="en-US" sz="1400" b="1">
            <a:effectLst/>
          </a:endParaRPr>
        </a:p>
      </xdr:txBody>
    </xdr:sp>
    <xdr:clientData/>
  </xdr:twoCellAnchor>
</xdr:wsDr>
</file>

<file path=xl/drawings/drawing75.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1543048</xdr:colOff>
      <xdr:row>0</xdr:row>
      <xdr:rowOff>114300</xdr:rowOff>
    </xdr:from>
    <xdr:to>
      <xdr:col>2</xdr:col>
      <xdr:colOff>4686300</xdr:colOff>
      <xdr:row>0</xdr:row>
      <xdr:rowOff>409574</xdr:rowOff>
    </xdr:to>
    <xdr:sp macro="" textlink="">
      <xdr:nvSpPr>
        <xdr:cNvPr id="6" name="TextBox 5"/>
        <xdr:cNvSpPr txBox="1"/>
      </xdr:nvSpPr>
      <xdr:spPr>
        <a:xfrm>
          <a:off x="3590923" y="114300"/>
          <a:ext cx="3143252"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Ctrl+Shift+Single Key</a:t>
          </a:r>
        </a:p>
        <a:p>
          <a:endParaRPr lang="en-US" sz="1400" b="1" baseline="0"/>
        </a:p>
      </xdr:txBody>
    </xdr:sp>
    <xdr:clientData/>
  </xdr:twoCellAnchor>
  <xdr:twoCellAnchor>
    <xdr:from>
      <xdr:col>1</xdr:col>
      <xdr:colOff>57151</xdr:colOff>
      <xdr:row>2</xdr:row>
      <xdr:rowOff>38100</xdr:rowOff>
    </xdr:from>
    <xdr:to>
      <xdr:col>2</xdr:col>
      <xdr:colOff>2552700</xdr:colOff>
      <xdr:row>3</xdr:row>
      <xdr:rowOff>19049</xdr:rowOff>
    </xdr:to>
    <xdr:sp macro="" textlink="">
      <xdr:nvSpPr>
        <xdr:cNvPr id="7" name="TextBox 6"/>
        <xdr:cNvSpPr txBox="1"/>
      </xdr:nvSpPr>
      <xdr:spPr>
        <a:xfrm>
          <a:off x="1181101" y="695325"/>
          <a:ext cx="3419474"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effectLst/>
            </a:rPr>
            <a:t>Shortcut</a:t>
          </a:r>
          <a:r>
            <a:rPr lang="en-US" sz="1400" b="1" baseline="0">
              <a:effectLst/>
            </a:rPr>
            <a:t> Keys - Ctrl+Shift+Single Key</a:t>
          </a:r>
          <a:endParaRPr lang="en-US" sz="1400" b="1">
            <a:effectLst/>
          </a:endParaRPr>
        </a:p>
      </xdr:txBody>
    </xdr:sp>
    <xdr:clientData/>
  </xdr:twoCellAnchor>
</xdr:wsDr>
</file>

<file path=xl/drawings/drawing76.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5" name="Rectangle 4">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1543048</xdr:colOff>
      <xdr:row>0</xdr:row>
      <xdr:rowOff>114300</xdr:rowOff>
    </xdr:from>
    <xdr:to>
      <xdr:col>2</xdr:col>
      <xdr:colOff>4686300</xdr:colOff>
      <xdr:row>0</xdr:row>
      <xdr:rowOff>409574</xdr:rowOff>
    </xdr:to>
    <xdr:sp macro="" textlink="">
      <xdr:nvSpPr>
        <xdr:cNvPr id="6" name="TextBox 5"/>
        <xdr:cNvSpPr txBox="1"/>
      </xdr:nvSpPr>
      <xdr:spPr>
        <a:xfrm>
          <a:off x="3590923" y="114300"/>
          <a:ext cx="3143252"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Ctrl+Shift+F1 to F12</a:t>
          </a:r>
        </a:p>
        <a:p>
          <a:endParaRPr lang="en-US" sz="1400" b="1" baseline="0"/>
        </a:p>
      </xdr:txBody>
    </xdr:sp>
    <xdr:clientData/>
  </xdr:twoCellAnchor>
  <xdr:twoCellAnchor>
    <xdr:from>
      <xdr:col>1</xdr:col>
      <xdr:colOff>57151</xdr:colOff>
      <xdr:row>2</xdr:row>
      <xdr:rowOff>38100</xdr:rowOff>
    </xdr:from>
    <xdr:to>
      <xdr:col>2</xdr:col>
      <xdr:colOff>2552700</xdr:colOff>
      <xdr:row>3</xdr:row>
      <xdr:rowOff>19049</xdr:rowOff>
    </xdr:to>
    <xdr:sp macro="" textlink="">
      <xdr:nvSpPr>
        <xdr:cNvPr id="7" name="TextBox 6"/>
        <xdr:cNvSpPr txBox="1"/>
      </xdr:nvSpPr>
      <xdr:spPr>
        <a:xfrm>
          <a:off x="1181101" y="695325"/>
          <a:ext cx="3419474"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effectLst/>
            </a:rPr>
            <a:t>Shortcut</a:t>
          </a:r>
          <a:r>
            <a:rPr lang="en-US" sz="1400" b="1" baseline="0">
              <a:effectLst/>
            </a:rPr>
            <a:t> Keys - Ctrl+Shift+F1 to F12</a:t>
          </a:r>
          <a:endParaRPr lang="en-US" sz="1400" b="1">
            <a:effectLst/>
          </a:endParaRP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0</xdr:col>
      <xdr:colOff>76200</xdr:colOff>
      <xdr:row>0</xdr:row>
      <xdr:rowOff>57150</xdr:rowOff>
    </xdr:from>
    <xdr:ext cx="2047875" cy="374141"/>
    <xdr:sp macro="" textlink="">
      <xdr:nvSpPr>
        <xdr:cNvPr id="2" name="Rectangle 1">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2</xdr:col>
      <xdr:colOff>1543048</xdr:colOff>
      <xdr:row>0</xdr:row>
      <xdr:rowOff>114300</xdr:rowOff>
    </xdr:from>
    <xdr:to>
      <xdr:col>2</xdr:col>
      <xdr:colOff>4686300</xdr:colOff>
      <xdr:row>0</xdr:row>
      <xdr:rowOff>409574</xdr:rowOff>
    </xdr:to>
    <xdr:sp macro="" textlink="">
      <xdr:nvSpPr>
        <xdr:cNvPr id="3" name="TextBox 2"/>
        <xdr:cNvSpPr txBox="1"/>
      </xdr:nvSpPr>
      <xdr:spPr>
        <a:xfrm>
          <a:off x="3590923" y="114300"/>
          <a:ext cx="3143252"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Shortcut Keys - Ctrl+Shift+Special Char</a:t>
          </a:r>
        </a:p>
        <a:p>
          <a:endParaRPr lang="en-US" sz="1400" b="1" baseline="0"/>
        </a:p>
      </xdr:txBody>
    </xdr:sp>
    <xdr:clientData/>
  </xdr:twoCellAnchor>
  <xdr:twoCellAnchor>
    <xdr:from>
      <xdr:col>1</xdr:col>
      <xdr:colOff>57151</xdr:colOff>
      <xdr:row>2</xdr:row>
      <xdr:rowOff>38100</xdr:rowOff>
    </xdr:from>
    <xdr:to>
      <xdr:col>2</xdr:col>
      <xdr:colOff>2552700</xdr:colOff>
      <xdr:row>3</xdr:row>
      <xdr:rowOff>19049</xdr:rowOff>
    </xdr:to>
    <xdr:sp macro="" textlink="">
      <xdr:nvSpPr>
        <xdr:cNvPr id="4" name="TextBox 3"/>
        <xdr:cNvSpPr txBox="1"/>
      </xdr:nvSpPr>
      <xdr:spPr>
        <a:xfrm>
          <a:off x="1181101" y="695325"/>
          <a:ext cx="3419474"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effectLst/>
            </a:rPr>
            <a:t>Shortcut</a:t>
          </a:r>
          <a:r>
            <a:rPr lang="en-US" sz="1400" b="1" baseline="0">
              <a:effectLst/>
            </a:rPr>
            <a:t> Keys - Ctrl+Shift+Special Char</a:t>
          </a:r>
          <a:endParaRPr lang="en-US" sz="1400" b="1">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9524</xdr:colOff>
      <xdr:row>3</xdr:row>
      <xdr:rowOff>285750</xdr:rowOff>
    </xdr:from>
    <xdr:to>
      <xdr:col>4</xdr:col>
      <xdr:colOff>2305049</xdr:colOff>
      <xdr:row>7</xdr:row>
      <xdr:rowOff>228600</xdr:rowOff>
    </xdr:to>
    <xdr:sp macro="" textlink="">
      <xdr:nvSpPr>
        <xdr:cNvPr id="7" name="TextBox 6"/>
        <xdr:cNvSpPr txBox="1"/>
      </xdr:nvSpPr>
      <xdr:spPr>
        <a:xfrm>
          <a:off x="990599" y="1257300"/>
          <a:ext cx="5819775" cy="104775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Excel 'AND' function</a:t>
          </a:r>
          <a:r>
            <a:rPr lang="en-US" sz="1100" b="0" i="0">
              <a:solidFill>
                <a:schemeClr val="dk1"/>
              </a:solidFill>
              <a:effectLst/>
              <a:latin typeface="+mn-lt"/>
              <a:ea typeface="+mn-ea"/>
              <a:cs typeface="+mn-cs"/>
            </a:rPr>
            <a:t> is a logical </a:t>
          </a:r>
          <a:r>
            <a:rPr lang="en-US" sz="1100" b="1" i="0">
              <a:solidFill>
                <a:schemeClr val="dk1"/>
              </a:solidFill>
              <a:effectLst/>
              <a:latin typeface="+mn-lt"/>
              <a:ea typeface="+mn-ea"/>
              <a:cs typeface="+mn-cs"/>
            </a:rPr>
            <a:t>function</a:t>
          </a:r>
          <a:r>
            <a:rPr lang="en-US" sz="1100" b="0" i="0">
              <a:solidFill>
                <a:schemeClr val="dk1"/>
              </a:solidFill>
              <a:effectLst/>
              <a:latin typeface="+mn-lt"/>
              <a:ea typeface="+mn-ea"/>
              <a:cs typeface="+mn-cs"/>
            </a:rPr>
            <a:t> used to TEST the Multiple conditions at the same time. </a:t>
          </a:r>
        </a:p>
        <a:p>
          <a:r>
            <a:rPr lang="en-US" sz="1100" b="0" i="0">
              <a:solidFill>
                <a:schemeClr val="dk1"/>
              </a:solidFill>
              <a:effectLst/>
              <a:latin typeface="+mn-lt"/>
              <a:ea typeface="+mn-ea"/>
              <a:cs typeface="+mn-cs"/>
            </a:rPr>
            <a:t>AND returns either TRUE or FALSE (</a:t>
          </a:r>
          <a:r>
            <a:rPr lang="en-US" sz="1100" baseline="0">
              <a:solidFill>
                <a:schemeClr val="dk1"/>
              </a:solidFill>
              <a:effectLst/>
              <a:latin typeface="+mn-lt"/>
              <a:ea typeface="+mn-ea"/>
              <a:cs typeface="+mn-cs"/>
            </a:rPr>
            <a:t>boolean value) when ALL THE TESTS (Conditions) are Satisfied.</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AND Function can check upto 255 logical tests</a:t>
          </a:r>
          <a:r>
            <a:rPr lang="en-US" sz="1100" b="0" i="0" baseline="0">
              <a:solidFill>
                <a:schemeClr val="dk1"/>
              </a:solidFill>
              <a:effectLst/>
              <a:latin typeface="+mn-lt"/>
              <a:ea typeface="+mn-ea"/>
              <a:cs typeface="+mn-cs"/>
            </a:rPr>
            <a:t> / </a:t>
          </a:r>
          <a:r>
            <a:rPr lang="en-US" sz="1100" b="0" i="0">
              <a:solidFill>
                <a:schemeClr val="dk1"/>
              </a:solidFill>
              <a:effectLst/>
              <a:latin typeface="+mn-lt"/>
              <a:ea typeface="+mn-ea"/>
              <a:cs typeface="+mn-cs"/>
            </a:rPr>
            <a:t>arguments / conditions.</a:t>
          </a:r>
          <a:endParaRPr lang="en-US" sz="1100"/>
        </a:p>
      </xdr:txBody>
    </xdr:sp>
    <xdr:clientData/>
  </xdr:twoCellAnchor>
  <xdr:twoCellAnchor>
    <xdr:from>
      <xdr:col>1</xdr:col>
      <xdr:colOff>9525</xdr:colOff>
      <xdr:row>2</xdr:row>
      <xdr:rowOff>19051</xdr:rowOff>
    </xdr:from>
    <xdr:to>
      <xdr:col>3</xdr:col>
      <xdr:colOff>47625</xdr:colOff>
      <xdr:row>3</xdr:row>
      <xdr:rowOff>0</xdr:rowOff>
    </xdr:to>
    <xdr:sp macro="" textlink="">
      <xdr:nvSpPr>
        <xdr:cNvPr id="8" name="TextBox 7"/>
        <xdr:cNvSpPr txBox="1"/>
      </xdr:nvSpPr>
      <xdr:spPr>
        <a:xfrm>
          <a:off x="990600" y="676276"/>
          <a:ext cx="22955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AND Function</a:t>
          </a:r>
        </a:p>
        <a:p>
          <a:endParaRPr lang="en-US" sz="1100"/>
        </a:p>
      </xdr:txBody>
    </xdr:sp>
    <xdr:clientData/>
  </xdr:twoCellAnchor>
  <xdr:twoCellAnchor>
    <xdr:from>
      <xdr:col>1</xdr:col>
      <xdr:colOff>9525</xdr:colOff>
      <xdr:row>3</xdr:row>
      <xdr:rowOff>0</xdr:rowOff>
    </xdr:from>
    <xdr:to>
      <xdr:col>4</xdr:col>
      <xdr:colOff>2314574</xdr:colOff>
      <xdr:row>4</xdr:row>
      <xdr:rowOff>0</xdr:rowOff>
    </xdr:to>
    <xdr:sp macro="" textlink="">
      <xdr:nvSpPr>
        <xdr:cNvPr id="9" name="TextBox 8"/>
        <xdr:cNvSpPr txBox="1"/>
      </xdr:nvSpPr>
      <xdr:spPr>
        <a:xfrm>
          <a:off x="990600" y="971550"/>
          <a:ext cx="5829299" cy="3143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=AND(logical Test 1 (Expression), Logical</a:t>
          </a:r>
          <a:r>
            <a:rPr lang="en-US" sz="1100" baseline="0"/>
            <a:t> Test 2,........</a:t>
          </a:r>
          <a:r>
            <a:rPr lang="en-US" sz="1100"/>
            <a:t>)</a:t>
          </a:r>
        </a:p>
      </xdr:txBody>
    </xdr:sp>
    <xdr:clientData/>
  </xdr:twoCellAnchor>
  <xdr:oneCellAnchor>
    <xdr:from>
      <xdr:col>0</xdr:col>
      <xdr:colOff>76200</xdr:colOff>
      <xdr:row>0</xdr:row>
      <xdr:rowOff>57150</xdr:rowOff>
    </xdr:from>
    <xdr:ext cx="2047875" cy="374141"/>
    <xdr:sp macro="" textlink="">
      <xdr:nvSpPr>
        <xdr:cNvPr id="11" name="Rectangle 10">
          <a:hlinkClick xmlns:r="http://schemas.openxmlformats.org/officeDocument/2006/relationships" r:id="rId1" tooltip="Back to Home Page"/>
        </xdr:cNvPr>
        <xdr:cNvSpPr/>
      </xdr:nvSpPr>
      <xdr:spPr>
        <a:xfrm>
          <a:off x="76200" y="57150"/>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4</xdr:col>
      <xdr:colOff>47625</xdr:colOff>
      <xdr:row>0</xdr:row>
      <xdr:rowOff>95250</xdr:rowOff>
    </xdr:from>
    <xdr:to>
      <xdr:col>4</xdr:col>
      <xdr:colOff>2343150</xdr:colOff>
      <xdr:row>0</xdr:row>
      <xdr:rowOff>390524</xdr:rowOff>
    </xdr:to>
    <xdr:sp macro="" textlink="">
      <xdr:nvSpPr>
        <xdr:cNvPr id="10" name="TextBox 9"/>
        <xdr:cNvSpPr txBox="1"/>
      </xdr:nvSpPr>
      <xdr:spPr>
        <a:xfrm>
          <a:off x="4552950" y="95250"/>
          <a:ext cx="22955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AND Function</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3</xdr:row>
      <xdr:rowOff>285750</xdr:rowOff>
    </xdr:from>
    <xdr:to>
      <xdr:col>4</xdr:col>
      <xdr:colOff>2038350</xdr:colOff>
      <xdr:row>8</xdr:row>
      <xdr:rowOff>9525</xdr:rowOff>
    </xdr:to>
    <xdr:sp macro="" textlink="">
      <xdr:nvSpPr>
        <xdr:cNvPr id="7" name="TextBox 6"/>
        <xdr:cNvSpPr txBox="1"/>
      </xdr:nvSpPr>
      <xdr:spPr>
        <a:xfrm>
          <a:off x="990600" y="1257300"/>
          <a:ext cx="5810250" cy="10668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Excel 'OR' function</a:t>
          </a:r>
          <a:r>
            <a:rPr lang="en-US" sz="1100" b="0" i="0">
              <a:solidFill>
                <a:schemeClr val="dk1"/>
              </a:solidFill>
              <a:effectLst/>
              <a:latin typeface="+mn-lt"/>
              <a:ea typeface="+mn-ea"/>
              <a:cs typeface="+mn-cs"/>
            </a:rPr>
            <a:t> is a logical </a:t>
          </a:r>
          <a:r>
            <a:rPr lang="en-US" sz="1100" b="1" i="0">
              <a:solidFill>
                <a:schemeClr val="dk1"/>
              </a:solidFill>
              <a:effectLst/>
              <a:latin typeface="+mn-lt"/>
              <a:ea typeface="+mn-ea"/>
              <a:cs typeface="+mn-cs"/>
            </a:rPr>
            <a:t>function</a:t>
          </a:r>
          <a:r>
            <a:rPr lang="en-US" sz="1100" b="0" i="0">
              <a:solidFill>
                <a:schemeClr val="dk1"/>
              </a:solidFill>
              <a:effectLst/>
              <a:latin typeface="+mn-lt"/>
              <a:ea typeface="+mn-ea"/>
              <a:cs typeface="+mn-cs"/>
            </a:rPr>
            <a:t> used to TEST the Multiple conditions at the same time. </a:t>
          </a:r>
        </a:p>
        <a:p>
          <a:r>
            <a:rPr lang="en-US" sz="1100" b="0" i="0">
              <a:solidFill>
                <a:schemeClr val="dk1"/>
              </a:solidFill>
              <a:effectLst/>
              <a:latin typeface="+mn-lt"/>
              <a:ea typeface="+mn-ea"/>
              <a:cs typeface="+mn-cs"/>
            </a:rPr>
            <a:t>AND returns either TRUE or FALSE (</a:t>
          </a:r>
          <a:r>
            <a:rPr lang="en-US" sz="1100" baseline="0">
              <a:solidFill>
                <a:schemeClr val="dk1"/>
              </a:solidFill>
              <a:effectLst/>
              <a:latin typeface="+mn-lt"/>
              <a:ea typeface="+mn-ea"/>
              <a:cs typeface="+mn-cs"/>
            </a:rPr>
            <a:t>boolean value) when ANY OF THE TESTS (Conditions) is Satisfied.</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AND Function can check upto 255 logical tests</a:t>
          </a:r>
          <a:r>
            <a:rPr lang="en-US" sz="1100" b="0" i="0" baseline="0">
              <a:solidFill>
                <a:schemeClr val="dk1"/>
              </a:solidFill>
              <a:effectLst/>
              <a:latin typeface="+mn-lt"/>
              <a:ea typeface="+mn-ea"/>
              <a:cs typeface="+mn-cs"/>
            </a:rPr>
            <a:t> / </a:t>
          </a:r>
          <a:r>
            <a:rPr lang="en-US" sz="1100" b="0" i="0">
              <a:solidFill>
                <a:schemeClr val="dk1"/>
              </a:solidFill>
              <a:effectLst/>
              <a:latin typeface="+mn-lt"/>
              <a:ea typeface="+mn-ea"/>
              <a:cs typeface="+mn-cs"/>
            </a:rPr>
            <a:t>arguments / conditions.</a:t>
          </a:r>
          <a:endParaRPr lang="en-US">
            <a:effectLst/>
          </a:endParaRPr>
        </a:p>
        <a:p>
          <a:r>
            <a:rPr lang="en-US" sz="1100" b="0" i="0">
              <a:solidFill>
                <a:schemeClr val="dk1"/>
              </a:solidFill>
              <a:effectLst/>
              <a:latin typeface="+mn-lt"/>
              <a:ea typeface="+mn-ea"/>
              <a:cs typeface="+mn-cs"/>
            </a:rPr>
            <a:t> </a:t>
          </a:r>
          <a:endParaRPr lang="en-US" sz="1100"/>
        </a:p>
      </xdr:txBody>
    </xdr:sp>
    <xdr:clientData/>
  </xdr:twoCellAnchor>
  <xdr:twoCellAnchor>
    <xdr:from>
      <xdr:col>1</xdr:col>
      <xdr:colOff>9525</xdr:colOff>
      <xdr:row>2</xdr:row>
      <xdr:rowOff>19051</xdr:rowOff>
    </xdr:from>
    <xdr:to>
      <xdr:col>3</xdr:col>
      <xdr:colOff>47625</xdr:colOff>
      <xdr:row>3</xdr:row>
      <xdr:rowOff>0</xdr:rowOff>
    </xdr:to>
    <xdr:sp macro="" textlink="">
      <xdr:nvSpPr>
        <xdr:cNvPr id="8" name="TextBox 7"/>
        <xdr:cNvSpPr txBox="1"/>
      </xdr:nvSpPr>
      <xdr:spPr>
        <a:xfrm>
          <a:off x="990600" y="676276"/>
          <a:ext cx="22955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OR Function</a:t>
          </a:r>
        </a:p>
      </xdr:txBody>
    </xdr:sp>
    <xdr:clientData/>
  </xdr:twoCellAnchor>
  <xdr:twoCellAnchor>
    <xdr:from>
      <xdr:col>1</xdr:col>
      <xdr:colOff>9525</xdr:colOff>
      <xdr:row>3</xdr:row>
      <xdr:rowOff>0</xdr:rowOff>
    </xdr:from>
    <xdr:to>
      <xdr:col>4</xdr:col>
      <xdr:colOff>2057400</xdr:colOff>
      <xdr:row>3</xdr:row>
      <xdr:rowOff>276225</xdr:rowOff>
    </xdr:to>
    <xdr:sp macro="" textlink="">
      <xdr:nvSpPr>
        <xdr:cNvPr id="9" name="TextBox 8"/>
        <xdr:cNvSpPr txBox="1"/>
      </xdr:nvSpPr>
      <xdr:spPr>
        <a:xfrm>
          <a:off x="990600" y="971550"/>
          <a:ext cx="5829300" cy="2762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=OR(logical Test 1 (Expression), Logical</a:t>
          </a:r>
          <a:r>
            <a:rPr lang="en-US" sz="1100" baseline="0"/>
            <a:t> Test 2,........</a:t>
          </a:r>
          <a:r>
            <a:rPr lang="en-US" sz="1100"/>
            <a:t>)</a:t>
          </a:r>
        </a:p>
      </xdr:txBody>
    </xdr:sp>
    <xdr:clientData/>
  </xdr:twoCellAnchor>
  <xdr:oneCellAnchor>
    <xdr:from>
      <xdr:col>0</xdr:col>
      <xdr:colOff>57150</xdr:colOff>
      <xdr:row>0</xdr:row>
      <xdr:rowOff>66675</xdr:rowOff>
    </xdr:from>
    <xdr:ext cx="2047875" cy="374141"/>
    <xdr:sp macro="" textlink="">
      <xdr:nvSpPr>
        <xdr:cNvPr id="11" name="Rectangle 10">
          <a:hlinkClick xmlns:r="http://schemas.openxmlformats.org/officeDocument/2006/relationships" r:id="rId1" tooltip="Back to Home Page"/>
        </xdr:cNvPr>
        <xdr:cNvSpPr/>
      </xdr:nvSpPr>
      <xdr:spPr>
        <a:xfrm>
          <a:off x="57150" y="66675"/>
          <a:ext cx="2047875" cy="374141"/>
        </a:xfrm>
        <a:prstGeom prst="rect">
          <a:avLst/>
        </a:prstGeom>
        <a:noFill/>
        <a:ln w="38100" cmpd="dbl">
          <a:solidFill>
            <a:srgbClr val="C00000"/>
          </a:solidFill>
        </a:ln>
      </xdr:spPr>
      <xdr:txBody>
        <a:bodyPr wrap="square" lIns="91440" tIns="45720" rIns="91440" bIns="45720">
          <a:spAutoFit/>
        </a:bodyPr>
        <a:lstStyle/>
        <a:p>
          <a:pPr algn="ctr"/>
          <a:r>
            <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Back to</a:t>
          </a:r>
          <a:r>
            <a:rPr lang="en-US" sz="1800" b="1" cap="none" spc="0" baseline="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rPr>
            <a:t> Home Page</a:t>
          </a:r>
          <a:endParaRPr lang="en-US" sz="1800" b="1" cap="none" spc="0">
            <a:ln w="9525">
              <a:solidFill>
                <a:schemeClr val="bg1"/>
              </a:solidFill>
              <a:prstDash val="solid"/>
            </a:ln>
            <a:solidFill>
              <a:srgbClr val="7030A0"/>
            </a:solidFill>
            <a:effectLst>
              <a:outerShdw blurRad="12700" dist="38100" dir="2700000" algn="tl" rotWithShape="0">
                <a:schemeClr val="accent5">
                  <a:lumMod val="60000"/>
                  <a:lumOff val="40000"/>
                </a:schemeClr>
              </a:outerShdw>
            </a:effectLst>
          </a:endParaRPr>
        </a:p>
      </xdr:txBody>
    </xdr:sp>
    <xdr:clientData/>
  </xdr:oneCellAnchor>
  <xdr:twoCellAnchor>
    <xdr:from>
      <xdr:col>3</xdr:col>
      <xdr:colOff>2200275</xdr:colOff>
      <xdr:row>0</xdr:row>
      <xdr:rowOff>76200</xdr:rowOff>
    </xdr:from>
    <xdr:to>
      <xdr:col>4</xdr:col>
      <xdr:colOff>1600200</xdr:colOff>
      <xdr:row>0</xdr:row>
      <xdr:rowOff>371474</xdr:rowOff>
    </xdr:to>
    <xdr:sp macro="" textlink="">
      <xdr:nvSpPr>
        <xdr:cNvPr id="10" name="TextBox 9"/>
        <xdr:cNvSpPr txBox="1"/>
      </xdr:nvSpPr>
      <xdr:spPr>
        <a:xfrm>
          <a:off x="4752975" y="76200"/>
          <a:ext cx="1609725" cy="2952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OR Function</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Santosh Malkar" refreshedDate="44025.532494328705" createdVersion="5" refreshedVersion="5" minRefreshableVersion="3" recordCount="99">
  <cacheSource type="worksheet">
    <worksheetSource ref="B41:I140" sheet="Pivot Table 1"/>
  </cacheSource>
  <cacheFields count="8">
    <cacheField name="Order Number" numFmtId="1">
      <sharedItems containsSemiMixedTypes="0" containsString="0" containsNumber="1" containsInteger="1" minValue="201401110151410" maxValue="201413110150263"/>
    </cacheField>
    <cacheField name="Location Name" numFmtId="0">
      <sharedItems count="8">
        <s v="405-Mapusa"/>
        <s v="401-Porvorim"/>
        <s v="404-Vasco"/>
        <s v="408-Bicholim"/>
        <s v="403-Ponda"/>
        <s v="413-Commercial"/>
        <s v="402-Verna"/>
        <s v="406-Cuncolim"/>
      </sharedItems>
    </cacheField>
    <cacheField name="Variant" numFmtId="0">
      <sharedItems/>
    </cacheField>
    <cacheField name="Car Description" numFmtId="0">
      <sharedItems/>
    </cacheField>
    <cacheField name="Main maodel" numFmtId="0">
      <sharedItems count="11">
        <s v="WAGONR"/>
        <s v="TOUR"/>
        <s v="SWIFT"/>
        <s v="SUPER CARRY"/>
        <s v="S-PRESSO"/>
        <s v="ERTIGA"/>
        <s v="EECO"/>
        <s v="DZIRE"/>
        <s v="CELERIO"/>
        <s v="BREZZA"/>
        <s v="ALTO"/>
      </sharedItems>
    </cacheField>
    <cacheField name="Order Date" numFmtId="22">
      <sharedItems containsSemiMixedTypes="0" containsNonDate="0" containsDate="1" containsString="0" minDate="2019-07-25T12:24:32" maxDate="2020-03-24T11:11:55" count="99">
        <d v="2020-03-21T14:58:44"/>
        <d v="2020-03-19T15:51:53"/>
        <d v="2020-03-19T12:10:12"/>
        <d v="2020-03-18T17:46:18"/>
        <d v="2020-03-14T09:14:28"/>
        <d v="2020-03-21T12:10:54"/>
        <d v="2020-03-20T15:22:57"/>
        <d v="2020-03-18T16:37:26"/>
        <d v="2020-03-16T13:53:44"/>
        <d v="2020-03-14T17:00:26"/>
        <d v="2020-03-14T10:37:31"/>
        <d v="2020-03-09T15:14:10"/>
        <d v="2020-03-23T23:51:18"/>
        <d v="2020-03-21T17:57:00"/>
        <d v="2020-03-21T17:29:12"/>
        <d v="2020-03-20T18:03:45"/>
        <d v="2020-03-19T18:02:49"/>
        <d v="2020-03-19T17:15:31"/>
        <d v="2020-03-19T17:10:32"/>
        <d v="2020-03-19T14:57:41"/>
        <d v="2020-03-19T12:21:22"/>
        <d v="2020-03-21T11:12:15"/>
        <d v="2020-03-20T10:20:51"/>
        <d v="2020-03-18T17:01:44"/>
        <d v="2020-03-17T09:34:55"/>
        <d v="2020-03-16T16:34:10"/>
        <d v="2020-03-11T12:34:40"/>
        <d v="2020-02-29T18:15:18"/>
        <d v="2020-02-11T09:47:37"/>
        <d v="2020-01-25T13:02:26"/>
        <d v="2020-01-18T18:08:48"/>
        <d v="2020-01-11T17:47:17"/>
        <d v="2020-03-18T16:00:44"/>
        <d v="2020-03-14T15:16:56"/>
        <d v="2020-03-14T09:53:41"/>
        <d v="2020-03-13T16:02:09"/>
        <d v="2020-03-12T10:47:39"/>
        <d v="2020-03-11T12:57:33"/>
        <d v="2020-03-04T16:52:07"/>
        <d v="2020-03-18T17:01:47"/>
        <d v="2020-03-18T16:22:58"/>
        <d v="2020-03-18T16:09:25"/>
        <d v="2020-03-18T15:59:13"/>
        <d v="2020-03-18T15:33:46"/>
        <d v="2020-03-18T12:59:48"/>
        <d v="2020-03-18T10:35:58"/>
        <d v="2020-03-17T16:58:27"/>
        <d v="2019-07-25T12:24:32"/>
        <d v="2020-03-24T11:11:55"/>
        <d v="2020-03-21T18:08:17"/>
        <d v="2020-03-21T14:37:13"/>
        <d v="2020-03-20T17:33:11"/>
        <d v="2020-03-20T17:14:44"/>
        <d v="2020-03-18T10:39:37"/>
        <d v="2020-03-14T16:29:45"/>
        <d v="2020-03-13T15:22:48"/>
        <d v="2020-03-13T11:30:16"/>
        <d v="2020-03-21T13:14:01"/>
        <d v="2020-03-18T12:00:02"/>
        <d v="2020-03-18T11:47:54"/>
        <d v="2020-03-18T11:28:15"/>
        <d v="2020-03-18T10:42:36"/>
        <d v="2020-03-16T16:32:38"/>
        <d v="2020-03-14T10:32:03"/>
        <d v="2020-03-07T12:37:17"/>
        <d v="2020-03-04T16:23:23"/>
        <d v="2020-03-02T17:31:25"/>
        <d v="2020-02-24T16:31:44"/>
        <d v="2020-02-24T12:23:07"/>
        <d v="2020-03-21T15:56:29"/>
        <d v="2020-03-19T12:21:19"/>
        <d v="2020-03-18T17:53:26"/>
        <d v="2020-03-14T10:33:25"/>
        <d v="2020-03-12T17:44:39"/>
        <d v="2020-03-09T15:52:26"/>
        <d v="2020-03-09T14:58:26"/>
        <d v="2020-03-05T15:27:43"/>
        <d v="2020-03-04T15:22:56"/>
        <d v="2020-02-26T16:22:26"/>
        <d v="2020-03-19T14:17:38"/>
        <d v="2020-03-19T11:25:08"/>
        <d v="2020-03-18T17:27:42"/>
        <d v="2020-03-17T14:41:45"/>
        <d v="2020-03-14T12:50:08"/>
        <d v="2020-03-14T11:05:19"/>
        <d v="2020-03-13T12:13:11"/>
        <d v="2020-03-12T18:12:59"/>
        <d v="2020-03-03T16:29:39"/>
        <d v="2020-03-19T12:17:40"/>
        <d v="2020-03-19T12:09:48"/>
        <d v="2020-03-19T11:52:36"/>
        <d v="2020-03-18T16:56:12"/>
        <d v="2020-03-13T10:59:49"/>
        <d v="2020-03-07T10:00:00"/>
        <d v="2020-03-06T17:12:42"/>
        <d v="2020-02-20T16:48:56"/>
        <d v="2020-02-14T15:09:46"/>
        <d v="2020-01-17T17:16:53"/>
        <d v="2020-01-17T10:17:54"/>
      </sharedItems>
    </cacheField>
    <cacheField name="Customer Name" numFmtId="0">
      <sharedItems/>
    </cacheField>
    <cacheField name="Paid Amt" numFmtId="0">
      <sharedItems containsSemiMixedTypes="0" containsString="0" containsNumber="1" containsInteger="1" minValue="0" maxValue="102887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tosh Malkar" refreshedDate="44025.719914583337" createdVersion="5" refreshedVersion="5" minRefreshableVersion="3" recordCount="99">
  <cacheSource type="worksheet">
    <worksheetSource ref="B93:I192" sheet="Pivot Table 2"/>
  </cacheSource>
  <cacheFields count="8">
    <cacheField name="Order Number" numFmtId="1">
      <sharedItems containsSemiMixedTypes="0" containsString="0" containsNumber="1" containsInteger="1" minValue="201401110151410" maxValue="201413110150263"/>
    </cacheField>
    <cacheField name="Location Name" numFmtId="0">
      <sharedItems count="8">
        <s v="405-Mapusa"/>
        <s v="401-Porvorim"/>
        <s v="404-Vasco"/>
        <s v="408-Bicholim"/>
        <s v="403-Ponda"/>
        <s v="413-Commercial"/>
        <s v="402-Verna"/>
        <s v="406-Cuncolim"/>
      </sharedItems>
    </cacheField>
    <cacheField name="Variant" numFmtId="0">
      <sharedItems/>
    </cacheField>
    <cacheField name="Car Description" numFmtId="0">
      <sharedItems/>
    </cacheField>
    <cacheField name="Main maodel" numFmtId="0">
      <sharedItems count="11">
        <s v="WAGONR"/>
        <s v="TOUR"/>
        <s v="SWIFT"/>
        <s v="SUPER CARRY"/>
        <s v="S-PRESSO"/>
        <s v="ERTIGA"/>
        <s v="EECO"/>
        <s v="DZIRE"/>
        <s v="CELERIO"/>
        <s v="BREZZA"/>
        <s v="ALTO"/>
      </sharedItems>
    </cacheField>
    <cacheField name="Order Date" numFmtId="22">
      <sharedItems containsSemiMixedTypes="0" containsNonDate="0" containsDate="1" containsString="0" minDate="2019-07-25T12:24:32" maxDate="2020-03-24T11:11:55"/>
    </cacheField>
    <cacheField name="Customer Name" numFmtId="0">
      <sharedItems/>
    </cacheField>
    <cacheField name="Paid Amt" numFmtId="0">
      <sharedItems containsSemiMixedTypes="0" containsString="0" containsNumber="1" containsInteger="1" minValue="0" maxValue="102887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antosh Malkar" refreshedDate="44025.758356018516" createdVersion="5" refreshedVersion="5" minRefreshableVersion="3" recordCount="4132">
  <cacheSource type="worksheet">
    <worksheetSource name="Table2326"/>
  </cacheSource>
  <cacheFields count="13">
    <cacheField name="Customer Name" numFmtId="0">
      <sharedItems/>
    </cacheField>
    <cacheField name="Customer No" numFmtId="0">
      <sharedItems containsSemiMixedTypes="0" containsString="0" containsNumber="1" containsInteger="1" minValue="1024" maxValue="1291259"/>
    </cacheField>
    <cacheField name="Class1" numFmtId="0">
      <sharedItems count="3">
        <s v="Credit Note"/>
        <s v="Debtors"/>
        <s v="Advance"/>
      </sharedItems>
    </cacheField>
    <cacheField name="Tr Type" numFmtId="0">
      <sharedItems/>
    </cacheField>
    <cacheField name="Original Balance" numFmtId="0">
      <sharedItems containsSemiMixedTypes="0" containsString="0" containsNumber="1" minValue="-1307606" maxValue="3092000"/>
    </cacheField>
    <cacheField name="Balance Due" numFmtId="0">
      <sharedItems containsSemiMixedTypes="0" containsString="0" containsNumber="1" minValue="-1165998" maxValue="3092000"/>
    </cacheField>
    <cacheField name="Transaction Date" numFmtId="14">
      <sharedItems containsSemiMixedTypes="0" containsNonDate="0" containsDate="1" containsString="0" minDate="2016-11-24T00:00:00" maxDate="2020-03-26T00:00:00" count="285">
        <d v="2019-10-03T00:00:00"/>
        <d v="2020-02-17T00:00:00"/>
        <d v="2020-03-18T00:00:00"/>
        <d v="2020-03-09T00:00:00"/>
        <d v="2020-03-20T00:00:00"/>
        <d v="2020-03-03T00:00:00"/>
        <d v="2020-03-07T00:00:00"/>
        <d v="2020-03-04T00:00:00"/>
        <d v="2020-02-20T00:00:00"/>
        <d v="2020-01-14T00:00:00"/>
        <d v="2020-02-12T00:00:00"/>
        <d v="2020-02-22T00:00:00"/>
        <d v="2020-03-11T00:00:00"/>
        <d v="2020-03-21T00:00:00"/>
        <d v="2020-03-16T00:00:00"/>
        <d v="2020-03-13T00:00:00"/>
        <d v="2019-12-30T00:00:00"/>
        <d v="2020-03-19T00:00:00"/>
        <d v="2020-03-17T00:00:00"/>
        <d v="2020-01-16T00:00:00"/>
        <d v="2020-03-12T00:00:00"/>
        <d v="2020-03-14T00:00:00"/>
        <d v="2020-02-29T00:00:00"/>
        <d v="2020-02-21T00:00:00"/>
        <d v="2020-03-05T00:00:00"/>
        <d v="2018-08-30T00:00:00"/>
        <d v="2018-02-02T00:00:00"/>
        <d v="2017-12-13T00:00:00"/>
        <d v="2019-12-28T00:00:00"/>
        <d v="2020-02-15T00:00:00"/>
        <d v="2020-02-18T00:00:00"/>
        <d v="2020-02-26T00:00:00"/>
        <d v="2020-02-27T00:00:00"/>
        <d v="2019-11-16T00:00:00"/>
        <d v="2020-01-10T00:00:00"/>
        <d v="2020-02-14T00:00:00"/>
        <d v="2020-02-06T00:00:00"/>
        <d v="2020-02-07T00:00:00"/>
        <d v="2019-11-21T00:00:00"/>
        <d v="2020-02-24T00:00:00"/>
        <d v="2020-02-28T00:00:00"/>
        <d v="2019-09-17T00:00:00"/>
        <d v="2020-02-10T00:00:00"/>
        <d v="2020-03-06T00:00:00"/>
        <d v="2020-01-06T00:00:00"/>
        <d v="2020-02-11T00:00:00"/>
        <d v="2020-02-13T00:00:00"/>
        <d v="2020-01-27T00:00:00"/>
        <d v="2020-01-11T00:00:00"/>
        <d v="2020-01-17T00:00:00"/>
        <d v="2019-03-29T00:00:00"/>
        <d v="2019-12-16T00:00:00"/>
        <d v="2020-02-03T00:00:00"/>
        <d v="2020-02-04T00:00:00"/>
        <d v="2020-02-25T00:00:00"/>
        <d v="2020-01-31T00:00:00"/>
        <d v="2020-01-13T00:00:00"/>
        <d v="2019-12-24T00:00:00"/>
        <d v="2019-10-04T00:00:00"/>
        <d v="2020-01-22T00:00:00"/>
        <d v="2019-09-30T00:00:00"/>
        <d v="2020-01-04T00:00:00"/>
        <d v="2019-10-26T00:00:00"/>
        <d v="2019-07-16T00:00:00"/>
        <d v="2019-10-31T00:00:00"/>
        <d v="2019-10-16T00:00:00"/>
        <d v="2020-01-25T00:00:00"/>
        <d v="2019-07-24T00:00:00"/>
        <d v="2020-01-24T00:00:00"/>
        <d v="2020-03-02T00:00:00"/>
        <d v="2020-01-29T00:00:00"/>
        <d v="2020-02-19T00:00:00"/>
        <d v="2019-12-18T00:00:00"/>
        <d v="2019-10-30T00:00:00"/>
        <d v="2020-01-18T00:00:00"/>
        <d v="2019-08-28T00:00:00"/>
        <d v="2019-12-26T00:00:00"/>
        <d v="2019-12-27T00:00:00"/>
        <d v="2019-04-18T00:00:00"/>
        <d v="2020-01-23T00:00:00"/>
        <d v="2020-01-07T00:00:00"/>
        <d v="2020-01-20T00:00:00"/>
        <d v="2020-01-30T00:00:00"/>
        <d v="2020-02-01T00:00:00"/>
        <d v="2019-04-17T00:00:00"/>
        <d v="2020-01-21T00:00:00"/>
        <d v="2020-02-05T00:00:00"/>
        <d v="2019-12-31T00:00:00"/>
        <d v="2019-12-02T00:00:00"/>
        <d v="2019-05-21T00:00:00"/>
        <d v="2019-09-26T00:00:00"/>
        <d v="2019-11-05T00:00:00"/>
        <d v="2018-03-06T00:00:00"/>
        <d v="2018-07-22T00:00:00"/>
        <d v="2019-08-22T00:00:00"/>
        <d v="2019-12-20T00:00:00"/>
        <d v="2019-11-27T00:00:00"/>
        <d v="2019-09-27T00:00:00"/>
        <d v="2019-12-13T00:00:00"/>
        <d v="2020-01-08T00:00:00"/>
        <d v="2019-10-22T00:00:00"/>
        <d v="2019-11-15T00:00:00"/>
        <d v="2018-06-27T00:00:00"/>
        <d v="2018-04-30T00:00:00"/>
        <d v="2019-05-31T00:00:00"/>
        <d v="2019-11-28T00:00:00"/>
        <d v="2019-11-09T00:00:00"/>
        <d v="2019-12-01T00:00:00"/>
        <d v="2020-02-08T00:00:00"/>
        <d v="2019-11-29T00:00:00"/>
        <d v="2019-10-19T00:00:00"/>
        <d v="2019-10-01T00:00:00"/>
        <d v="2019-12-23T00:00:00"/>
        <d v="2019-12-11T00:00:00"/>
        <d v="2019-09-18T00:00:00"/>
        <d v="2019-08-16T00:00:00"/>
        <d v="2019-11-26T00:00:00"/>
        <d v="2019-05-20T00:00:00"/>
        <d v="2019-09-16T00:00:00"/>
        <d v="2019-11-11T00:00:00"/>
        <d v="2019-10-02T00:00:00"/>
        <d v="2020-01-02T00:00:00"/>
        <d v="2019-10-12T00:00:00"/>
        <d v="2019-10-14T00:00:00"/>
        <d v="2019-08-03T00:00:00"/>
        <d v="2019-08-14T00:00:00"/>
        <d v="2019-12-17T00:00:00"/>
        <d v="2019-08-09T00:00:00"/>
        <d v="2019-12-10T00:00:00"/>
        <d v="2019-07-17T00:00:00"/>
        <d v="2020-01-15T00:00:00"/>
        <d v="2019-06-12T00:00:00"/>
        <d v="2019-08-12T00:00:00"/>
        <d v="2019-08-07T00:00:00"/>
        <d v="2019-12-09T00:00:00"/>
        <d v="2019-08-10T00:00:00"/>
        <d v="2019-12-12T00:00:00"/>
        <d v="2019-11-25T00:00:00"/>
        <d v="2019-08-26T00:00:00"/>
        <d v="2019-07-29T00:00:00"/>
        <d v="2019-07-11T00:00:00"/>
        <d v="2019-07-09T00:00:00"/>
        <d v="2020-01-28T00:00:00"/>
        <d v="2019-08-29T00:00:00"/>
        <d v="2019-11-04T00:00:00"/>
        <d v="2019-11-02T00:00:00"/>
        <d v="2019-11-08T00:00:00"/>
        <d v="2019-11-06T00:00:00"/>
        <d v="2019-09-21T00:00:00"/>
        <d v="2019-12-03T00:00:00"/>
        <d v="2019-11-24T00:00:00"/>
        <d v="2020-03-15T00:00:00"/>
        <d v="2020-01-09T00:00:00"/>
        <d v="2019-11-19T00:00:00"/>
        <d v="2019-10-08T00:00:00"/>
        <d v="2020-02-23T00:00:00"/>
        <d v="2020-01-19T00:00:00"/>
        <d v="2019-06-26T00:00:00"/>
        <d v="2019-07-02T00:00:00"/>
        <d v="2019-12-05T00:00:00"/>
        <d v="2019-10-21T00:00:00"/>
        <d v="2019-10-07T00:00:00"/>
        <d v="2019-11-20T00:00:00"/>
        <d v="2019-10-25T00:00:00"/>
        <d v="2019-08-08T00:00:00"/>
        <d v="2019-10-10T00:00:00"/>
        <d v="2019-10-23T00:00:00"/>
        <d v="2019-12-07T00:00:00"/>
        <d v="2020-02-16T00:00:00"/>
        <d v="2019-11-07T00:00:00"/>
        <d v="2019-11-18T00:00:00"/>
        <d v="2019-10-29T00:00:00"/>
        <d v="2019-12-04T00:00:00"/>
        <d v="2019-04-15T00:00:00"/>
        <d v="2019-10-05T00:00:00"/>
        <d v="2019-12-06T00:00:00"/>
        <d v="2020-01-05T00:00:00"/>
        <d v="2019-12-21T00:00:00"/>
        <d v="2019-12-08T00:00:00"/>
        <d v="2019-11-01T00:00:00"/>
        <d v="2019-12-14T00:00:00"/>
        <d v="2020-03-08T00:00:00"/>
        <d v="2019-12-15T00:00:00"/>
        <d v="2020-01-12T00:00:00"/>
        <d v="2020-01-03T00:00:00"/>
        <d v="2019-10-11T00:00:00"/>
        <d v="2020-02-02T00:00:00"/>
        <d v="2019-12-29T00:00:00"/>
        <d v="2019-10-24T00:00:00"/>
        <d v="2020-03-01T00:00:00"/>
        <d v="2019-12-22T00:00:00"/>
        <d v="2019-09-25T00:00:00"/>
        <d v="2019-09-13T00:00:00"/>
        <d v="2019-09-01T00:00:00"/>
        <d v="2019-09-10T00:00:00"/>
        <d v="2019-09-28T00:00:00"/>
        <d v="2019-09-07T00:00:00"/>
        <d v="2019-11-30T00:00:00"/>
        <d v="2019-11-22T00:00:00"/>
        <d v="2019-11-12T00:00:00"/>
        <d v="2019-09-24T00:00:00"/>
        <d v="2019-09-14T00:00:00"/>
        <d v="2019-11-14T00:00:00"/>
        <d v="2019-11-13T00:00:00"/>
        <d v="2019-07-27T00:00:00"/>
        <d v="2019-07-22T00:00:00"/>
        <d v="2019-06-28T00:00:00"/>
        <d v="2019-11-23T00:00:00"/>
        <d v="2019-10-18T00:00:00"/>
        <d v="2019-10-09T00:00:00"/>
        <d v="2019-07-01T00:00:00"/>
        <d v="2019-10-15T00:00:00"/>
        <d v="2018-11-09T00:00:00"/>
        <d v="2018-12-02T00:00:00"/>
        <d v="2019-03-02T00:00:00"/>
        <d v="2018-08-31T00:00:00"/>
        <d v="2019-05-22T00:00:00"/>
        <d v="2019-06-01T00:00:00"/>
        <d v="2019-08-01T00:00:00"/>
        <d v="2019-05-04T00:00:00"/>
        <d v="2019-09-04T00:00:00"/>
        <d v="2019-06-05T00:00:00"/>
        <d v="2019-08-31T00:00:00"/>
        <d v="2020-03-25T00:00:00"/>
        <d v="2019-04-27T00:00:00"/>
        <d v="2019-09-19T00:00:00"/>
        <d v="2019-08-24T00:00:00"/>
        <d v="2019-10-17T00:00:00"/>
        <d v="2020-03-23T00:00:00"/>
        <d v="2019-08-27T00:00:00"/>
        <d v="2019-05-16T00:00:00"/>
        <d v="2019-07-05T00:00:00"/>
        <d v="2020-03-24T00:00:00"/>
        <d v="2019-09-23T00:00:00"/>
        <d v="2019-07-25T00:00:00"/>
        <d v="2019-04-16T00:00:00"/>
        <d v="2019-08-20T00:00:00"/>
        <d v="2019-08-13T00:00:00"/>
        <d v="2019-06-20T00:00:00"/>
        <d v="2019-08-02T00:00:00"/>
        <d v="2019-08-19T00:00:00"/>
        <d v="2019-08-17T00:00:00"/>
        <d v="2019-08-23T00:00:00"/>
        <d v="2019-04-06T00:00:00"/>
        <d v="2019-09-09T00:00:00"/>
        <d v="2019-07-03T00:00:00"/>
        <d v="2019-06-04T00:00:00"/>
        <d v="2019-08-30T00:00:00"/>
        <d v="2019-07-04T00:00:00"/>
        <d v="2019-08-06T00:00:00"/>
        <d v="2019-08-05T00:00:00"/>
        <d v="2019-05-14T00:00:00"/>
        <d v="2019-07-13T00:00:00"/>
        <d v="2019-09-20T00:00:00"/>
        <d v="2019-07-19T00:00:00"/>
        <d v="2019-04-13T00:00:00"/>
        <d v="2019-09-06T00:00:00"/>
        <d v="2019-07-08T00:00:00"/>
        <d v="2019-06-29T00:00:00"/>
        <d v="2019-07-10T00:00:00"/>
        <d v="2019-05-11T00:00:00"/>
        <d v="2018-03-27T00:00:00"/>
        <d v="2019-06-13T00:00:00"/>
        <d v="2019-07-14T00:00:00"/>
        <d v="2019-09-08T00:00:00"/>
        <d v="2019-05-30T00:00:00"/>
        <d v="2019-04-22T00:00:00"/>
        <d v="2018-04-10T00:00:00"/>
        <d v="2019-04-12T00:00:00"/>
        <d v="2019-01-12T00:00:00"/>
        <d v="2016-11-24T00:00:00"/>
        <d v="2019-08-25T00:00:00"/>
        <d v="2019-04-03T00:00:00"/>
        <d v="2018-12-04T00:00:00"/>
        <d v="2020-02-09T00:00:00"/>
        <d v="2019-03-31T00:00:00"/>
        <d v="2019-10-06T00:00:00"/>
        <d v="2020-01-01T00:00:00"/>
        <d v="2019-09-29T00:00:00"/>
        <d v="2018-11-29T00:00:00"/>
        <d v="2019-07-15T00:00:00"/>
        <d v="2019-06-27T00:00:00"/>
        <d v="2019-04-11T00:00:00"/>
        <d v="2019-06-22T00:00:00"/>
        <d v="2019-05-23T00:00:00"/>
      </sharedItems>
      <fieldGroup par="12" base="6">
        <rangePr groupBy="months" startDate="2016-11-24T00:00:00" endDate="2020-03-26T00:00:00"/>
        <groupItems count="14">
          <s v="&lt;24/11/16"/>
          <s v="Jan"/>
          <s v="Feb"/>
          <s v="Mar"/>
          <s v="Apr"/>
          <s v="May"/>
          <s v="Jun"/>
          <s v="Jul"/>
          <s v="Aug"/>
          <s v="Sep"/>
          <s v="Oct"/>
          <s v="Nov"/>
          <s v="Dec"/>
          <s v="&gt;26/03/20"/>
        </groupItems>
      </fieldGroup>
    </cacheField>
    <cacheField name="Due Days" numFmtId="0">
      <sharedItems containsSemiMixedTypes="0" containsString="0" containsNumber="1" containsInteger="1" minValue="2" maxValue="1219" count="285">
        <n v="176"/>
        <n v="39"/>
        <n v="9"/>
        <n v="18"/>
        <n v="7"/>
        <n v="24"/>
        <n v="20"/>
        <n v="23"/>
        <n v="36"/>
        <n v="73"/>
        <n v="44"/>
        <n v="34"/>
        <n v="16"/>
        <n v="6"/>
        <n v="11"/>
        <n v="14"/>
        <n v="88"/>
        <n v="8"/>
        <n v="10"/>
        <n v="71"/>
        <n v="15"/>
        <n v="13"/>
        <n v="27"/>
        <n v="35"/>
        <n v="22"/>
        <n v="575"/>
        <n v="784"/>
        <n v="835"/>
        <n v="90"/>
        <n v="41"/>
        <n v="38"/>
        <n v="30"/>
        <n v="29"/>
        <n v="132"/>
        <n v="77"/>
        <n v="42"/>
        <n v="50"/>
        <n v="49"/>
        <n v="127"/>
        <n v="32"/>
        <n v="28"/>
        <n v="192"/>
        <n v="46"/>
        <n v="21"/>
        <n v="81"/>
        <n v="45"/>
        <n v="43"/>
        <n v="60"/>
        <n v="76"/>
        <n v="70"/>
        <n v="364"/>
        <n v="102"/>
        <n v="53"/>
        <n v="52"/>
        <n v="31"/>
        <n v="56"/>
        <n v="74"/>
        <n v="94"/>
        <n v="175"/>
        <n v="65"/>
        <n v="179"/>
        <n v="83"/>
        <n v="153"/>
        <n v="255"/>
        <n v="148"/>
        <n v="163"/>
        <n v="62"/>
        <n v="247"/>
        <n v="63"/>
        <n v="25"/>
        <n v="58"/>
        <n v="37"/>
        <n v="100"/>
        <n v="149"/>
        <n v="69"/>
        <n v="212"/>
        <n v="92"/>
        <n v="91"/>
        <n v="344"/>
        <n v="64"/>
        <n v="80"/>
        <n v="67"/>
        <n v="57"/>
        <n v="55"/>
        <n v="345"/>
        <n v="66"/>
        <n v="51"/>
        <n v="87"/>
        <n v="116"/>
        <n v="311"/>
        <n v="183"/>
        <n v="143"/>
        <n v="752"/>
        <n v="614"/>
        <n v="218"/>
        <n v="98"/>
        <n v="121"/>
        <n v="182"/>
        <n v="105"/>
        <n v="79"/>
        <n v="157"/>
        <n v="133"/>
        <n v="639"/>
        <n v="697"/>
        <n v="301"/>
        <n v="120"/>
        <n v="139"/>
        <n v="117"/>
        <n v="48"/>
        <n v="119"/>
        <n v="160"/>
        <n v="178"/>
        <n v="95"/>
        <n v="107"/>
        <n v="191"/>
        <n v="224"/>
        <n v="122"/>
        <n v="312"/>
        <n v="193"/>
        <n v="137"/>
        <n v="177"/>
        <n v="85"/>
        <n v="167"/>
        <n v="165"/>
        <n v="237"/>
        <n v="226"/>
        <n v="101"/>
        <n v="231"/>
        <n v="108"/>
        <n v="254"/>
        <n v="72"/>
        <n v="289"/>
        <n v="228"/>
        <n v="233"/>
        <n v="109"/>
        <n v="230"/>
        <n v="106"/>
        <n v="123"/>
        <n v="214"/>
        <n v="242"/>
        <n v="260"/>
        <n v="262"/>
        <n v="59"/>
        <n v="211"/>
        <n v="144"/>
        <n v="146"/>
        <n v="140"/>
        <n v="142"/>
        <n v="188"/>
        <n v="115"/>
        <n v="124"/>
        <n v="12"/>
        <n v="78"/>
        <n v="129"/>
        <n v="171"/>
        <n v="33"/>
        <n v="68"/>
        <n v="275"/>
        <n v="269"/>
        <n v="113"/>
        <n v="158"/>
        <n v="172"/>
        <n v="128"/>
        <n v="154"/>
        <n v="232"/>
        <n v="169"/>
        <n v="156"/>
        <n v="111"/>
        <n v="40"/>
        <n v="141"/>
        <n v="130"/>
        <n v="150"/>
        <n v="114"/>
        <n v="347"/>
        <n v="174"/>
        <n v="112"/>
        <n v="82"/>
        <n v="97"/>
        <n v="110"/>
        <n v="147"/>
        <n v="104"/>
        <n v="19"/>
        <n v="103"/>
        <n v="75"/>
        <n v="84"/>
        <n v="168"/>
        <n v="54"/>
        <n v="89"/>
        <n v="155"/>
        <n v="26"/>
        <n v="96"/>
        <n v="184"/>
        <n v="196"/>
        <n v="208"/>
        <n v="199"/>
        <n v="181"/>
        <n v="202"/>
        <n v="118"/>
        <n v="126"/>
        <n v="136"/>
        <n v="185"/>
        <n v="195"/>
        <n v="134"/>
        <n v="135"/>
        <n v="244"/>
        <n v="249"/>
        <n v="273"/>
        <n v="125"/>
        <n v="161"/>
        <n v="170"/>
        <n v="270"/>
        <n v="164"/>
        <n v="504"/>
        <n v="481"/>
        <n v="391"/>
        <n v="574"/>
        <n v="310"/>
        <n v="300"/>
        <n v="239"/>
        <n v="328"/>
        <n v="205"/>
        <n v="296"/>
        <n v="209"/>
        <n v="2"/>
        <n v="335"/>
        <n v="190"/>
        <n v="216"/>
        <n v="162"/>
        <n v="4"/>
        <n v="213"/>
        <n v="316"/>
        <n v="266"/>
        <n v="3"/>
        <n v="186"/>
        <n v="246"/>
        <n v="346"/>
        <n v="220"/>
        <n v="227"/>
        <n v="281"/>
        <n v="238"/>
        <n v="221"/>
        <n v="223"/>
        <n v="217"/>
        <n v="356"/>
        <n v="200"/>
        <n v="268"/>
        <n v="297"/>
        <n v="210"/>
        <n v="267"/>
        <n v="234"/>
        <n v="235"/>
        <n v="318"/>
        <n v="258"/>
        <n v="189"/>
        <n v="252"/>
        <n v="349"/>
        <n v="203"/>
        <n v="263"/>
        <n v="272"/>
        <n v="261"/>
        <n v="321"/>
        <n v="731"/>
        <n v="288"/>
        <n v="257"/>
        <n v="201"/>
        <n v="302"/>
        <n v="340"/>
        <n v="717"/>
        <n v="350"/>
        <n v="440"/>
        <n v="1219"/>
        <n v="215"/>
        <n v="359"/>
        <n v="479"/>
        <n v="47"/>
        <n v="362"/>
        <n v="173"/>
        <n v="86"/>
        <n v="180"/>
        <n v="484"/>
        <n v="256"/>
        <n v="274"/>
        <n v="351"/>
        <n v="279"/>
        <n v="309"/>
      </sharedItems>
      <fieldGroup base="7">
        <rangePr autoStart="0" autoEnd="0" startNum="1" endNum="1500" groupInterval="100"/>
        <groupItems count="17">
          <s v="&lt;1"/>
          <s v="1-100"/>
          <s v="101-200"/>
          <s v="201-300"/>
          <s v="301-400"/>
          <s v="401-500"/>
          <s v="501-600"/>
          <s v="601-700"/>
          <s v="701-800"/>
          <s v="801-900"/>
          <s v="901-1000"/>
          <s v="1001-1100"/>
          <s v="1101-1200"/>
          <s v="1201-1300"/>
          <s v="1301-1400"/>
          <s v="1401-1500"/>
          <s v="&gt;1501"/>
        </groupItems>
      </fieldGroup>
    </cacheField>
    <cacheField name="Ageing" numFmtId="0">
      <sharedItems count="5">
        <s v="90 to 180"/>
        <s v="30 to 60"/>
        <s v="0 to 30"/>
        <s v="60 to 90"/>
        <s v="&gt;180"/>
      </sharedItems>
    </cacheField>
    <cacheField name="Transaction Type" numFmtId="0">
      <sharedItems/>
    </cacheField>
    <cacheField name="Location Name" numFmtId="0">
      <sharedItems count="12">
        <s v="401-Porvorim"/>
        <s v="402-Verna"/>
        <s v="403-Ponda"/>
        <s v="405-Mapusa"/>
        <s v="406-Cuncolim"/>
        <s v="408-Bicholim"/>
        <s v="411-Nexa Sales"/>
        <s v="413-Commercial"/>
        <s v="404-Vasco"/>
        <s v="412-Nexa WS"/>
        <s v="407-Panjim"/>
        <s v="11GO-Common"/>
      </sharedItems>
    </cacheField>
    <cacheField name="Department" numFmtId="0">
      <sharedItems count="28">
        <s v="ACCESSORIES"/>
        <s v="AMC"/>
        <s v="BODYSHOP"/>
        <s v="CREDIT CARD"/>
        <s v="FASTAG"/>
        <s v="FSC - OTHERS"/>
        <s v="HDFC - 0419"/>
        <s v="INSURANCE POLICY CANCELLATION"/>
        <s v="MDS"/>
        <s v="MSIL - AUTO CARD INCENTIVE"/>
        <s v="MSIL - DEALER VEHICLE"/>
        <s v="MSIL - DEMO DISCOUNT CLAIM"/>
        <s v="MSIL - EW"/>
        <s v="MSIL - EW COMMISION"/>
        <s v="MSIL - INCENTIVE RECE'BLE - SPARES"/>
        <s v="MSIL - INCENTIVE WHOLESALE"/>
        <s v="MSIL - INCENTIVES"/>
        <s v="MSIL - WARRANTY"/>
        <s v="NEXA - ADVT CLAIMS"/>
        <s v="NEXA - AUTO CARD INCENTIVE"/>
        <s v="NEXA - DEALER VEHICLE"/>
        <s v="NEXA - EW COMMISSION"/>
        <s v="NEXA - WHOLESALE INCENTIVE"/>
        <s v="RE-INSURANCE"/>
        <s v="SALES"/>
        <s v="SERVICE"/>
        <s v="SPARES"/>
        <s v="TRUE VALUE"/>
      </sharedItems>
    </cacheField>
    <cacheField name="Years" numFmtId="0" databaseField="0">
      <fieldGroup base="6">
        <rangePr groupBy="years" startDate="2016-11-24T00:00:00" endDate="2020-03-26T00:00:00"/>
        <groupItems count="7">
          <s v="&lt;24/11/16"/>
          <s v="2016"/>
          <s v="2017"/>
          <s v="2018"/>
          <s v="2019"/>
          <s v="2020"/>
          <s v="&gt;26/03/20"/>
        </groupItems>
      </fieldGroup>
    </cacheField>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r:id="rId1" refreshedBy="Santosh Malkar" refreshedDate="44033.640746064812" createdVersion="5" refreshedVersion="5" minRefreshableVersion="3" recordCount="99">
  <cacheSource type="worksheet">
    <worksheetSource ref="B50:G149" sheet="Pivot Chart"/>
  </cacheSource>
  <cacheFields count="8">
    <cacheField name="Order Number" numFmtId="1">
      <sharedItems containsSemiMixedTypes="0" containsString="0" containsNumber="1" containsInteger="1" minValue="201401110151410" maxValue="201413110150263"/>
    </cacheField>
    <cacheField name="Location Name" numFmtId="0">
      <sharedItems/>
    </cacheField>
    <cacheField name="Variant" numFmtId="0">
      <sharedItems/>
    </cacheField>
    <cacheField name="Car Description" numFmtId="0">
      <sharedItems/>
    </cacheField>
    <cacheField name="Main maodel" numFmtId="0">
      <sharedItems count="11">
        <s v="WAGONR"/>
        <s v="TOUR"/>
        <s v="SWIFT"/>
        <s v="SUPER CARRY"/>
        <s v="S-PRESSO"/>
        <s v="ERTIGA"/>
        <s v="EECO"/>
        <s v="DZIRE"/>
        <s v="CELERIO"/>
        <s v="BREZZA"/>
        <s v="ALTO"/>
      </sharedItems>
    </cacheField>
    <cacheField name="Order Date" numFmtId="22">
      <sharedItems containsSemiMixedTypes="0" containsNonDate="0" containsDate="1" containsString="0" minDate="2019-07-25T12:24:32" maxDate="2020-03-24T11:11:55"/>
    </cacheField>
    <cacheField name="Customer Name" numFmtId="0">
      <sharedItems/>
    </cacheField>
    <cacheField name="Paid Amt" numFmtId="0">
      <sharedItems containsSemiMixedTypes="0" containsString="0" containsNumber="1" containsInteger="1" minValue="0" maxValue="10288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9">
  <r>
    <n v="201405110150992"/>
    <x v="0"/>
    <s v="MVWAR4DZ1-S"/>
    <s v="Maruti WAGONR ZXI 1.2L"/>
    <x v="0"/>
    <x v="0"/>
    <s v="MRS EKTHA  GAONKAR"/>
    <n v="10000"/>
  </r>
  <r>
    <n v="201401110151555"/>
    <x v="1"/>
    <s v="MVWAR4DZ1-M"/>
    <s v="Maruti WAGONR ZXI 1.2L"/>
    <x v="0"/>
    <x v="1"/>
    <s v="KRUPALI  NARVEKAR"/>
    <n v="10000"/>
  </r>
  <r>
    <n v="201401110151553"/>
    <x v="1"/>
    <s v="MVWAR4DV1-M"/>
    <s v="Maruti WAGONR VXI 1.2L"/>
    <x v="0"/>
    <x v="2"/>
    <s v="WALBURG  COUTINHO"/>
    <n v="10000"/>
  </r>
  <r>
    <n v="201404110150554"/>
    <x v="2"/>
    <s v="MVWAR4DV1-M"/>
    <s v="Maruti WAGONR VXI 1.2L"/>
    <x v="0"/>
    <x v="3"/>
    <s v="VIGHNESH GANGARAM KALEKAR"/>
    <n v="10000"/>
  </r>
  <r>
    <n v="201408110150514"/>
    <x v="3"/>
    <s v="MVWAA4CV1-M"/>
    <s v="Maruti WagonR Vxi AGS 1.0 BS -VI"/>
    <x v="0"/>
    <x v="4"/>
    <s v="MR HARSHAL SUBHASH NADKARNI"/>
    <n v="10000"/>
  </r>
  <r>
    <n v="201401110151564"/>
    <x v="1"/>
    <s v="MVDMR4AL2-M"/>
    <s v="Maruti TOUR S Petrol BS-VI"/>
    <x v="1"/>
    <x v="5"/>
    <s v="MR WILSON  FIGUEIREDO"/>
    <n v="10000"/>
  </r>
  <r>
    <n v="201403110150558"/>
    <x v="4"/>
    <s v="MVDMR4AL2-M"/>
    <s v="Maruti TOUR S Petrol BS-VI"/>
    <x v="1"/>
    <x v="6"/>
    <s v="MRS SHAKUNTALA  MOSALAGI"/>
    <n v="10000"/>
  </r>
  <r>
    <n v="201401110151545"/>
    <x v="1"/>
    <s v="MVERR4TL2-M"/>
    <s v="Maruti Tour M (Petrol) BS-VI"/>
    <x v="1"/>
    <x v="7"/>
    <s v="GOPINATH  DHURI"/>
    <n v="11000"/>
  </r>
  <r>
    <n v="201404110150551"/>
    <x v="2"/>
    <s v="MVDMR4AL2-M"/>
    <s v="Maruti TOUR S Petrol BS-VI"/>
    <x v="1"/>
    <x v="8"/>
    <s v="RAJU CHANDRAKANT SALUNKE"/>
    <n v="10000"/>
  </r>
  <r>
    <n v="201401110151526"/>
    <x v="1"/>
    <s v="MVDMR4AL2-M"/>
    <s v="Maruti TOUR S Petrol BS-VI"/>
    <x v="1"/>
    <x v="9"/>
    <s v="MR SALIM  SHEIK BANY"/>
    <n v="10000"/>
  </r>
  <r>
    <n v="201401110151518"/>
    <x v="1"/>
    <s v="MVDMR4AL2-M"/>
    <s v="Maruti TOUR S Petrol BS-VI"/>
    <x v="1"/>
    <x v="10"/>
    <s v="MR ANKUSH  GHADI"/>
    <n v="10000"/>
  </r>
  <r>
    <n v="201405110150960"/>
    <x v="0"/>
    <s v="MVDMR4AL2-M"/>
    <s v="Maruti TOUR S Petrol BS-VI"/>
    <x v="1"/>
    <x v="11"/>
    <s v="MRS MUNIRA BI ASHAPAK KHAN"/>
    <n v="10000"/>
  </r>
  <r>
    <n v="201401110151570"/>
    <x v="1"/>
    <s v="MVSRA4BV1-M"/>
    <s v="Maruti Swift Vxi AGS"/>
    <x v="2"/>
    <x v="12"/>
    <s v="MAULALI  SHEIKH"/>
    <n v="10000"/>
  </r>
  <r>
    <n v="201401110151566"/>
    <x v="1"/>
    <s v="MVSRR4BL1-S"/>
    <s v="Maruti Swift Lxi"/>
    <x v="2"/>
    <x v="13"/>
    <s v="ASHLAM KHAN PATHAN"/>
    <n v="5000"/>
  </r>
  <r>
    <n v="201401110151565"/>
    <x v="1"/>
    <s v="MVSRR4BL1-S"/>
    <s v="Maruti Swift Lxi"/>
    <x v="2"/>
    <x v="14"/>
    <s v="MR BALKRISHNA V CHARI"/>
    <n v="10000"/>
  </r>
  <r>
    <n v="201405110150991"/>
    <x v="0"/>
    <s v="MVSRR4BV1-M"/>
    <s v="Maruti Swift Vxi"/>
    <x v="2"/>
    <x v="15"/>
    <s v="MR JITENDRA LADU SAWANT"/>
    <n v="10000"/>
  </r>
  <r>
    <n v="201401110151557"/>
    <x v="1"/>
    <s v="MVSRA4BV1-M"/>
    <s v="Maruti Swift Vxi AGS"/>
    <x v="2"/>
    <x v="16"/>
    <s v="SACHIN LAXIMAN GAD"/>
    <n v="10000"/>
  </r>
  <r>
    <n v="201401110151556"/>
    <x v="1"/>
    <s v="MVSRR4BV1-M"/>
    <s v="Maruti Swift Vxi"/>
    <x v="2"/>
    <x v="17"/>
    <s v="ALFRED ALEXIO NOGUEIRA"/>
    <n v="10000"/>
  </r>
  <r>
    <n v="201403110150557"/>
    <x v="4"/>
    <s v="MVSRR4BL1-M"/>
    <s v="Maruti Swift Lxi"/>
    <x v="2"/>
    <x v="18"/>
    <s v="MR DEVANAND  NANUSKAR"/>
    <n v="10000"/>
  </r>
  <r>
    <n v="201401110151554"/>
    <x v="1"/>
    <s v="MVSRR4BV1-M"/>
    <s v="Maruti Swift Vxi"/>
    <x v="2"/>
    <x v="19"/>
    <s v="BHAGWANT PAI VERNEKAR"/>
    <n v="10000"/>
  </r>
  <r>
    <n v="201408110150530"/>
    <x v="3"/>
    <s v="MVSRR4BV1-S"/>
    <s v="Maruti Swift Vxi"/>
    <x v="2"/>
    <x v="20"/>
    <s v="MR RAVI K PAIGINKAR"/>
    <n v="11000"/>
  </r>
  <r>
    <n v="201413110150263"/>
    <x v="5"/>
    <s v="MVCAR4CD7-S"/>
    <s v="Maruti Super Carry BS-VI Petrol STD"/>
    <x v="3"/>
    <x v="21"/>
    <s v="ARUN FATI GAWAS"/>
    <n v="2000"/>
  </r>
  <r>
    <n v="201413110150262"/>
    <x v="5"/>
    <s v="MVCAR4CD7-M"/>
    <s v="Maruti Super Carry BS-VI Petrol STD"/>
    <x v="3"/>
    <x v="22"/>
    <s v="VILAS AUDUMBER JAMBLE"/>
    <n v="10000"/>
  </r>
  <r>
    <n v="201413110150261"/>
    <x v="5"/>
    <s v="MVCAR4CD7-M"/>
    <s v="Maruti Super Carry BS-VI Petrol STD"/>
    <x v="3"/>
    <x v="23"/>
    <s v="LAXMAN  PADWAL"/>
    <n v="10000"/>
  </r>
  <r>
    <n v="201413110150260"/>
    <x v="5"/>
    <s v="MVCAR4CD7-S"/>
    <s v="Maruti Super Carry BS-VI Petrol STD"/>
    <x v="3"/>
    <x v="24"/>
    <s v="VILAS  MANDREKAR"/>
    <n v="2000"/>
  </r>
  <r>
    <n v="201413110150258"/>
    <x v="5"/>
    <s v="MVCAR4CD7-M"/>
    <s v="Maruti Super Carry BS-VI Petrol STD"/>
    <x v="3"/>
    <x v="25"/>
    <s v="RIYAZ  SAVNOOR"/>
    <n v="5000"/>
  </r>
  <r>
    <n v="201413110150257"/>
    <x v="5"/>
    <s v="MVCAR4CD7-S"/>
    <s v="Maruti Super Carry BS-VI Petrol STD"/>
    <x v="3"/>
    <x v="26"/>
    <s v="RAMCHANDRA  HARMALKAR"/>
    <n v="10000"/>
  </r>
  <r>
    <n v="201413110150250"/>
    <x v="5"/>
    <s v="MVCAR4CD7-S"/>
    <s v="Maruti Super Carry BS-VI Petrol STD"/>
    <x v="3"/>
    <x v="27"/>
    <s v="SUSHANT  CHARI"/>
    <n v="5000"/>
  </r>
  <r>
    <n v="201413110150230"/>
    <x v="5"/>
    <s v="MVCARDCS4-S"/>
    <s v="MARUTI SUPER CARRY DIESEL STD."/>
    <x v="3"/>
    <x v="28"/>
    <s v="POOJA PANDURANG PARSEKAR"/>
    <n v="10000"/>
  </r>
  <r>
    <n v="201413110150215"/>
    <x v="5"/>
    <s v="MVCARDCD4-M"/>
    <s v="Maruti Super Carry Std."/>
    <x v="3"/>
    <x v="29"/>
    <s v="ANANT ASHOK GAWADE"/>
    <n v="5000"/>
  </r>
  <r>
    <n v="201413110150208"/>
    <x v="5"/>
    <s v="MVCARDCD4-S"/>
    <s v="Maruti Super Carry Std."/>
    <x v="3"/>
    <x v="30"/>
    <s v="IMRAN  AHMED"/>
    <n v="5000"/>
  </r>
  <r>
    <n v="201413110150201"/>
    <x v="5"/>
    <s v="MVCARDCD4-S"/>
    <s v="Maruti Super Carry Std."/>
    <x v="3"/>
    <x v="31"/>
    <s v="VISHIKA VINAYAK PARSEKAR"/>
    <n v="2000"/>
  </r>
  <r>
    <n v="201402110151237"/>
    <x v="6"/>
    <s v="MVSPR4AV2-M"/>
    <s v="Maruti S-Presso Vxi+ BS-VI"/>
    <x v="4"/>
    <x v="32"/>
    <s v="MR KUSHALI JANU  VELIP"/>
    <n v="1000"/>
  </r>
  <r>
    <n v="201401110151523"/>
    <x v="1"/>
    <s v="MVSPR4AV2-S"/>
    <s v="Maruti S-Presso Vxi+ BS-VI"/>
    <x v="4"/>
    <x v="33"/>
    <s v="MR AARON THOMAS  DESOUZA"/>
    <n v="1000"/>
  </r>
  <r>
    <n v="201402110151228"/>
    <x v="6"/>
    <s v="MVSPR4AV1-S"/>
    <s v="Maruti S-Presso Vxi BS-VI"/>
    <x v="4"/>
    <x v="34"/>
    <s v="MR SURAJ  GAUNKAR"/>
    <n v="10000"/>
  </r>
  <r>
    <n v="201401110151516"/>
    <x v="1"/>
    <s v="MVSPR4AV1-S"/>
    <s v="Maruti S-Presso Vxi BS-VI"/>
    <x v="4"/>
    <x v="35"/>
    <s v="MRS JOANITA LOBO E FURTADO"/>
    <n v="5000"/>
  </r>
  <r>
    <n v="201402110250028"/>
    <x v="6"/>
    <s v="MVSPR4AV2-M"/>
    <s v="Maruti S-Presso Vxi+ BS-VI"/>
    <x v="4"/>
    <x v="36"/>
    <s v="COSTA &amp; CO. PVT. LTD."/>
    <n v="10000"/>
  </r>
  <r>
    <n v="201408110150509"/>
    <x v="3"/>
    <s v="MVSPR4AV2-M"/>
    <s v="Maruti S-Presso Vxi+ BS-VI"/>
    <x v="4"/>
    <x v="37"/>
    <s v="MR ANIKET DILIPKUMAR SAHASRABUDDHE"/>
    <n v="10000"/>
  </r>
  <r>
    <n v="201406110150280"/>
    <x v="7"/>
    <s v="MVSPA4AV2-M"/>
    <s v="Maruti S-Presso Vxi+ AGS BS-VI"/>
    <x v="4"/>
    <x v="38"/>
    <s v="MRS LIBBY MARY FERNANDES"/>
    <n v="256000"/>
  </r>
  <r>
    <n v="201405110150983"/>
    <x v="0"/>
    <s v="MVERR4BV1-M"/>
    <s v="Maruti ERTIGA SMART HYBRID VXI BS-VI"/>
    <x v="5"/>
    <x v="39"/>
    <s v="MR VIRESH SHABI POROB"/>
    <n v="10000"/>
  </r>
  <r>
    <n v="201401110151544"/>
    <x v="1"/>
    <s v="MVERR4BV1-M"/>
    <s v="Maruti ERTIGA SMART HYBRID VXI BS-VI"/>
    <x v="5"/>
    <x v="40"/>
    <s v="MRS SALMA AZIZ SHAIKH"/>
    <n v="11000"/>
  </r>
  <r>
    <n v="201408110150523"/>
    <x v="3"/>
    <s v="MVERR4BZ2-M"/>
    <s v="Maruti ERTIGA SMART HYBRID ZXI+ BS-VI"/>
    <x v="5"/>
    <x v="41"/>
    <s v="ARJUN KHAPARYA GAVIT"/>
    <n v="1028876"/>
  </r>
  <r>
    <n v="201401110151542"/>
    <x v="1"/>
    <s v="MVERR4BV1-M"/>
    <s v="Maruti ERTIGA SMART HYBRID VXI BS-VI"/>
    <x v="5"/>
    <x v="42"/>
    <s v="MR SUSAI  RAJ"/>
    <n v="21000"/>
  </r>
  <r>
    <n v="201401110151541"/>
    <x v="1"/>
    <s v="MVERR4BV1-M"/>
    <s v="Maruti ERTIGA SMART HYBRID VXI BS-VI"/>
    <x v="5"/>
    <x v="43"/>
    <s v="MR SUNIL  PILANKAR"/>
    <n v="10000"/>
  </r>
  <r>
    <n v="201401110151540"/>
    <x v="1"/>
    <s v="MVERR4BV1-M"/>
    <s v="Maruti ERTIGA SMART HYBRID VXI BS-VI"/>
    <x v="5"/>
    <x v="44"/>
    <s v="MR SOMESH HIRU PARSEKAR"/>
    <n v="11000"/>
  </r>
  <r>
    <n v="201405110150979"/>
    <x v="0"/>
    <s v="MVERR4BV1-M"/>
    <s v="Maruti ERTIGA SMART HYBRID VXI BS-VI"/>
    <x v="5"/>
    <x v="45"/>
    <s v="MRS SUCHANA  MANDREKAR"/>
    <n v="10000"/>
  </r>
  <r>
    <n v="201403110150552"/>
    <x v="4"/>
    <s v="MVERR4BV1-M"/>
    <s v="Maruti ERTIGA SMART HYBRID VXI BS-VI"/>
    <x v="5"/>
    <x v="46"/>
    <s v="MR JAGANNATH  NAIK"/>
    <n v="11001"/>
  </r>
  <r>
    <n v="201405110150290"/>
    <x v="0"/>
    <s v="MVERR4AV1-M"/>
    <s v="Maruti ERTIGA SMART HYBRID VXI"/>
    <x v="5"/>
    <x v="47"/>
    <s v="MR RAJESH SURYA PIRONKAR"/>
    <n v="10000"/>
  </r>
  <r>
    <n v="201405110250020"/>
    <x v="0"/>
    <s v="MVVRRPEA5-M"/>
    <s v="Maruti EECO 5 Seater AC"/>
    <x v="6"/>
    <x v="48"/>
    <s v="DRISHTI LIFESAVING PVT LTD"/>
    <n v="20000"/>
  </r>
  <r>
    <n v="201401110151567"/>
    <x v="1"/>
    <s v="MVVRRPBHS-M"/>
    <s v="Maruti EECO 7 Seater Std BS-VI"/>
    <x v="6"/>
    <x v="49"/>
    <s v="SANTOSH  NAIK"/>
    <n v="1000"/>
  </r>
  <r>
    <n v="201402110250029"/>
    <x v="6"/>
    <s v="MVVRMPBH2-S"/>
    <s v="Maruti EECO Ambulance BS-VI"/>
    <x v="6"/>
    <x v="50"/>
    <s v="3 MILITARY TRAINING REGIMENT"/>
    <n v="700000"/>
  </r>
  <r>
    <n v="201405110150990"/>
    <x v="0"/>
    <s v="MVVRRPBAF-S"/>
    <s v="Maruti EECO 5 Seater AC BS-VI"/>
    <x v="6"/>
    <x v="51"/>
    <s v="MR AMRESH  CHODANKAR"/>
    <n v="10000"/>
  </r>
  <r>
    <n v="201408110150531"/>
    <x v="3"/>
    <s v="MVVRRPBHS-M"/>
    <s v="Maruti EECO 7 Seater Std BS-VI"/>
    <x v="6"/>
    <x v="52"/>
    <s v="MR BABU MAHADEV SHELKE"/>
    <n v="10000"/>
  </r>
  <r>
    <n v="201405110150980"/>
    <x v="0"/>
    <s v="MVVRRPBAF-S"/>
    <s v="Maruti EECO 5 Seater AC BS-VI"/>
    <x v="6"/>
    <x v="53"/>
    <s v="MRS HEMA DEELIP GADEKAR CHANDROJI"/>
    <n v="10000"/>
  </r>
  <r>
    <n v="201401110151524"/>
    <x v="1"/>
    <s v="MVVRRPBAF-M"/>
    <s v="Maruti EECO 5 Seater AC BS-VI"/>
    <x v="6"/>
    <x v="54"/>
    <s v="MRS SHUCHI  SAHNI"/>
    <n v="10000"/>
  </r>
  <r>
    <n v="201401110151514"/>
    <x v="1"/>
    <s v="MVVRRPBAF-S"/>
    <s v="Maruti EECO 5 Seater AC BS-VI"/>
    <x v="6"/>
    <x v="55"/>
    <s v="KAMLESH A SUTHAR"/>
    <n v="420037"/>
  </r>
  <r>
    <n v="201408110150511"/>
    <x v="3"/>
    <s v="MVVRRPBHF-S"/>
    <s v="Maruti EECO 5 Seater Std BS-VI"/>
    <x v="6"/>
    <x v="56"/>
    <s v="MR NILESH PANDHARI NAIK"/>
    <n v="10000"/>
  </r>
  <r>
    <n v="201405110350033"/>
    <x v="0"/>
    <s v="MVDRR4BV1-M"/>
    <s v="Maruti Dzire Vxi BS-VI"/>
    <x v="7"/>
    <x v="57"/>
    <s v="CANTEEN STORES DEPARTMENT"/>
    <n v="50800"/>
  </r>
  <r>
    <n v="201401110151538"/>
    <x v="1"/>
    <s v="MVDRR4BV1-M"/>
    <s v="Maruti Dzire Vxi BS-VI"/>
    <x v="7"/>
    <x v="58"/>
    <s v="MR SANJIV  KAMAT"/>
    <n v="10000"/>
  </r>
  <r>
    <n v="201401110151537"/>
    <x v="1"/>
    <s v="MVDRR4BV1-M"/>
    <s v="Maruti Dzire Vxi BS-VI"/>
    <x v="7"/>
    <x v="59"/>
    <s v="MR SANTOSH L MADGAONKAR"/>
    <n v="10000"/>
  </r>
  <r>
    <n v="201403110150553"/>
    <x v="4"/>
    <s v="MVDRR4BV1-M"/>
    <s v="Maruti Dzire Vxi BS-VI"/>
    <x v="7"/>
    <x v="60"/>
    <s v="MR DAMODAR  RANADE"/>
    <n v="6001"/>
  </r>
  <r>
    <n v="201401110151535"/>
    <x v="1"/>
    <s v="MVDRR4BV1-M"/>
    <s v="Maruti Dzire Vxi BS-VI"/>
    <x v="7"/>
    <x v="61"/>
    <s v="PEDRO  DE SOUZA"/>
    <n v="1000"/>
  </r>
  <r>
    <n v="201401110151529"/>
    <x v="1"/>
    <s v="MVDRA4BV1-M"/>
    <s v="Maruti Dzire Vxi AGS BS-VI"/>
    <x v="7"/>
    <x v="62"/>
    <s v="KRISHNA PUNDALIK NAIK"/>
    <n v="5000"/>
  </r>
  <r>
    <n v="201408110150515"/>
    <x v="3"/>
    <s v="MVDRR4BV1-M"/>
    <s v="Maruti Dzire Vxi BS-VI"/>
    <x v="7"/>
    <x v="63"/>
    <s v="PRITI NANDKISHORE SAWANT"/>
    <n v="10000"/>
  </r>
  <r>
    <n v="201404110150540"/>
    <x v="2"/>
    <s v="MVDRR4BV1-M"/>
    <s v="Maruti Dzire Vxi BS-VI"/>
    <x v="7"/>
    <x v="64"/>
    <s v="SHYAM  MHALSEKAR"/>
    <n v="10000"/>
  </r>
  <r>
    <n v="201405110150944"/>
    <x v="0"/>
    <s v="MVDRR4BZ1-M"/>
    <s v="Maruti Dzire Zxi BS-VI"/>
    <x v="7"/>
    <x v="65"/>
    <s v="MS VANIDA LOURDES ETELVINA CORREIA"/>
    <n v="50000"/>
  </r>
  <r>
    <n v="201401110151441"/>
    <x v="1"/>
    <s v="MVDRR4BL1-M"/>
    <s v="Maruti Dzire Lxi  BS-VI"/>
    <x v="7"/>
    <x v="66"/>
    <s v="AJAZ  AHMED"/>
    <n v="90000"/>
  </r>
  <r>
    <n v="201402110151176"/>
    <x v="6"/>
    <s v="MVDRR4BV1-M"/>
    <s v="Maruti Dzire Vxi BS-VI"/>
    <x v="7"/>
    <x v="67"/>
    <s v="SHIWENDU  ."/>
    <n v="10000"/>
  </r>
  <r>
    <n v="201402110151175"/>
    <x v="6"/>
    <s v="MVDRA4BV1-M"/>
    <s v="Maruti Dzire Vxi AGS BS-VI"/>
    <x v="7"/>
    <x v="68"/>
    <s v="MR SAVIO JULIUS CRUZ  PEREIRA"/>
    <n v="10000"/>
  </r>
  <r>
    <n v="201405110150993"/>
    <x v="0"/>
    <s v="MVCEA4BV2-M"/>
    <s v="Maruti CELERIO X VXI AMT BS-VI"/>
    <x v="8"/>
    <x v="69"/>
    <s v="MRS SAPNA  MANIK"/>
    <n v="10000"/>
  </r>
  <r>
    <n v="201405110150985"/>
    <x v="0"/>
    <s v="MVCER4AV2-M"/>
    <s v="Maruti CELERIO VXI BS-VI"/>
    <x v="8"/>
    <x v="70"/>
    <s v="MRS SARIKA  PALNI"/>
    <n v="0"/>
  </r>
  <r>
    <n v="201405110150984"/>
    <x v="0"/>
    <s v="MVCER4BZ2-M"/>
    <s v="Maruti CELERIO X ZXI BS-VI"/>
    <x v="8"/>
    <x v="71"/>
    <s v="MR GAJANAN BALAKRISHNA PATIL"/>
    <n v="10000"/>
  </r>
  <r>
    <n v="201404110150549"/>
    <x v="2"/>
    <s v="MVCEA4BZ2-M"/>
    <s v="Maruti CELERIO X ZXI AMT BS-VI"/>
    <x v="8"/>
    <x v="72"/>
    <s v="AVNI  KADAM"/>
    <n v="1800"/>
  </r>
  <r>
    <n v="201405110150969"/>
    <x v="0"/>
    <s v="MVCER4AZ2-M"/>
    <s v="Maruti CELERIO ZXI BS-VI"/>
    <x v="8"/>
    <x v="73"/>
    <s v="MR RAMCHANDRA NAVSO SHETYE"/>
    <n v="116461"/>
  </r>
  <r>
    <n v="201408110150506"/>
    <x v="3"/>
    <s v="MVCER4AZ2-M"/>
    <s v="Maruti CELERIO ZXI BS-VI"/>
    <x v="8"/>
    <x v="74"/>
    <s v="MR MANJUNATH NAMDEV PATAN"/>
    <n v="10000"/>
  </r>
  <r>
    <n v="201401110151477"/>
    <x v="1"/>
    <s v="MVCEA4BZ2-M"/>
    <s v="Maruti CELERIO X ZXI AMT BS-VI"/>
    <x v="8"/>
    <x v="75"/>
    <s v="NEELAM  MAYENKAR"/>
    <n v="10000"/>
  </r>
  <r>
    <n v="201401110151451"/>
    <x v="1"/>
    <s v="MVCEA4BZ2-M"/>
    <s v="Maruti CELERIO X ZXI AMT BS-VI"/>
    <x v="8"/>
    <x v="76"/>
    <s v="PRASHANT  MATKAR"/>
    <n v="615900"/>
  </r>
  <r>
    <n v="201402110151198"/>
    <x v="6"/>
    <s v="MVCER4AZ2-M"/>
    <s v="Maruti CELERIO ZXI BS-VI"/>
    <x v="8"/>
    <x v="77"/>
    <s v="MR VASANT  TARKAR"/>
    <n v="1000"/>
  </r>
  <r>
    <n v="201408110150479"/>
    <x v="3"/>
    <s v="MVCER4AL2-M"/>
    <s v="Maruti CELERIO LXI BS-VI"/>
    <x v="8"/>
    <x v="78"/>
    <s v="MR PRAMOD GOVIND SAWANT"/>
    <n v="478648"/>
  </r>
  <r>
    <n v="201403110150556"/>
    <x v="4"/>
    <s v="MVVBR4BZ1-M"/>
    <s v="Maruti VITARA BREZZA ZXI BS-VI"/>
    <x v="9"/>
    <x v="79"/>
    <s v="MR DNYANESHWAR  PANDURANG  HALDANKAR"/>
    <n v="11000"/>
  </r>
  <r>
    <n v="201403110150555"/>
    <x v="4"/>
    <s v="MVVBR4BZ2-D"/>
    <s v="Maruti VITARA BREZZA ZXI+ BS-VI"/>
    <x v="9"/>
    <x v="80"/>
    <s v="MR SANJAY  BANDEKAR"/>
    <n v="11000"/>
  </r>
  <r>
    <n v="201401110151548"/>
    <x v="1"/>
    <s v="MVVBR4BL1-M"/>
    <s v="Maruti VITARA BREZZA LXI BS-VI"/>
    <x v="9"/>
    <x v="81"/>
    <s v="MR JOAO MANUEL E PEIXETO"/>
    <n v="11000"/>
  </r>
  <r>
    <n v="201402110151232"/>
    <x v="6"/>
    <s v="MVVBR4BZ2-M"/>
    <s v="Maruti VITARA BREZZA ZXI+ BS-VI"/>
    <x v="9"/>
    <x v="82"/>
    <s v="MR RAVI DEVAPPA  LAMANI"/>
    <n v="11000"/>
  </r>
  <r>
    <n v="201406110150286"/>
    <x v="7"/>
    <s v="MVVBR4BZ2-M"/>
    <s v="Maruti VITARA BREZZA ZXI+ BS-VI"/>
    <x v="9"/>
    <x v="83"/>
    <s v="MRS URVEE  PHALDESAI"/>
    <n v="951000"/>
  </r>
  <r>
    <n v="201401110151519"/>
    <x v="1"/>
    <s v="MVVBA4AZB-M"/>
    <s v="Maruti VITARA BREZZA ZXI+ AT BS-VI"/>
    <x v="9"/>
    <x v="84"/>
    <s v="BABURAO  KOMTI"/>
    <n v="21000"/>
  </r>
  <r>
    <n v="201401110151511"/>
    <x v="1"/>
    <s v="MVVBR4BZ2-M"/>
    <s v="Maruti VITARA BREZZA ZXI+ BS-VI"/>
    <x v="9"/>
    <x v="85"/>
    <s v="RAMESH RAMA KOMTI"/>
    <n v="0"/>
  </r>
  <r>
    <n v="201401110151505"/>
    <x v="1"/>
    <s v="MVVBR4BZ1-M"/>
    <s v="Maruti VITARA BREZZA ZXI BS-VI"/>
    <x v="9"/>
    <x v="86"/>
    <s v="SAMIR  NAIK"/>
    <n v="11000"/>
  </r>
  <r>
    <n v="201401110151442"/>
    <x v="1"/>
    <s v="MVVBR4BV1-M"/>
    <s v="Maruti VITARA BREZZA VXI BS-VI"/>
    <x v="9"/>
    <x v="87"/>
    <s v="DUSHMANTA  SAIKIA"/>
    <n v="11000"/>
  </r>
  <r>
    <n v="201408110150529"/>
    <x v="3"/>
    <s v="MVANR4AL1-M"/>
    <s v="Maruti Alto LXI"/>
    <x v="10"/>
    <x v="88"/>
    <s v="MR ANAND A BARVE"/>
    <n v="500"/>
  </r>
  <r>
    <n v="201408110150527"/>
    <x v="3"/>
    <s v="MVANR4AL1-M"/>
    <s v="Maruti Alto LXI"/>
    <x v="10"/>
    <x v="89"/>
    <s v="MRS PUJA PRAMOD SALGAONKAR"/>
    <n v="10000"/>
  </r>
  <r>
    <n v="201408110150526"/>
    <x v="3"/>
    <s v="MVANR4AL1-M"/>
    <s v="Maruti Alto LXI"/>
    <x v="10"/>
    <x v="90"/>
    <s v="MR SUDHIR  PARYEKAR"/>
    <n v="1000"/>
  </r>
  <r>
    <n v="201406110150289"/>
    <x v="7"/>
    <s v="MVANR4AVA-M"/>
    <s v="Maruti Alto VXI"/>
    <x v="10"/>
    <x v="91"/>
    <s v="MR NIYAZ  BAZAZ"/>
    <n v="10000"/>
  </r>
  <r>
    <n v="201401110151509"/>
    <x v="1"/>
    <s v="MVANR4AL1-M"/>
    <s v="Maruti Alto LXI"/>
    <x v="10"/>
    <x v="92"/>
    <s v="LIRA  ALBUQUERQUE"/>
    <n v="372573"/>
  </r>
  <r>
    <n v="201408110150503"/>
    <x v="3"/>
    <s v="MVANR4AL1-M"/>
    <s v="Maruti Alto LXI"/>
    <x v="10"/>
    <x v="93"/>
    <s v="MANGAL SHAMBA PEDNEKAR"/>
    <n v="1000"/>
  </r>
  <r>
    <n v="201404110150539"/>
    <x v="2"/>
    <s v="MVANR4AVA-S"/>
    <s v="Maruti Alto VXI"/>
    <x v="10"/>
    <x v="94"/>
    <s v="SHANTI SIDHAV KANDOLKAR"/>
    <n v="10000"/>
  </r>
  <r>
    <n v="201401110151410"/>
    <x v="1"/>
    <s v="MVANR4AVA-M"/>
    <s v="Maruti Alto VXI"/>
    <x v="10"/>
    <x v="95"/>
    <s v="JOHN  THAIVALAPPIL"/>
    <n v="1000"/>
  </r>
  <r>
    <n v="201405110150892"/>
    <x v="0"/>
    <s v="MVANR4AVA-M"/>
    <s v="Maruti Alto VXI"/>
    <x v="10"/>
    <x v="96"/>
    <s v="MR GAURESH G AJGAONKAR"/>
    <n v="0"/>
  </r>
  <r>
    <n v="201408110150438"/>
    <x v="3"/>
    <s v="MVANR4AVA-M"/>
    <s v="Maruti Alto VXI"/>
    <x v="10"/>
    <x v="97"/>
    <s v="PRAJAKTA PANDURANG NAIK"/>
    <n v="10000"/>
  </r>
  <r>
    <n v="201402110151076"/>
    <x v="6"/>
    <s v="MVANR4AVA-M"/>
    <s v="Maruti Alto VXI"/>
    <x v="10"/>
    <x v="98"/>
    <s v="MR AMOG  NAIK"/>
    <n v="10000"/>
  </r>
</pivotCacheRecords>
</file>

<file path=xl/pivotCache/pivotCacheRecords2.xml><?xml version="1.0" encoding="utf-8"?>
<pivotCacheRecords xmlns="http://schemas.openxmlformats.org/spreadsheetml/2006/main" xmlns:r="http://schemas.openxmlformats.org/officeDocument/2006/relationships" count="99">
  <r>
    <n v="201405110150992"/>
    <x v="0"/>
    <s v="MVWAR4DZ1-S"/>
    <s v="Maruti WAGONR ZXI 1.2L"/>
    <x v="0"/>
    <d v="2020-03-21T14:58:44"/>
    <s v="MRS EKTHA  GAONKAR"/>
    <n v="10000"/>
  </r>
  <r>
    <n v="201401110151555"/>
    <x v="1"/>
    <s v="MVWAR4DZ1-M"/>
    <s v="Maruti WAGONR ZXI 1.2L"/>
    <x v="0"/>
    <d v="2020-03-19T15:51:53"/>
    <s v="KRUPALI  NARVEKAR"/>
    <n v="10000"/>
  </r>
  <r>
    <n v="201401110151553"/>
    <x v="1"/>
    <s v="MVWAR4DV1-M"/>
    <s v="Maruti WAGONR VXI 1.2L"/>
    <x v="0"/>
    <d v="2020-03-19T12:10:12"/>
    <s v="WALBURG  COUTINHO"/>
    <n v="10000"/>
  </r>
  <r>
    <n v="201404110150554"/>
    <x v="2"/>
    <s v="MVWAR4DV1-M"/>
    <s v="Maruti WAGONR VXI 1.2L"/>
    <x v="0"/>
    <d v="2020-03-18T17:46:18"/>
    <s v="VIGHNESH GANGARAM KALEKAR"/>
    <n v="10000"/>
  </r>
  <r>
    <n v="201408110150514"/>
    <x v="3"/>
    <s v="MVWAA4CV1-M"/>
    <s v="Maruti WagonR Vxi AGS 1.0 BS -VI"/>
    <x v="0"/>
    <d v="2020-03-14T09:14:28"/>
    <s v="MR HARSHAL SUBHASH NADKARNI"/>
    <n v="10000"/>
  </r>
  <r>
    <n v="201401110151564"/>
    <x v="1"/>
    <s v="MVDMR4AL2-M"/>
    <s v="Maruti TOUR S Petrol BS-VI"/>
    <x v="1"/>
    <d v="2020-03-21T12:10:54"/>
    <s v="MR WILSON  FIGUEIREDO"/>
    <n v="10000"/>
  </r>
  <r>
    <n v="201403110150558"/>
    <x v="4"/>
    <s v="MVDMR4AL2-M"/>
    <s v="Maruti TOUR S Petrol BS-VI"/>
    <x v="1"/>
    <d v="2020-03-20T15:22:57"/>
    <s v="MRS SHAKUNTALA  MOSALAGI"/>
    <n v="10000"/>
  </r>
  <r>
    <n v="201401110151545"/>
    <x v="1"/>
    <s v="MVERR4TL2-M"/>
    <s v="Maruti Tour M (Petrol) BS-VI"/>
    <x v="1"/>
    <d v="2020-03-18T16:37:26"/>
    <s v="GOPINATH  DHURI"/>
    <n v="11000"/>
  </r>
  <r>
    <n v="201404110150551"/>
    <x v="2"/>
    <s v="MVDMR4AL2-M"/>
    <s v="Maruti TOUR S Petrol BS-VI"/>
    <x v="1"/>
    <d v="2020-03-16T13:53:44"/>
    <s v="RAJU CHANDRAKANT SALUNKE"/>
    <n v="10000"/>
  </r>
  <r>
    <n v="201401110151526"/>
    <x v="1"/>
    <s v="MVDMR4AL2-M"/>
    <s v="Maruti TOUR S Petrol BS-VI"/>
    <x v="1"/>
    <d v="2020-03-14T17:00:26"/>
    <s v="MR SALIM  SHEIK BANY"/>
    <n v="10000"/>
  </r>
  <r>
    <n v="201401110151518"/>
    <x v="1"/>
    <s v="MVDMR4AL2-M"/>
    <s v="Maruti TOUR S Petrol BS-VI"/>
    <x v="1"/>
    <d v="2020-03-14T10:37:31"/>
    <s v="MR ANKUSH  GHADI"/>
    <n v="10000"/>
  </r>
  <r>
    <n v="201405110150960"/>
    <x v="0"/>
    <s v="MVDMR4AL2-M"/>
    <s v="Maruti TOUR S Petrol BS-VI"/>
    <x v="1"/>
    <d v="2020-03-09T15:14:10"/>
    <s v="MRS MUNIRA BI ASHAPAK KHAN"/>
    <n v="10000"/>
  </r>
  <r>
    <n v="201401110151570"/>
    <x v="1"/>
    <s v="MVSRA4BV1-M"/>
    <s v="Maruti Swift Vxi AGS"/>
    <x v="2"/>
    <d v="2020-03-23T23:51:18"/>
    <s v="MAULALI  SHEIKH"/>
    <n v="10000"/>
  </r>
  <r>
    <n v="201401110151566"/>
    <x v="1"/>
    <s v="MVSRR4BL1-S"/>
    <s v="Maruti Swift Lxi"/>
    <x v="2"/>
    <d v="2020-03-21T17:57:00"/>
    <s v="ASHLAM KHAN PATHAN"/>
    <n v="5000"/>
  </r>
  <r>
    <n v="201401110151565"/>
    <x v="1"/>
    <s v="MVSRR4BL1-S"/>
    <s v="Maruti Swift Lxi"/>
    <x v="2"/>
    <d v="2020-03-21T17:29:12"/>
    <s v="MR BALKRISHNA V CHARI"/>
    <n v="10000"/>
  </r>
  <r>
    <n v="201405110150991"/>
    <x v="0"/>
    <s v="MVSRR4BV1-M"/>
    <s v="Maruti Swift Vxi"/>
    <x v="2"/>
    <d v="2020-03-20T18:03:45"/>
    <s v="MR JITENDRA LADU SAWANT"/>
    <n v="10000"/>
  </r>
  <r>
    <n v="201401110151557"/>
    <x v="1"/>
    <s v="MVSRA4BV1-M"/>
    <s v="Maruti Swift Vxi AGS"/>
    <x v="2"/>
    <d v="2020-03-19T18:02:49"/>
    <s v="SACHIN LAXIMAN GAD"/>
    <n v="10000"/>
  </r>
  <r>
    <n v="201401110151556"/>
    <x v="1"/>
    <s v="MVSRR4BV1-M"/>
    <s v="Maruti Swift Vxi"/>
    <x v="2"/>
    <d v="2020-03-19T17:15:31"/>
    <s v="ALFRED ALEXIO NOGUEIRA"/>
    <n v="10000"/>
  </r>
  <r>
    <n v="201403110150557"/>
    <x v="4"/>
    <s v="MVSRR4BL1-M"/>
    <s v="Maruti Swift Lxi"/>
    <x v="2"/>
    <d v="2020-03-19T17:10:32"/>
    <s v="MR DEVANAND  NANUSKAR"/>
    <n v="10000"/>
  </r>
  <r>
    <n v="201401110151554"/>
    <x v="1"/>
    <s v="MVSRR4BV1-M"/>
    <s v="Maruti Swift Vxi"/>
    <x v="2"/>
    <d v="2020-03-19T14:57:41"/>
    <s v="BHAGWANT PAI VERNEKAR"/>
    <n v="10000"/>
  </r>
  <r>
    <n v="201408110150530"/>
    <x v="3"/>
    <s v="MVSRR4BV1-S"/>
    <s v="Maruti Swift Vxi"/>
    <x v="2"/>
    <d v="2020-03-19T12:21:22"/>
    <s v="MR RAVI K PAIGINKAR"/>
    <n v="11000"/>
  </r>
  <r>
    <n v="201413110150263"/>
    <x v="5"/>
    <s v="MVCAR4CD7-S"/>
    <s v="Maruti Super Carry BS-VI Petrol STD"/>
    <x v="3"/>
    <d v="2020-03-21T11:12:15"/>
    <s v="ARUN FATI GAWAS"/>
    <n v="2000"/>
  </r>
  <r>
    <n v="201413110150262"/>
    <x v="5"/>
    <s v="MVCAR4CD7-M"/>
    <s v="Maruti Super Carry BS-VI Petrol STD"/>
    <x v="3"/>
    <d v="2020-03-20T10:20:51"/>
    <s v="VILAS AUDUMBER JAMBLE"/>
    <n v="10000"/>
  </r>
  <r>
    <n v="201413110150261"/>
    <x v="5"/>
    <s v="MVCAR4CD7-M"/>
    <s v="Maruti Super Carry BS-VI Petrol STD"/>
    <x v="3"/>
    <d v="2020-03-18T17:01:44"/>
    <s v="LAXMAN  PADWAL"/>
    <n v="10000"/>
  </r>
  <r>
    <n v="201413110150260"/>
    <x v="5"/>
    <s v="MVCAR4CD7-S"/>
    <s v="Maruti Super Carry BS-VI Petrol STD"/>
    <x v="3"/>
    <d v="2020-03-17T09:34:55"/>
    <s v="VILAS  MANDREKAR"/>
    <n v="2000"/>
  </r>
  <r>
    <n v="201413110150258"/>
    <x v="5"/>
    <s v="MVCAR4CD7-M"/>
    <s v="Maruti Super Carry BS-VI Petrol STD"/>
    <x v="3"/>
    <d v="2020-03-16T16:34:10"/>
    <s v="RIYAZ  SAVNOOR"/>
    <n v="5000"/>
  </r>
  <r>
    <n v="201413110150257"/>
    <x v="5"/>
    <s v="MVCAR4CD7-S"/>
    <s v="Maruti Super Carry BS-VI Petrol STD"/>
    <x v="3"/>
    <d v="2020-03-11T12:34:40"/>
    <s v="RAMCHANDRA  HARMALKAR"/>
    <n v="10000"/>
  </r>
  <r>
    <n v="201413110150250"/>
    <x v="5"/>
    <s v="MVCAR4CD7-S"/>
    <s v="Maruti Super Carry BS-VI Petrol STD"/>
    <x v="3"/>
    <d v="2020-02-29T18:15:18"/>
    <s v="SUSHANT  CHARI"/>
    <n v="5000"/>
  </r>
  <r>
    <n v="201413110150230"/>
    <x v="5"/>
    <s v="MVCARDCS4-S"/>
    <s v="MARUTI SUPER CARRY DIESEL STD."/>
    <x v="3"/>
    <d v="2020-02-11T09:47:37"/>
    <s v="POOJA PANDURANG PARSEKAR"/>
    <n v="10000"/>
  </r>
  <r>
    <n v="201413110150215"/>
    <x v="5"/>
    <s v="MVCARDCD4-M"/>
    <s v="Maruti Super Carry Std."/>
    <x v="3"/>
    <d v="2020-01-25T13:02:26"/>
    <s v="ANANT ASHOK GAWADE"/>
    <n v="5000"/>
  </r>
  <r>
    <n v="201413110150208"/>
    <x v="5"/>
    <s v="MVCARDCD4-S"/>
    <s v="Maruti Super Carry Std."/>
    <x v="3"/>
    <d v="2020-01-18T18:08:48"/>
    <s v="IMRAN  AHMED"/>
    <n v="5000"/>
  </r>
  <r>
    <n v="201413110150201"/>
    <x v="5"/>
    <s v="MVCARDCD4-S"/>
    <s v="Maruti Super Carry Std."/>
    <x v="3"/>
    <d v="2020-01-11T17:47:17"/>
    <s v="VISHIKA VINAYAK PARSEKAR"/>
    <n v="2000"/>
  </r>
  <r>
    <n v="201402110151237"/>
    <x v="6"/>
    <s v="MVSPR4AV2-M"/>
    <s v="Maruti S-Presso Vxi+ BS-VI"/>
    <x v="4"/>
    <d v="2020-03-18T16:00:44"/>
    <s v="MR KUSHALI JANU  VELIP"/>
    <n v="1000"/>
  </r>
  <r>
    <n v="201401110151523"/>
    <x v="1"/>
    <s v="MVSPR4AV2-S"/>
    <s v="Maruti S-Presso Vxi+ BS-VI"/>
    <x v="4"/>
    <d v="2020-03-14T15:16:56"/>
    <s v="MR AARON THOMAS  DESOUZA"/>
    <n v="1000"/>
  </r>
  <r>
    <n v="201402110151228"/>
    <x v="6"/>
    <s v="MVSPR4AV1-S"/>
    <s v="Maruti S-Presso Vxi BS-VI"/>
    <x v="4"/>
    <d v="2020-03-14T09:53:41"/>
    <s v="MR SURAJ  GAUNKAR"/>
    <n v="10000"/>
  </r>
  <r>
    <n v="201401110151516"/>
    <x v="1"/>
    <s v="MVSPR4AV1-S"/>
    <s v="Maruti S-Presso Vxi BS-VI"/>
    <x v="4"/>
    <d v="2020-03-13T16:02:09"/>
    <s v="MRS JOANITA LOBO E FURTADO"/>
    <n v="5000"/>
  </r>
  <r>
    <n v="201402110250028"/>
    <x v="6"/>
    <s v="MVSPR4AV2-M"/>
    <s v="Maruti S-Presso Vxi+ BS-VI"/>
    <x v="4"/>
    <d v="2020-03-12T10:47:39"/>
    <s v="COSTA &amp; CO. PVT. LTD."/>
    <n v="10000"/>
  </r>
  <r>
    <n v="201408110150509"/>
    <x v="3"/>
    <s v="MVSPR4AV2-M"/>
    <s v="Maruti S-Presso Vxi+ BS-VI"/>
    <x v="4"/>
    <d v="2020-03-11T12:57:33"/>
    <s v="MR ANIKET DILIPKUMAR SAHASRABUDDHE"/>
    <n v="10000"/>
  </r>
  <r>
    <n v="201406110150280"/>
    <x v="7"/>
    <s v="MVSPA4AV2-M"/>
    <s v="Maruti S-Presso Vxi+ AGS BS-VI"/>
    <x v="4"/>
    <d v="2020-03-04T16:52:07"/>
    <s v="MRS LIBBY MARY FERNANDES"/>
    <n v="256000"/>
  </r>
  <r>
    <n v="201405110150983"/>
    <x v="0"/>
    <s v="MVERR4BV1-M"/>
    <s v="Maruti ERTIGA SMART HYBRID VXI BS-VI"/>
    <x v="5"/>
    <d v="2020-03-18T17:01:47"/>
    <s v="MR VIRESH SHABI POROB"/>
    <n v="10000"/>
  </r>
  <r>
    <n v="201401110151544"/>
    <x v="1"/>
    <s v="MVERR4BV1-M"/>
    <s v="Maruti ERTIGA SMART HYBRID VXI BS-VI"/>
    <x v="5"/>
    <d v="2020-03-18T16:22:58"/>
    <s v="MRS SALMA AZIZ SHAIKH"/>
    <n v="11000"/>
  </r>
  <r>
    <n v="201408110150523"/>
    <x v="3"/>
    <s v="MVERR4BZ2-M"/>
    <s v="Maruti ERTIGA SMART HYBRID ZXI+ BS-VI"/>
    <x v="5"/>
    <d v="2020-03-18T16:09:25"/>
    <s v="ARJUN KHAPARYA GAVIT"/>
    <n v="1028876"/>
  </r>
  <r>
    <n v="201401110151542"/>
    <x v="1"/>
    <s v="MVERR4BV1-M"/>
    <s v="Maruti ERTIGA SMART HYBRID VXI BS-VI"/>
    <x v="5"/>
    <d v="2020-03-18T15:59:13"/>
    <s v="MR SUSAI  RAJ"/>
    <n v="21000"/>
  </r>
  <r>
    <n v="201401110151541"/>
    <x v="1"/>
    <s v="MVERR4BV1-M"/>
    <s v="Maruti ERTIGA SMART HYBRID VXI BS-VI"/>
    <x v="5"/>
    <d v="2020-03-18T15:33:46"/>
    <s v="MR SUNIL  PILANKAR"/>
    <n v="10000"/>
  </r>
  <r>
    <n v="201401110151540"/>
    <x v="1"/>
    <s v="MVERR4BV1-M"/>
    <s v="Maruti ERTIGA SMART HYBRID VXI BS-VI"/>
    <x v="5"/>
    <d v="2020-03-18T12:59:48"/>
    <s v="MR SOMESH HIRU PARSEKAR"/>
    <n v="11000"/>
  </r>
  <r>
    <n v="201405110150979"/>
    <x v="0"/>
    <s v="MVERR4BV1-M"/>
    <s v="Maruti ERTIGA SMART HYBRID VXI BS-VI"/>
    <x v="5"/>
    <d v="2020-03-18T10:35:58"/>
    <s v="MRS SUCHANA  MANDREKAR"/>
    <n v="10000"/>
  </r>
  <r>
    <n v="201403110150552"/>
    <x v="4"/>
    <s v="MVERR4BV1-M"/>
    <s v="Maruti ERTIGA SMART HYBRID VXI BS-VI"/>
    <x v="5"/>
    <d v="2020-03-17T16:58:27"/>
    <s v="MR JAGANNATH  NAIK"/>
    <n v="11001"/>
  </r>
  <r>
    <n v="201405110150290"/>
    <x v="0"/>
    <s v="MVERR4AV1-M"/>
    <s v="Maruti ERTIGA SMART HYBRID VXI"/>
    <x v="5"/>
    <d v="2019-07-25T12:24:32"/>
    <s v="MR RAJESH SURYA PIRONKAR"/>
    <n v="10000"/>
  </r>
  <r>
    <n v="201405110250020"/>
    <x v="0"/>
    <s v="MVVRRPEA5-M"/>
    <s v="Maruti EECO 5 Seater AC"/>
    <x v="6"/>
    <d v="2020-03-24T11:11:55"/>
    <s v="DRISHTI LIFESAVING PVT LTD"/>
    <n v="20000"/>
  </r>
  <r>
    <n v="201401110151567"/>
    <x v="1"/>
    <s v="MVVRRPBHS-M"/>
    <s v="Maruti EECO 7 Seater Std BS-VI"/>
    <x v="6"/>
    <d v="2020-03-21T18:08:17"/>
    <s v="SANTOSH  NAIK"/>
    <n v="1000"/>
  </r>
  <r>
    <n v="201402110250029"/>
    <x v="6"/>
    <s v="MVVRMPBH2-S"/>
    <s v="Maruti EECO Ambulance BS-VI"/>
    <x v="6"/>
    <d v="2020-03-21T14:37:13"/>
    <s v="3 MILITARY TRAINING REGIMENT"/>
    <n v="700000"/>
  </r>
  <r>
    <n v="201405110150990"/>
    <x v="0"/>
    <s v="MVVRRPBAF-S"/>
    <s v="Maruti EECO 5 Seater AC BS-VI"/>
    <x v="6"/>
    <d v="2020-03-20T17:33:11"/>
    <s v="MR AMRESH  CHODANKAR"/>
    <n v="10000"/>
  </r>
  <r>
    <n v="201408110150531"/>
    <x v="3"/>
    <s v="MVVRRPBHS-M"/>
    <s v="Maruti EECO 7 Seater Std BS-VI"/>
    <x v="6"/>
    <d v="2020-03-20T17:14:44"/>
    <s v="MR BABU MAHADEV SHELKE"/>
    <n v="10000"/>
  </r>
  <r>
    <n v="201405110150980"/>
    <x v="0"/>
    <s v="MVVRRPBAF-S"/>
    <s v="Maruti EECO 5 Seater AC BS-VI"/>
    <x v="6"/>
    <d v="2020-03-18T10:39:37"/>
    <s v="MRS HEMA DEELIP GADEKAR CHANDROJI"/>
    <n v="10000"/>
  </r>
  <r>
    <n v="201401110151524"/>
    <x v="1"/>
    <s v="MVVRRPBAF-M"/>
    <s v="Maruti EECO 5 Seater AC BS-VI"/>
    <x v="6"/>
    <d v="2020-03-14T16:29:45"/>
    <s v="MRS SHUCHI  SAHNI"/>
    <n v="10000"/>
  </r>
  <r>
    <n v="201401110151514"/>
    <x v="1"/>
    <s v="MVVRRPBAF-S"/>
    <s v="Maruti EECO 5 Seater AC BS-VI"/>
    <x v="6"/>
    <d v="2020-03-13T15:22:48"/>
    <s v="KAMLESH A SUTHAR"/>
    <n v="420037"/>
  </r>
  <r>
    <n v="201408110150511"/>
    <x v="3"/>
    <s v="MVVRRPBHF-S"/>
    <s v="Maruti EECO 5 Seater Std BS-VI"/>
    <x v="6"/>
    <d v="2020-03-13T11:30:16"/>
    <s v="MR NILESH PANDHARI NAIK"/>
    <n v="10000"/>
  </r>
  <r>
    <n v="201405110350033"/>
    <x v="0"/>
    <s v="MVDRR4BV1-M"/>
    <s v="Maruti Dzire Vxi BS-VI"/>
    <x v="7"/>
    <d v="2020-03-21T13:14:01"/>
    <s v="CANTEEN STORES DEPARTMENT"/>
    <n v="50800"/>
  </r>
  <r>
    <n v="201401110151538"/>
    <x v="1"/>
    <s v="MVDRR4BV1-M"/>
    <s v="Maruti Dzire Vxi BS-VI"/>
    <x v="7"/>
    <d v="2020-03-18T12:00:02"/>
    <s v="MR SANJIV  KAMAT"/>
    <n v="10000"/>
  </r>
  <r>
    <n v="201401110151537"/>
    <x v="1"/>
    <s v="MVDRR4BV1-M"/>
    <s v="Maruti Dzire Vxi BS-VI"/>
    <x v="7"/>
    <d v="2020-03-18T11:47:54"/>
    <s v="MR SANTOSH L MADGAONKAR"/>
    <n v="10000"/>
  </r>
  <r>
    <n v="201403110150553"/>
    <x v="4"/>
    <s v="MVDRR4BV1-M"/>
    <s v="Maruti Dzire Vxi BS-VI"/>
    <x v="7"/>
    <d v="2020-03-18T11:28:15"/>
    <s v="MR DAMODAR  RANADE"/>
    <n v="6001"/>
  </r>
  <r>
    <n v="201401110151535"/>
    <x v="1"/>
    <s v="MVDRR4BV1-M"/>
    <s v="Maruti Dzire Vxi BS-VI"/>
    <x v="7"/>
    <d v="2020-03-18T10:42:36"/>
    <s v="PEDRO  DE SOUZA"/>
    <n v="1000"/>
  </r>
  <r>
    <n v="201401110151529"/>
    <x v="1"/>
    <s v="MVDRA4BV1-M"/>
    <s v="Maruti Dzire Vxi AGS BS-VI"/>
    <x v="7"/>
    <d v="2020-03-16T16:32:38"/>
    <s v="KRISHNA PUNDALIK NAIK"/>
    <n v="5000"/>
  </r>
  <r>
    <n v="201408110150515"/>
    <x v="3"/>
    <s v="MVDRR4BV1-M"/>
    <s v="Maruti Dzire Vxi BS-VI"/>
    <x v="7"/>
    <d v="2020-03-14T10:32:03"/>
    <s v="PRITI NANDKISHORE SAWANT"/>
    <n v="10000"/>
  </r>
  <r>
    <n v="201404110150540"/>
    <x v="2"/>
    <s v="MVDRR4BV1-M"/>
    <s v="Maruti Dzire Vxi BS-VI"/>
    <x v="7"/>
    <d v="2020-03-07T12:37:17"/>
    <s v="SHYAM  MHALSEKAR"/>
    <n v="10000"/>
  </r>
  <r>
    <n v="201405110150944"/>
    <x v="0"/>
    <s v="MVDRR4BZ1-M"/>
    <s v="Maruti Dzire Zxi BS-VI"/>
    <x v="7"/>
    <d v="2020-03-04T16:23:23"/>
    <s v="MS VANIDA LOURDES ETELVINA CORREIA"/>
    <n v="50000"/>
  </r>
  <r>
    <n v="201401110151441"/>
    <x v="1"/>
    <s v="MVDRR4BL1-M"/>
    <s v="Maruti Dzire Lxi  BS-VI"/>
    <x v="7"/>
    <d v="2020-03-02T17:31:25"/>
    <s v="AJAZ  AHMED"/>
    <n v="90000"/>
  </r>
  <r>
    <n v="201402110151176"/>
    <x v="6"/>
    <s v="MVDRR4BV1-M"/>
    <s v="Maruti Dzire Vxi BS-VI"/>
    <x v="7"/>
    <d v="2020-02-24T16:31:44"/>
    <s v="SHIWENDU  ."/>
    <n v="10000"/>
  </r>
  <r>
    <n v="201402110151175"/>
    <x v="6"/>
    <s v="MVDRA4BV1-M"/>
    <s v="Maruti Dzire Vxi AGS BS-VI"/>
    <x v="7"/>
    <d v="2020-02-24T12:23:07"/>
    <s v="MR SAVIO JULIUS CRUZ  PEREIRA"/>
    <n v="10000"/>
  </r>
  <r>
    <n v="201405110150993"/>
    <x v="0"/>
    <s v="MVCEA4BV2-M"/>
    <s v="Maruti CELERIO X VXI AMT BS-VI"/>
    <x v="8"/>
    <d v="2020-03-21T15:56:29"/>
    <s v="MRS SAPNA  MANIK"/>
    <n v="10000"/>
  </r>
  <r>
    <n v="201405110150985"/>
    <x v="0"/>
    <s v="MVCER4AV2-M"/>
    <s v="Maruti CELERIO VXI BS-VI"/>
    <x v="8"/>
    <d v="2020-03-19T12:21:19"/>
    <s v="MRS SARIKA  PALNI"/>
    <n v="0"/>
  </r>
  <r>
    <n v="201405110150984"/>
    <x v="0"/>
    <s v="MVCER4BZ2-M"/>
    <s v="Maruti CELERIO X ZXI BS-VI"/>
    <x v="8"/>
    <d v="2020-03-18T17:53:26"/>
    <s v="MR GAJANAN BALAKRISHNA PATIL"/>
    <n v="10000"/>
  </r>
  <r>
    <n v="201404110150549"/>
    <x v="2"/>
    <s v="MVCEA4BZ2-M"/>
    <s v="Maruti CELERIO X ZXI AMT BS-VI"/>
    <x v="8"/>
    <d v="2020-03-14T10:33:25"/>
    <s v="AVNI  KADAM"/>
    <n v="1800"/>
  </r>
  <r>
    <n v="201405110150969"/>
    <x v="0"/>
    <s v="MVCER4AZ2-M"/>
    <s v="Maruti CELERIO ZXI BS-VI"/>
    <x v="8"/>
    <d v="2020-03-12T17:44:39"/>
    <s v="MR RAMCHANDRA NAVSO SHETYE"/>
    <n v="116461"/>
  </r>
  <r>
    <n v="201408110150506"/>
    <x v="3"/>
    <s v="MVCER4AZ2-M"/>
    <s v="Maruti CELERIO ZXI BS-VI"/>
    <x v="8"/>
    <d v="2020-03-09T15:52:26"/>
    <s v="MR MANJUNATH NAMDEV PATAN"/>
    <n v="10000"/>
  </r>
  <r>
    <n v="201401110151477"/>
    <x v="1"/>
    <s v="MVCEA4BZ2-M"/>
    <s v="Maruti CELERIO X ZXI AMT BS-VI"/>
    <x v="8"/>
    <d v="2020-03-09T14:58:26"/>
    <s v="NEELAM  MAYENKAR"/>
    <n v="10000"/>
  </r>
  <r>
    <n v="201401110151451"/>
    <x v="1"/>
    <s v="MVCEA4BZ2-M"/>
    <s v="Maruti CELERIO X ZXI AMT BS-VI"/>
    <x v="8"/>
    <d v="2020-03-05T15:27:43"/>
    <s v="PRASHANT  MATKAR"/>
    <n v="615900"/>
  </r>
  <r>
    <n v="201402110151198"/>
    <x v="6"/>
    <s v="MVCER4AZ2-M"/>
    <s v="Maruti CELERIO ZXI BS-VI"/>
    <x v="8"/>
    <d v="2020-03-04T15:22:56"/>
    <s v="MR VASANT  TARKAR"/>
    <n v="1000"/>
  </r>
  <r>
    <n v="201408110150479"/>
    <x v="3"/>
    <s v="MVCER4AL2-M"/>
    <s v="Maruti CELERIO LXI BS-VI"/>
    <x v="8"/>
    <d v="2020-02-26T16:22:26"/>
    <s v="MR PRAMOD GOVIND SAWANT"/>
    <n v="478648"/>
  </r>
  <r>
    <n v="201403110150556"/>
    <x v="4"/>
    <s v="MVVBR4BZ1-M"/>
    <s v="Maruti VITARA BREZZA ZXI BS-VI"/>
    <x v="9"/>
    <d v="2020-03-19T14:17:38"/>
    <s v="MR DNYANESHWAR  PANDURANG  HALDANKAR"/>
    <n v="11000"/>
  </r>
  <r>
    <n v="201403110150555"/>
    <x v="4"/>
    <s v="MVVBR4BZ2-D"/>
    <s v="Maruti VITARA BREZZA ZXI+ BS-VI"/>
    <x v="9"/>
    <d v="2020-03-19T11:25:08"/>
    <s v="MR SANJAY  BANDEKAR"/>
    <n v="11000"/>
  </r>
  <r>
    <n v="201401110151548"/>
    <x v="1"/>
    <s v="MVVBR4BL1-M"/>
    <s v="Maruti VITARA BREZZA LXI BS-VI"/>
    <x v="9"/>
    <d v="2020-03-18T17:27:42"/>
    <s v="MR JOAO MANUEL E PEIXETO"/>
    <n v="11000"/>
  </r>
  <r>
    <n v="201402110151232"/>
    <x v="6"/>
    <s v="MVVBR4BZ2-M"/>
    <s v="Maruti VITARA BREZZA ZXI+ BS-VI"/>
    <x v="9"/>
    <d v="2020-03-17T14:41:45"/>
    <s v="MR RAVI DEVAPPA  LAMANI"/>
    <n v="11000"/>
  </r>
  <r>
    <n v="201406110150286"/>
    <x v="7"/>
    <s v="MVVBR4BZ2-M"/>
    <s v="Maruti VITARA BREZZA ZXI+ BS-VI"/>
    <x v="9"/>
    <d v="2020-03-14T12:50:08"/>
    <s v="MRS URVEE  PHALDESAI"/>
    <n v="951000"/>
  </r>
  <r>
    <n v="201401110151519"/>
    <x v="1"/>
    <s v="MVVBA4AZB-M"/>
    <s v="Maruti VITARA BREZZA ZXI+ AT BS-VI"/>
    <x v="9"/>
    <d v="2020-03-14T11:05:19"/>
    <s v="BABURAO  KOMTI"/>
    <n v="21000"/>
  </r>
  <r>
    <n v="201401110151511"/>
    <x v="1"/>
    <s v="MVVBR4BZ2-M"/>
    <s v="Maruti VITARA BREZZA ZXI+ BS-VI"/>
    <x v="9"/>
    <d v="2020-03-13T12:13:11"/>
    <s v="RAMESH RAMA KOMTI"/>
    <n v="0"/>
  </r>
  <r>
    <n v="201401110151505"/>
    <x v="1"/>
    <s v="MVVBR4BZ1-M"/>
    <s v="Maruti VITARA BREZZA ZXI BS-VI"/>
    <x v="9"/>
    <d v="2020-03-12T18:12:59"/>
    <s v="SAMIR  NAIK"/>
    <n v="11000"/>
  </r>
  <r>
    <n v="201401110151442"/>
    <x v="1"/>
    <s v="MVVBR4BV1-M"/>
    <s v="Maruti VITARA BREZZA VXI BS-VI"/>
    <x v="9"/>
    <d v="2020-03-03T16:29:39"/>
    <s v="DUSHMANTA  SAIKIA"/>
    <n v="11000"/>
  </r>
  <r>
    <n v="201408110150529"/>
    <x v="3"/>
    <s v="MVANR4AL1-M"/>
    <s v="Maruti Alto LXI"/>
    <x v="10"/>
    <d v="2020-03-19T12:17:40"/>
    <s v="MR ANAND A BARVE"/>
    <n v="500"/>
  </r>
  <r>
    <n v="201408110150527"/>
    <x v="3"/>
    <s v="MVANR4AL1-M"/>
    <s v="Maruti Alto LXI"/>
    <x v="10"/>
    <d v="2020-03-19T12:09:48"/>
    <s v="MRS PUJA PRAMOD SALGAONKAR"/>
    <n v="10000"/>
  </r>
  <r>
    <n v="201408110150526"/>
    <x v="3"/>
    <s v="MVANR4AL1-M"/>
    <s v="Maruti Alto LXI"/>
    <x v="10"/>
    <d v="2020-03-19T11:52:36"/>
    <s v="MR SUDHIR  PARYEKAR"/>
    <n v="1000"/>
  </r>
  <r>
    <n v="201406110150289"/>
    <x v="7"/>
    <s v="MVANR4AVA-M"/>
    <s v="Maruti Alto VXI"/>
    <x v="10"/>
    <d v="2020-03-18T16:56:12"/>
    <s v="MR NIYAZ  BAZAZ"/>
    <n v="10000"/>
  </r>
  <r>
    <n v="201401110151509"/>
    <x v="1"/>
    <s v="MVANR4AL1-M"/>
    <s v="Maruti Alto LXI"/>
    <x v="10"/>
    <d v="2020-03-13T10:59:49"/>
    <s v="LIRA  ALBUQUERQUE"/>
    <n v="372573"/>
  </r>
  <r>
    <n v="201408110150503"/>
    <x v="3"/>
    <s v="MVANR4AL1-M"/>
    <s v="Maruti Alto LXI"/>
    <x v="10"/>
    <d v="2020-03-07T10:00:00"/>
    <s v="MANGAL SHAMBA PEDNEKAR"/>
    <n v="1000"/>
  </r>
  <r>
    <n v="201404110150539"/>
    <x v="2"/>
    <s v="MVANR4AVA-S"/>
    <s v="Maruti Alto VXI"/>
    <x v="10"/>
    <d v="2020-03-06T17:12:42"/>
    <s v="SHANTI SIDHAV KANDOLKAR"/>
    <n v="10000"/>
  </r>
  <r>
    <n v="201401110151410"/>
    <x v="1"/>
    <s v="MVANR4AVA-M"/>
    <s v="Maruti Alto VXI"/>
    <x v="10"/>
    <d v="2020-02-20T16:48:56"/>
    <s v="JOHN  THAIVALAPPIL"/>
    <n v="1000"/>
  </r>
  <r>
    <n v="201405110150892"/>
    <x v="0"/>
    <s v="MVANR4AVA-M"/>
    <s v="Maruti Alto VXI"/>
    <x v="10"/>
    <d v="2020-02-14T15:09:46"/>
    <s v="MR GAURESH G AJGAONKAR"/>
    <n v="0"/>
  </r>
  <r>
    <n v="201408110150438"/>
    <x v="3"/>
    <s v="MVANR4AVA-M"/>
    <s v="Maruti Alto VXI"/>
    <x v="10"/>
    <d v="2020-01-17T17:16:53"/>
    <s v="PRAJAKTA PANDURANG NAIK"/>
    <n v="10000"/>
  </r>
  <r>
    <n v="201402110151076"/>
    <x v="6"/>
    <s v="MVANR4AVA-M"/>
    <s v="Maruti Alto VXI"/>
    <x v="10"/>
    <d v="2020-01-17T10:17:54"/>
    <s v="MR AMOG  NAIK"/>
    <n v="10000"/>
  </r>
</pivotCacheRecords>
</file>

<file path=xl/pivotCache/pivotCacheRecords3.xml><?xml version="1.0" encoding="utf-8"?>
<pivotCacheRecords xmlns="http://schemas.openxmlformats.org/spreadsheetml/2006/main" xmlns:r="http://schemas.openxmlformats.org/officeDocument/2006/relationships" count="4132">
  <r>
    <s v="ANA GONSALVES"/>
    <n v="1205293"/>
    <x v="0"/>
    <s v="Credit Memo"/>
    <n v="-907"/>
    <n v="-46.38"/>
    <x v="0"/>
    <x v="0"/>
    <x v="0"/>
    <s v="Accs (CM)-11GO.401"/>
    <x v="0"/>
    <x v="0"/>
  </r>
  <r>
    <s v="MHAMAD RAFIK MAKANDAR"/>
    <n v="1235550"/>
    <x v="1"/>
    <s v="Invoice"/>
    <n v="2011"/>
    <n v="1857.25"/>
    <x v="1"/>
    <x v="1"/>
    <x v="1"/>
    <s v="Accs Sale-11GO.401"/>
    <x v="0"/>
    <x v="0"/>
  </r>
  <r>
    <s v="SAI SERVICE PVT LTD (MUMBAI-ST)"/>
    <n v="624776"/>
    <x v="1"/>
    <s v="Invoice"/>
    <n v="6803.99"/>
    <n v="6803.99"/>
    <x v="2"/>
    <x v="2"/>
    <x v="2"/>
    <s v="Accs Sale-11GO.401"/>
    <x v="0"/>
    <x v="0"/>
  </r>
  <r>
    <s v="ABHAY JAMBHALE"/>
    <n v="637910"/>
    <x v="1"/>
    <s v="Invoice"/>
    <n v="499.14"/>
    <n v="499.14"/>
    <x v="3"/>
    <x v="3"/>
    <x v="2"/>
    <s v="Accs Sale-11GO.401"/>
    <x v="0"/>
    <x v="0"/>
  </r>
  <r>
    <s v="SAI SERVICE PVT LTD (KOLHAPUR-ST)"/>
    <n v="622990"/>
    <x v="1"/>
    <s v="Invoice"/>
    <n v="46394.99"/>
    <n v="46394.99"/>
    <x v="4"/>
    <x v="4"/>
    <x v="2"/>
    <s v="Accs Sale-11GO.401"/>
    <x v="0"/>
    <x v="0"/>
  </r>
  <r>
    <s v="ABHAY JAMBHALE"/>
    <n v="637910"/>
    <x v="1"/>
    <s v="Invoice"/>
    <n v="14962.99"/>
    <n v="14962.99"/>
    <x v="3"/>
    <x v="3"/>
    <x v="2"/>
    <s v="Accs Sale-11GO.401"/>
    <x v="0"/>
    <x v="0"/>
  </r>
  <r>
    <s v="SAI SERVICE PVT LTD (KOLHAPUR-ST)"/>
    <n v="622990"/>
    <x v="1"/>
    <s v="Invoice"/>
    <n v="13138.19"/>
    <n v="13138.19"/>
    <x v="5"/>
    <x v="5"/>
    <x v="2"/>
    <s v="Accs Sale-11GO.401"/>
    <x v="0"/>
    <x v="0"/>
  </r>
  <r>
    <s v="SAI SERVICE PVT LTD (KOLHAPUR-ST)"/>
    <n v="622990"/>
    <x v="1"/>
    <s v="Invoice"/>
    <n v="5391"/>
    <n v="5391"/>
    <x v="5"/>
    <x v="5"/>
    <x v="2"/>
    <s v="Accs Sale-11GO.401"/>
    <x v="0"/>
    <x v="0"/>
  </r>
  <r>
    <s v="SAI SERVICE PVT LTD (MUMBAI-ST)"/>
    <n v="624776"/>
    <x v="1"/>
    <s v="Invoice"/>
    <n v="2173.5"/>
    <n v="2173.5"/>
    <x v="6"/>
    <x v="6"/>
    <x v="2"/>
    <s v="Accs Sale-11GO.401"/>
    <x v="0"/>
    <x v="0"/>
  </r>
  <r>
    <s v="SAI SERVICE PVT LTD (HYDERABAD-ST)"/>
    <n v="635519"/>
    <x v="1"/>
    <s v="Invoice"/>
    <n v="16605.009999999998"/>
    <n v="16605.009999999998"/>
    <x v="7"/>
    <x v="7"/>
    <x v="2"/>
    <s v="Accs Sale-11GO.401"/>
    <x v="0"/>
    <x v="0"/>
  </r>
  <r>
    <s v="SAI SERVICE PVT LTD (KOLHAPUR-ST)"/>
    <n v="622990"/>
    <x v="1"/>
    <s v="Invoice"/>
    <n v="17973"/>
    <n v="17973"/>
    <x v="8"/>
    <x v="8"/>
    <x v="1"/>
    <s v="Accs Sale-11GO.401"/>
    <x v="0"/>
    <x v="0"/>
  </r>
  <r>
    <s v="SAIPOINT CARS PVT LTD"/>
    <n v="1059173"/>
    <x v="1"/>
    <s v="Invoice"/>
    <n v="8637.59"/>
    <n v="97.59"/>
    <x v="1"/>
    <x v="1"/>
    <x v="1"/>
    <s v="Accs Sale-11GO.401"/>
    <x v="0"/>
    <x v="0"/>
  </r>
  <r>
    <s v="SAI SERVICE PVT LTD (PUNE-ST)"/>
    <n v="628736"/>
    <x v="1"/>
    <s v="Invoice"/>
    <n v="17794.78"/>
    <n v="35.31"/>
    <x v="9"/>
    <x v="9"/>
    <x v="3"/>
    <s v="Accs Sale-11GO.401"/>
    <x v="0"/>
    <x v="0"/>
  </r>
  <r>
    <s v="SAI SERVICE PVT LTD (MUMBAI-ST)"/>
    <n v="624776"/>
    <x v="1"/>
    <s v="Invoice"/>
    <n v="504"/>
    <n v="504"/>
    <x v="10"/>
    <x v="10"/>
    <x v="1"/>
    <s v="Accs Sale-11GO.401"/>
    <x v="0"/>
    <x v="0"/>
  </r>
  <r>
    <s v="SAI SERVICE PVT LTD (KOLHAPUR-ST)"/>
    <n v="622990"/>
    <x v="1"/>
    <s v="Invoice"/>
    <n v="21564.01"/>
    <n v="21564.01"/>
    <x v="11"/>
    <x v="11"/>
    <x v="1"/>
    <s v="Accs Sale-11GO.401"/>
    <x v="0"/>
    <x v="0"/>
  </r>
  <r>
    <s v="SAI SERVICE PVT LTD (MUMBAI-ST)"/>
    <n v="624776"/>
    <x v="1"/>
    <s v="Invoice"/>
    <n v="5841"/>
    <n v="5841"/>
    <x v="12"/>
    <x v="12"/>
    <x v="2"/>
    <s v="Accs Sale-11GO.401"/>
    <x v="0"/>
    <x v="0"/>
  </r>
  <r>
    <s v="RAVI PRAJAPATI"/>
    <n v="1147473"/>
    <x v="1"/>
    <s v="Invoice"/>
    <n v="1733.47"/>
    <n v="1733.47"/>
    <x v="13"/>
    <x v="13"/>
    <x v="2"/>
    <s v="Accs Sale-11GO.402"/>
    <x v="1"/>
    <x v="0"/>
  </r>
  <r>
    <s v="JOSE PEREIRA"/>
    <n v="1278791"/>
    <x v="1"/>
    <s v="Invoice"/>
    <n v="7700.01"/>
    <n v="4000.01"/>
    <x v="13"/>
    <x v="13"/>
    <x v="2"/>
    <s v="Accs Sale-11GO.402"/>
    <x v="1"/>
    <x v="0"/>
  </r>
  <r>
    <s v="ASHISH KUMAR MISHRA"/>
    <n v="1281504"/>
    <x v="1"/>
    <s v="Invoice"/>
    <n v="6489.8"/>
    <n v="6489.8"/>
    <x v="13"/>
    <x v="13"/>
    <x v="2"/>
    <s v="Accs Sale-11GO.402"/>
    <x v="1"/>
    <x v="0"/>
  </r>
  <r>
    <s v="VICTOR SEQUEIRA"/>
    <n v="1288159"/>
    <x v="1"/>
    <s v="Invoice"/>
    <n v="3990.01"/>
    <n v="3990.01"/>
    <x v="13"/>
    <x v="13"/>
    <x v="2"/>
    <s v="Accs Sale-11GO.402"/>
    <x v="1"/>
    <x v="0"/>
  </r>
  <r>
    <s v="XEC MAMOD ACBAR MUJAVOR"/>
    <n v="1283776"/>
    <x v="1"/>
    <s v="Invoice"/>
    <n v="1244"/>
    <n v="1244"/>
    <x v="14"/>
    <x v="14"/>
    <x v="2"/>
    <s v="Accs Sale-11GO.403"/>
    <x v="2"/>
    <x v="0"/>
  </r>
  <r>
    <s v="NAND KUMAR PAL"/>
    <n v="1281418"/>
    <x v="1"/>
    <s v="Invoice"/>
    <n v="29.02"/>
    <n v="29.02"/>
    <x v="15"/>
    <x v="15"/>
    <x v="2"/>
    <s v="Accs Sale-11GO.403"/>
    <x v="2"/>
    <x v="0"/>
  </r>
  <r>
    <s v="SUBHASH SAWANT"/>
    <n v="1256904"/>
    <x v="0"/>
    <s v="Credit Memo"/>
    <n v="-1492.07"/>
    <n v="-1177.49"/>
    <x v="16"/>
    <x v="16"/>
    <x v="3"/>
    <s v="Accs (CM)-11GO.405"/>
    <x v="3"/>
    <x v="0"/>
  </r>
  <r>
    <s v="RAVI HARMALKAR"/>
    <n v="1272691"/>
    <x v="1"/>
    <s v="Invoice"/>
    <n v="9442.01"/>
    <n v="9442.01"/>
    <x v="17"/>
    <x v="17"/>
    <x v="2"/>
    <s v="Accs Sale-11GO.405"/>
    <x v="3"/>
    <x v="0"/>
  </r>
  <r>
    <s v="PRALAY DESSAI"/>
    <n v="1260818"/>
    <x v="1"/>
    <s v="Invoice"/>
    <n v="26719.99"/>
    <n v="26719.99"/>
    <x v="18"/>
    <x v="18"/>
    <x v="2"/>
    <s v="Accs Sale-11GO.405"/>
    <x v="3"/>
    <x v="0"/>
  </r>
  <r>
    <s v="SHANU SHIRODKAR"/>
    <n v="1228984"/>
    <x v="1"/>
    <s v="Invoice"/>
    <n v="12841.03"/>
    <n v="12841.03"/>
    <x v="18"/>
    <x v="18"/>
    <x v="2"/>
    <s v="Accs Sale-11GO.405"/>
    <x v="3"/>
    <x v="0"/>
  </r>
  <r>
    <s v="RAJU SHIRAGUPPI"/>
    <n v="1276101"/>
    <x v="1"/>
    <s v="Invoice"/>
    <n v="2290"/>
    <n v="2290"/>
    <x v="18"/>
    <x v="18"/>
    <x v="2"/>
    <s v="Accs Sale-11GO.405"/>
    <x v="3"/>
    <x v="0"/>
  </r>
  <r>
    <s v="SUBODH HALDANKAR"/>
    <n v="1278806"/>
    <x v="1"/>
    <s v="Invoice"/>
    <n v="3490"/>
    <n v="3490"/>
    <x v="18"/>
    <x v="18"/>
    <x v="2"/>
    <s v="Accs Sale-11GO.405"/>
    <x v="3"/>
    <x v="0"/>
  </r>
  <r>
    <s v="AMRUT PAGI"/>
    <n v="1258701"/>
    <x v="1"/>
    <s v="Invoice"/>
    <n v="2190"/>
    <n v="2190"/>
    <x v="19"/>
    <x v="19"/>
    <x v="3"/>
    <s v="Accs Sale-11GO.406"/>
    <x v="4"/>
    <x v="0"/>
  </r>
  <r>
    <s v="SADANAND POPKAR"/>
    <n v="1268964"/>
    <x v="1"/>
    <s v="Invoice"/>
    <n v="2789.99"/>
    <n v="2789.99"/>
    <x v="20"/>
    <x v="20"/>
    <x v="2"/>
    <s v="Accs Sale-11GO.408"/>
    <x v="5"/>
    <x v="0"/>
  </r>
  <r>
    <s v="SADANAND POPKAR"/>
    <n v="1268964"/>
    <x v="1"/>
    <s v="Invoice"/>
    <n v="8669.36"/>
    <n v="8669.36"/>
    <x v="20"/>
    <x v="20"/>
    <x v="2"/>
    <s v="Accs Sale-11GO.408"/>
    <x v="5"/>
    <x v="0"/>
  </r>
  <r>
    <s v="ARJUN NAIK"/>
    <n v="1275643"/>
    <x v="1"/>
    <s v="Invoice"/>
    <n v="12500.08"/>
    <n v="12500.08"/>
    <x v="21"/>
    <x v="21"/>
    <x v="2"/>
    <s v="Accs Sale-11GO.408"/>
    <x v="5"/>
    <x v="0"/>
  </r>
  <r>
    <s v="RAMESH PARAB"/>
    <n v="1265096"/>
    <x v="1"/>
    <s v="Invoice"/>
    <n v="590.99"/>
    <n v="13.46"/>
    <x v="22"/>
    <x v="22"/>
    <x v="2"/>
    <s v="Accs Sale-11GO.408"/>
    <x v="5"/>
    <x v="0"/>
  </r>
  <r>
    <s v="NARAYAN NAIK"/>
    <n v="1286033"/>
    <x v="1"/>
    <s v="Invoice"/>
    <n v="7490.32"/>
    <n v="2990.32"/>
    <x v="6"/>
    <x v="6"/>
    <x v="2"/>
    <s v="Accs Sale-11GO.408"/>
    <x v="5"/>
    <x v="0"/>
  </r>
  <r>
    <s v="PRAVIN SHET PARSEKAR"/>
    <n v="1272098"/>
    <x v="1"/>
    <s v="Invoice"/>
    <n v="1435.98"/>
    <n v="33.130000000000003"/>
    <x v="23"/>
    <x v="23"/>
    <x v="1"/>
    <s v="Accs Sale-11GO.408"/>
    <x v="5"/>
    <x v="0"/>
  </r>
  <r>
    <s v="REACHEAL FERNANDES"/>
    <n v="1255055"/>
    <x v="1"/>
    <s v="Invoice"/>
    <n v="8199.99"/>
    <n v="8199.99"/>
    <x v="4"/>
    <x v="4"/>
    <x v="2"/>
    <s v="Accs Sale-11GO.411"/>
    <x v="6"/>
    <x v="0"/>
  </r>
  <r>
    <s v="INDIAN INSTITUTE OF TECHNOLOGY GOA"/>
    <n v="1248147"/>
    <x v="1"/>
    <s v="Invoice"/>
    <n v="15876.24"/>
    <n v="10746.24"/>
    <x v="23"/>
    <x v="23"/>
    <x v="1"/>
    <s v="Accs Sale-11GO.411"/>
    <x v="6"/>
    <x v="0"/>
  </r>
  <r>
    <s v="VIRAJ HODARKAR"/>
    <n v="1267242"/>
    <x v="1"/>
    <s v="Invoice"/>
    <n v="6390.01"/>
    <n v="4554.57"/>
    <x v="23"/>
    <x v="23"/>
    <x v="1"/>
    <s v="Accs Sale-11GO.411"/>
    <x v="6"/>
    <x v="0"/>
  </r>
  <r>
    <s v="JOAQUIM FORTUNATO DSOUZA"/>
    <n v="1263535"/>
    <x v="1"/>
    <s v="Invoice"/>
    <n v="20990"/>
    <n v="20990"/>
    <x v="18"/>
    <x v="18"/>
    <x v="2"/>
    <s v="Accs Sale-11GO.411"/>
    <x v="6"/>
    <x v="0"/>
  </r>
  <r>
    <s v="SANTOSH SUTAR"/>
    <n v="1256833"/>
    <x v="1"/>
    <s v="Invoice"/>
    <n v="10499"/>
    <n v="504.18"/>
    <x v="4"/>
    <x v="4"/>
    <x v="2"/>
    <s v="Accs Sale-11GO.411"/>
    <x v="6"/>
    <x v="0"/>
  </r>
  <r>
    <s v="DAMODAR NAIK"/>
    <n v="1262638"/>
    <x v="1"/>
    <s v="Invoice"/>
    <n v="1702.01"/>
    <n v="1256.17"/>
    <x v="24"/>
    <x v="24"/>
    <x v="2"/>
    <s v="Accs Sale-11GO.413"/>
    <x v="7"/>
    <x v="0"/>
  </r>
  <r>
    <s v="SHREE BHAGWATI STEEL CORPORATION"/>
    <n v="1261850"/>
    <x v="1"/>
    <s v="Invoice"/>
    <n v="658.02"/>
    <n v="608.13"/>
    <x v="24"/>
    <x v="24"/>
    <x v="2"/>
    <s v="Accs Sale-11GO.413"/>
    <x v="7"/>
    <x v="0"/>
  </r>
  <r>
    <s v="HENRY FERNANDES"/>
    <n v="1257358"/>
    <x v="1"/>
    <s v="Invoice"/>
    <n v="1498.01"/>
    <n v="634.15"/>
    <x v="10"/>
    <x v="10"/>
    <x v="1"/>
    <s v="Accs Sale-11GO.413"/>
    <x v="7"/>
    <x v="0"/>
  </r>
  <r>
    <s v="LENA AFENSO"/>
    <n v="826985"/>
    <x v="2"/>
    <s v="Payment"/>
    <n v="-13371"/>
    <n v="-13371"/>
    <x v="25"/>
    <x v="25"/>
    <x v="4"/>
    <s v="Counter Col-MCP-LAB-11GO.402"/>
    <x v="1"/>
    <x v="1"/>
  </r>
  <r>
    <s v="LENA AFENSO"/>
    <n v="826985"/>
    <x v="2"/>
    <s v="Payment"/>
    <n v="-8719"/>
    <n v="-8719"/>
    <x v="25"/>
    <x v="25"/>
    <x v="4"/>
    <s v="Counter Col-MCP-MAT-11GO.402"/>
    <x v="1"/>
    <x v="1"/>
  </r>
  <r>
    <s v="DEEPESH MATHRAWALA"/>
    <n v="1006181"/>
    <x v="2"/>
    <s v="Payment"/>
    <n v="-28603"/>
    <n v="-28603"/>
    <x v="26"/>
    <x v="26"/>
    <x v="4"/>
    <s v="Counter Col-MCP-LAB-11GO.402"/>
    <x v="1"/>
    <x v="1"/>
  </r>
  <r>
    <s v="GOPAL DHARWADKAR"/>
    <n v="869428"/>
    <x v="2"/>
    <s v="Payment"/>
    <n v="-13371"/>
    <n v="-13371"/>
    <x v="25"/>
    <x v="25"/>
    <x v="4"/>
    <s v="Counter Col-MCP-LAB-11GO.402"/>
    <x v="1"/>
    <x v="1"/>
  </r>
  <r>
    <s v="CHALTON FERNANDES"/>
    <n v="818773"/>
    <x v="2"/>
    <s v="Payment"/>
    <n v="-32685"/>
    <n v="-32685"/>
    <x v="27"/>
    <x v="27"/>
    <x v="4"/>
    <s v="Cash-MCP-MAT-11GO.402"/>
    <x v="1"/>
    <x v="1"/>
  </r>
  <r>
    <s v="IRAS TODAL"/>
    <n v="924206"/>
    <x v="0"/>
    <s v="Credit Memo"/>
    <n v="-26.06"/>
    <n v="-26"/>
    <x v="28"/>
    <x v="28"/>
    <x v="3"/>
    <s v="DP (CM)-11GO.401"/>
    <x v="0"/>
    <x v="2"/>
  </r>
  <r>
    <s v="HDFC ERGO GENERAL INSURANCE COMPANY LIMITED"/>
    <n v="1250508"/>
    <x v="1"/>
    <s v="Invoice"/>
    <n v="34019.4"/>
    <n v="34019.4"/>
    <x v="22"/>
    <x v="22"/>
    <x v="2"/>
    <s v="DP Service-11GO.401"/>
    <x v="0"/>
    <x v="2"/>
  </r>
  <r>
    <s v="ICICI LOMBARD GENERAL INSURANCE COMPANY LIMITED"/>
    <n v="1250552"/>
    <x v="1"/>
    <s v="Invoice"/>
    <n v="42815.99"/>
    <n v="42815.99"/>
    <x v="29"/>
    <x v="29"/>
    <x v="1"/>
    <s v="DP Service-11GO.401"/>
    <x v="0"/>
    <x v="2"/>
  </r>
  <r>
    <s v="UNIVERSAL SOMPO GENERAL INSURANCE COMPANY LIMITED"/>
    <n v="1250603"/>
    <x v="1"/>
    <s v="Invoice"/>
    <n v="32877.97"/>
    <n v="32877.97"/>
    <x v="13"/>
    <x v="13"/>
    <x v="2"/>
    <s v="DP Service-11GO.401"/>
    <x v="0"/>
    <x v="2"/>
  </r>
  <r>
    <s v="ICICI LOMBARD GENERAL INSURANCE COMPANY LIMITED"/>
    <n v="1250552"/>
    <x v="1"/>
    <s v="Invoice"/>
    <n v="41191.949999999997"/>
    <n v="41191.949999999997"/>
    <x v="20"/>
    <x v="20"/>
    <x v="2"/>
    <s v="DP Service-11GO.401"/>
    <x v="0"/>
    <x v="2"/>
  </r>
  <r>
    <s v="ICICI LOMBARD GENERAL INSURANCE COMPANY LIMITED"/>
    <n v="1250552"/>
    <x v="1"/>
    <s v="Invoice"/>
    <n v="4045.01"/>
    <n v="4045.01"/>
    <x v="30"/>
    <x v="30"/>
    <x v="1"/>
    <s v="DP Service-11GO.401"/>
    <x v="0"/>
    <x v="2"/>
  </r>
  <r>
    <s v="SAI SERVICE PVT LTD"/>
    <n v="1071846"/>
    <x v="1"/>
    <s v="Invoice"/>
    <n v="1504.98"/>
    <n v="1504.98"/>
    <x v="31"/>
    <x v="31"/>
    <x v="2"/>
    <s v="DP Service-11GO.401"/>
    <x v="0"/>
    <x v="2"/>
  </r>
  <r>
    <s v="HELENA DMELLO"/>
    <n v="1256872"/>
    <x v="1"/>
    <s v="Invoice"/>
    <n v="923.91"/>
    <n v="923.91"/>
    <x v="32"/>
    <x v="32"/>
    <x v="2"/>
    <s v="DP Service-11GO.401"/>
    <x v="0"/>
    <x v="2"/>
  </r>
  <r>
    <s v="NATIONAL INSURANCE CO LTD (MSIL)"/>
    <n v="43617"/>
    <x v="1"/>
    <s v="Invoice"/>
    <n v="5600.9"/>
    <n v="337.9"/>
    <x v="33"/>
    <x v="33"/>
    <x v="0"/>
    <s v="DP Service-11GO.401"/>
    <x v="0"/>
    <x v="2"/>
  </r>
  <r>
    <s v="BAJAJ ALLIANZ GENERAL INSURANCE COMPANY LIMITED"/>
    <n v="1171153"/>
    <x v="1"/>
    <s v="Invoice"/>
    <n v="50125.8"/>
    <n v="50125.8"/>
    <x v="34"/>
    <x v="34"/>
    <x v="3"/>
    <s v="DP Service-11GO.401"/>
    <x v="0"/>
    <x v="2"/>
  </r>
  <r>
    <s v="IFFCO TOKIO GENERAL INSURANCE COMPANY LIMITED"/>
    <n v="1250518"/>
    <x v="1"/>
    <s v="Invoice"/>
    <n v="22024.68"/>
    <n v="22024.68"/>
    <x v="15"/>
    <x v="15"/>
    <x v="2"/>
    <s v="DP Service-11GO.401"/>
    <x v="0"/>
    <x v="2"/>
  </r>
  <r>
    <s v="ICICI LOMBARD GENERAL INSURANCE COMPANY LIMITED"/>
    <n v="1250552"/>
    <x v="1"/>
    <s v="Invoice"/>
    <n v="39996.839999999997"/>
    <n v="39996.839999999997"/>
    <x v="14"/>
    <x v="14"/>
    <x v="2"/>
    <s v="DP Service-11GO.401"/>
    <x v="0"/>
    <x v="2"/>
  </r>
  <r>
    <s v="UNIVERSAL SOMPO GENERAL INSURANCE COMPANY LIMITED"/>
    <n v="1250603"/>
    <x v="1"/>
    <s v="Invoice"/>
    <n v="8532.81"/>
    <n v="8532.81"/>
    <x v="18"/>
    <x v="18"/>
    <x v="2"/>
    <s v="DP Service-11GO.401"/>
    <x v="0"/>
    <x v="2"/>
  </r>
  <r>
    <s v="UNIVERSAL SOMPO GENERAL INSURANCE COMPANY LIMITED"/>
    <n v="1250603"/>
    <x v="1"/>
    <s v="Invoice"/>
    <n v="28160.31"/>
    <n v="28160.31"/>
    <x v="14"/>
    <x v="14"/>
    <x v="2"/>
    <s v="DP Service-11GO.401"/>
    <x v="0"/>
    <x v="2"/>
  </r>
  <r>
    <s v="NATIONAL INSURANCE COMPANY LIMITED (MSIL)"/>
    <n v="1250560"/>
    <x v="1"/>
    <s v="Invoice"/>
    <n v="13759.77"/>
    <n v="13759.77"/>
    <x v="31"/>
    <x v="31"/>
    <x v="2"/>
    <s v="DP Service-11GO.401"/>
    <x v="0"/>
    <x v="2"/>
  </r>
  <r>
    <s v="UNIVERSAL SOMPO GENERAL INSURANCE COMPANY LIMITED"/>
    <n v="1250603"/>
    <x v="1"/>
    <s v="Invoice"/>
    <n v="17314.27"/>
    <n v="17314.27"/>
    <x v="24"/>
    <x v="24"/>
    <x v="2"/>
    <s v="DP Service-11GO.401"/>
    <x v="0"/>
    <x v="2"/>
  </r>
  <r>
    <s v="IFFCO TOKIO GENERAL INSURANCE COMPANY LIMITED"/>
    <n v="1250518"/>
    <x v="1"/>
    <s v="Invoice"/>
    <n v="9341.5499999999993"/>
    <n v="9341.5499999999993"/>
    <x v="35"/>
    <x v="35"/>
    <x v="1"/>
    <s v="DP Service-11GO.401"/>
    <x v="0"/>
    <x v="2"/>
  </r>
  <r>
    <s v="ANITA DHARGALKAR"/>
    <n v="1241833"/>
    <x v="1"/>
    <s v="Invoice"/>
    <n v="2661.47"/>
    <n v="2661.47"/>
    <x v="13"/>
    <x v="13"/>
    <x v="2"/>
    <s v="DP Service-11GO.401"/>
    <x v="0"/>
    <x v="2"/>
  </r>
  <r>
    <s v="IFFCO TOKIO GENERAL INSURANCE COMPANY LIMITED"/>
    <n v="1250518"/>
    <x v="1"/>
    <s v="Invoice"/>
    <n v="13369.38"/>
    <n v="13369.38"/>
    <x v="14"/>
    <x v="14"/>
    <x v="2"/>
    <s v="DP Service-11GO.401"/>
    <x v="0"/>
    <x v="2"/>
  </r>
  <r>
    <s v="BAJAJ ALLIANZ GENERAL INSURANCE COMPANY LIMITED"/>
    <n v="1171153"/>
    <x v="1"/>
    <s v="Invoice"/>
    <n v="5534.41"/>
    <n v="5534.41"/>
    <x v="20"/>
    <x v="20"/>
    <x v="2"/>
    <s v="DP Service-11GO.401"/>
    <x v="0"/>
    <x v="2"/>
  </r>
  <r>
    <s v="ICICI LOMBARD GENERAL INSURANCE COMPANY LIMITED"/>
    <n v="1250552"/>
    <x v="1"/>
    <s v="Invoice"/>
    <n v="31330.82"/>
    <n v="208.82"/>
    <x v="34"/>
    <x v="34"/>
    <x v="3"/>
    <s v="DP Service-11GO.401"/>
    <x v="0"/>
    <x v="2"/>
  </r>
  <r>
    <s v="MR. RICHARD MANDES"/>
    <n v="1235028"/>
    <x v="1"/>
    <s v="Invoice"/>
    <n v="1295"/>
    <n v="1295"/>
    <x v="2"/>
    <x v="2"/>
    <x v="2"/>
    <s v="DP Service-11GO.401"/>
    <x v="0"/>
    <x v="2"/>
  </r>
  <r>
    <s v="ICICI LOMBARD GENERAL INSURANCE COMPANY LIMITED"/>
    <n v="1250552"/>
    <x v="1"/>
    <s v="Invoice"/>
    <n v="68489.41"/>
    <n v="26.41"/>
    <x v="32"/>
    <x v="32"/>
    <x v="2"/>
    <s v="DP Service-11GO.401"/>
    <x v="0"/>
    <x v="2"/>
  </r>
  <r>
    <s v="BAJAJ ALLIANZ GENERAL INSURANCE COMPANY LIMITED"/>
    <n v="1171153"/>
    <x v="1"/>
    <s v="Invoice"/>
    <n v="35581.17"/>
    <n v="35581.17"/>
    <x v="4"/>
    <x v="4"/>
    <x v="2"/>
    <s v="DP Service-11GO.401"/>
    <x v="0"/>
    <x v="2"/>
  </r>
  <r>
    <s v="UNIVERSAL SOMPO GENERAL INSURANCE COMPANY LIMITED"/>
    <n v="1250603"/>
    <x v="1"/>
    <s v="Invoice"/>
    <n v="26617.83"/>
    <n v="26617.83"/>
    <x v="4"/>
    <x v="4"/>
    <x v="2"/>
    <s v="DP Service-11GO.401"/>
    <x v="0"/>
    <x v="2"/>
  </r>
  <r>
    <s v="MR RAJVI DESSAI"/>
    <n v="1251415"/>
    <x v="1"/>
    <s v="Invoice"/>
    <n v="7592.74"/>
    <n v="1292.74"/>
    <x v="10"/>
    <x v="10"/>
    <x v="1"/>
    <s v="DP Service-11GO.401"/>
    <x v="0"/>
    <x v="2"/>
  </r>
  <r>
    <s v="UNIVERSAL SOMPO GENERAL INSURANCE COMPANY LIMITED"/>
    <n v="1250603"/>
    <x v="1"/>
    <s v="Invoice"/>
    <n v="23261.26"/>
    <n v="23261.26"/>
    <x v="6"/>
    <x v="6"/>
    <x v="2"/>
    <s v="DP Service-11GO.401"/>
    <x v="0"/>
    <x v="2"/>
  </r>
  <r>
    <s v="ALD AUTOMOTIVE PVT LTD"/>
    <n v="1038860"/>
    <x v="1"/>
    <s v="Invoice"/>
    <n v="14512.01"/>
    <n v="14512.01"/>
    <x v="5"/>
    <x v="5"/>
    <x v="2"/>
    <s v="DP Service-11GO.401"/>
    <x v="0"/>
    <x v="2"/>
  </r>
  <r>
    <s v="ICICI LOMBARD GENERAL INSURANCE COMPANY LIMITED"/>
    <n v="1250552"/>
    <x v="1"/>
    <s v="Invoice"/>
    <n v="14610.92"/>
    <n v="2234.92"/>
    <x v="36"/>
    <x v="36"/>
    <x v="1"/>
    <s v="DP Service-11GO.401"/>
    <x v="0"/>
    <x v="2"/>
  </r>
  <r>
    <s v="THE NEW INDIA ASSURANCE COMPANY LIMITED (MSIL)"/>
    <n v="1250594"/>
    <x v="1"/>
    <s v="Invoice"/>
    <n v="27454.14"/>
    <n v="27454.14"/>
    <x v="8"/>
    <x v="8"/>
    <x v="1"/>
    <s v="DP Service-11GO.401"/>
    <x v="0"/>
    <x v="2"/>
  </r>
  <r>
    <s v="THE NEW INDIA ASSURANCE COMPANY LIMITED (MSIL)"/>
    <n v="1250594"/>
    <x v="1"/>
    <s v="Invoice"/>
    <n v="26594.400000000001"/>
    <n v="172.4"/>
    <x v="37"/>
    <x v="37"/>
    <x v="1"/>
    <s v="DP Service-11GO.401"/>
    <x v="0"/>
    <x v="2"/>
  </r>
  <r>
    <s v="HDFC ERGO GENERAL INSURANCE COMPANY LIMITED"/>
    <n v="1250508"/>
    <x v="1"/>
    <s v="Invoice"/>
    <n v="12390.26"/>
    <n v="275.74"/>
    <x v="34"/>
    <x v="34"/>
    <x v="3"/>
    <s v="DP Service-11GO.401"/>
    <x v="0"/>
    <x v="2"/>
  </r>
  <r>
    <s v="OFFICE OF THE DIRECTORE GENERA POLICE"/>
    <n v="1250562"/>
    <x v="1"/>
    <s v="Invoice"/>
    <n v="9250"/>
    <n v="9250"/>
    <x v="38"/>
    <x v="38"/>
    <x v="0"/>
    <s v="DP Service-11GO.401"/>
    <x v="0"/>
    <x v="2"/>
  </r>
  <r>
    <s v="IFFCO TOKIO GENERAL INSURANCE COMPANY LIMITED"/>
    <n v="1250518"/>
    <x v="1"/>
    <s v="Invoice"/>
    <n v="6061.1"/>
    <n v="6061.1"/>
    <x v="6"/>
    <x v="6"/>
    <x v="2"/>
    <s v="DP Service-11GO.401"/>
    <x v="0"/>
    <x v="2"/>
  </r>
  <r>
    <s v="NATIONAL INSURANCE COMPANY LIMITED (MSIL)"/>
    <n v="1250560"/>
    <x v="1"/>
    <s v="Invoice"/>
    <n v="16471.22"/>
    <n v="23.22"/>
    <x v="39"/>
    <x v="39"/>
    <x v="1"/>
    <s v="DP Service-11GO.401"/>
    <x v="0"/>
    <x v="2"/>
  </r>
  <r>
    <s v="KISHOR NAIK"/>
    <n v="745570"/>
    <x v="1"/>
    <s v="Invoice"/>
    <n v="3953"/>
    <n v="3953"/>
    <x v="40"/>
    <x v="40"/>
    <x v="2"/>
    <s v="DP Service-11GO.401"/>
    <x v="0"/>
    <x v="2"/>
  </r>
  <r>
    <s v="HDFC ERGO GENERAL INSURANCE CO. LTD."/>
    <n v="44495"/>
    <x v="1"/>
    <s v="Invoice"/>
    <n v="3866"/>
    <n v="3866"/>
    <x v="41"/>
    <x v="41"/>
    <x v="4"/>
    <s v="DP Service-11GO.401"/>
    <x v="0"/>
    <x v="2"/>
  </r>
  <r>
    <s v="UNITED INDIA INSURANCE COMPANY LIMITED"/>
    <n v="1250600"/>
    <x v="1"/>
    <s v="Invoice"/>
    <n v="19619.43"/>
    <n v="19619.43"/>
    <x v="8"/>
    <x v="8"/>
    <x v="1"/>
    <s v="DP Service-11GO.401"/>
    <x v="0"/>
    <x v="2"/>
  </r>
  <r>
    <s v="ICICI LOMBARD GENERAL INSURANCE COMPANY LIMITED"/>
    <n v="1250552"/>
    <x v="1"/>
    <s v="Invoice"/>
    <n v="52741.21"/>
    <n v="8301.2099999999991"/>
    <x v="42"/>
    <x v="42"/>
    <x v="1"/>
    <s v="DP Service-11GO.401"/>
    <x v="0"/>
    <x v="2"/>
  </r>
  <r>
    <s v="HDFC ERGO GENERAL INSURANCE COMPANY LIMITED"/>
    <n v="1250508"/>
    <x v="1"/>
    <s v="Invoice"/>
    <n v="24391.51"/>
    <n v="24391.51"/>
    <x v="14"/>
    <x v="14"/>
    <x v="2"/>
    <s v="DP Service-11GO.401"/>
    <x v="0"/>
    <x v="2"/>
  </r>
  <r>
    <s v="NATIONAL INSURANCE COMPANY LIMITED (MSIL)"/>
    <n v="1250560"/>
    <x v="1"/>
    <s v="Invoice"/>
    <n v="15789.92"/>
    <n v="15789.92"/>
    <x v="43"/>
    <x v="43"/>
    <x v="2"/>
    <s v="DP Service-11GO.401"/>
    <x v="0"/>
    <x v="2"/>
  </r>
  <r>
    <s v="HDFC ERGO GENERAL INSURANCE COMPANY LIMITED"/>
    <n v="1250508"/>
    <x v="1"/>
    <s v="Invoice"/>
    <n v="19748.18"/>
    <n v="19748.18"/>
    <x v="24"/>
    <x v="24"/>
    <x v="2"/>
    <s v="DP Service-11GO.401"/>
    <x v="0"/>
    <x v="2"/>
  </r>
  <r>
    <s v="THE ORIENTAL INSURANCE COMPANY LIMITED"/>
    <n v="1250571"/>
    <x v="1"/>
    <s v="Invoice"/>
    <n v="10017.709999999999"/>
    <n v="10017.709999999999"/>
    <x v="2"/>
    <x v="2"/>
    <x v="2"/>
    <s v="DP Service-11GO.401"/>
    <x v="0"/>
    <x v="2"/>
  </r>
  <r>
    <s v="ICICI LOMBARD GENERAL INSURANCE COMPANY LIMITED"/>
    <n v="1250552"/>
    <x v="1"/>
    <s v="Invoice"/>
    <n v="29745.53"/>
    <n v="29745.53"/>
    <x v="15"/>
    <x v="15"/>
    <x v="2"/>
    <s v="DP Service-11GO.401"/>
    <x v="0"/>
    <x v="2"/>
  </r>
  <r>
    <s v="ANISH KULKARNI"/>
    <n v="757428"/>
    <x v="1"/>
    <s v="Invoice"/>
    <n v="12558.95"/>
    <n v="12558.95"/>
    <x v="35"/>
    <x v="35"/>
    <x v="1"/>
    <s v="DP Service-11GO.401"/>
    <x v="0"/>
    <x v="2"/>
  </r>
  <r>
    <s v="OFFICE OF THE DIRECTORE GENERA POLICE"/>
    <n v="1250562"/>
    <x v="1"/>
    <s v="Invoice"/>
    <n v="6169.95"/>
    <n v="6169.95"/>
    <x v="38"/>
    <x v="38"/>
    <x v="0"/>
    <s v="DP Service-11GO.401"/>
    <x v="0"/>
    <x v="2"/>
  </r>
  <r>
    <s v="ICICI LOMBARD GENERAL INSURANCE COMPANY LIMITED"/>
    <n v="1250552"/>
    <x v="1"/>
    <s v="Invoice"/>
    <n v="39962.31"/>
    <n v="39962.31"/>
    <x v="13"/>
    <x v="13"/>
    <x v="2"/>
    <s v="DP Service-11GO.401"/>
    <x v="0"/>
    <x v="2"/>
  </r>
  <r>
    <s v="HDFC ERGO GENERAL INSURANCE COMPANY LIMITED"/>
    <n v="1250508"/>
    <x v="1"/>
    <s v="Invoice"/>
    <n v="49288.800000000003"/>
    <n v="49288.800000000003"/>
    <x v="22"/>
    <x v="22"/>
    <x v="2"/>
    <s v="DP Service-11GO.401"/>
    <x v="0"/>
    <x v="2"/>
  </r>
  <r>
    <s v="IFFCO TOKIO GENERAL INSURANCE COMPANY LIMITED"/>
    <n v="1250518"/>
    <x v="1"/>
    <s v="Invoice"/>
    <n v="19840.68"/>
    <n v="19840.68"/>
    <x v="24"/>
    <x v="24"/>
    <x v="2"/>
    <s v="DP Service-11GO.401"/>
    <x v="0"/>
    <x v="2"/>
  </r>
  <r>
    <s v="PRAVIN SHIRODKAR"/>
    <n v="1278811"/>
    <x v="1"/>
    <s v="Invoice"/>
    <n v="1963.74"/>
    <n v="1963.74"/>
    <x v="42"/>
    <x v="42"/>
    <x v="1"/>
    <s v="DP Service-11GO.401"/>
    <x v="0"/>
    <x v="2"/>
  </r>
  <r>
    <s v="SHANNA FERNANDES"/>
    <n v="771642"/>
    <x v="1"/>
    <s v="Invoice"/>
    <n v="236"/>
    <n v="234.82"/>
    <x v="44"/>
    <x v="44"/>
    <x v="3"/>
    <s v="DP Service-11GO.401"/>
    <x v="0"/>
    <x v="2"/>
  </r>
  <r>
    <s v="THE NEW INDIA ASSURANCE COMPANY LIMITED (MSIL)"/>
    <n v="1250594"/>
    <x v="1"/>
    <s v="Invoice"/>
    <n v="17598.919999999998"/>
    <n v="17598.919999999998"/>
    <x v="15"/>
    <x v="15"/>
    <x v="2"/>
    <s v="DP Service-11GO.401"/>
    <x v="0"/>
    <x v="2"/>
  </r>
  <r>
    <s v="HDFC ERGO GENERAL INSURANCE COMPANY LIMITED"/>
    <n v="1250508"/>
    <x v="1"/>
    <s v="Invoice"/>
    <n v="24002.05"/>
    <n v="24002.05"/>
    <x v="43"/>
    <x v="43"/>
    <x v="2"/>
    <s v="DP Service-11GO.401"/>
    <x v="0"/>
    <x v="2"/>
  </r>
  <r>
    <s v="IFFCO TOKIO GENERAL INSURANCE COMPANY LIMITED"/>
    <n v="1250518"/>
    <x v="1"/>
    <s v="Invoice"/>
    <n v="21185.01"/>
    <n v="21185.01"/>
    <x v="15"/>
    <x v="15"/>
    <x v="2"/>
    <s v="DP Service-11GO.401"/>
    <x v="0"/>
    <x v="2"/>
  </r>
  <r>
    <s v="THE NEW INDIA ASSURANCE COMPANY LIMITED (MSIL)"/>
    <n v="1250594"/>
    <x v="1"/>
    <s v="Invoice"/>
    <n v="17641.71"/>
    <n v="17641.71"/>
    <x v="8"/>
    <x v="8"/>
    <x v="1"/>
    <s v="DP Service-11GO.401"/>
    <x v="0"/>
    <x v="2"/>
  </r>
  <r>
    <s v="UNIVERSAL SOMPO GENERAL INSURANCE COMPANY LIMITED"/>
    <n v="1250603"/>
    <x v="1"/>
    <s v="Invoice"/>
    <n v="113031.46"/>
    <n v="113031.46"/>
    <x v="7"/>
    <x v="7"/>
    <x v="2"/>
    <s v="DP Service-11GO.401"/>
    <x v="0"/>
    <x v="2"/>
  </r>
  <r>
    <s v="UNIVERSAL SOMPO GENERAL INSURANCE COMPANY LIMITED"/>
    <n v="1250603"/>
    <x v="1"/>
    <s v="Invoice"/>
    <n v="64405.98"/>
    <n v="64405.98"/>
    <x v="45"/>
    <x v="45"/>
    <x v="1"/>
    <s v="DP Service-11GO.401"/>
    <x v="0"/>
    <x v="2"/>
  </r>
  <r>
    <s v="ICICI LOMBARD GENERAL INSURANCE COMPANY LIMITED"/>
    <n v="1250552"/>
    <x v="1"/>
    <s v="Invoice"/>
    <n v="20285.349999999999"/>
    <n v="3705.35"/>
    <x v="46"/>
    <x v="46"/>
    <x v="1"/>
    <s v="DP Service-11GO.401"/>
    <x v="0"/>
    <x v="2"/>
  </r>
  <r>
    <s v="IFFCO TOKIO GENERAL INSURANCE COMPANY LIMITED"/>
    <n v="1250518"/>
    <x v="1"/>
    <s v="Invoice"/>
    <n v="19619.080000000002"/>
    <n v="19619.080000000002"/>
    <x v="4"/>
    <x v="4"/>
    <x v="2"/>
    <s v="DP Service-11GO.401"/>
    <x v="0"/>
    <x v="2"/>
  </r>
  <r>
    <s v="IFFCO TOKIO GENERAL INSURANCE COMPANY LIMITED"/>
    <n v="1250518"/>
    <x v="1"/>
    <s v="Invoice"/>
    <n v="23335.83"/>
    <n v="23335.83"/>
    <x v="2"/>
    <x v="2"/>
    <x v="2"/>
    <s v="DP Service-11GO.401"/>
    <x v="0"/>
    <x v="2"/>
  </r>
  <r>
    <s v="HDFC ERGO GENERAL INSURANCE COMPANY LIMITED"/>
    <n v="1250508"/>
    <x v="1"/>
    <s v="Invoice"/>
    <n v="20304.13"/>
    <n v="20304.13"/>
    <x v="12"/>
    <x v="12"/>
    <x v="2"/>
    <s v="DP Service-11GO.401"/>
    <x v="0"/>
    <x v="2"/>
  </r>
  <r>
    <s v="IFFCO TOKIO GENERAL INSURANCE COMPANY LIMITED"/>
    <n v="1250518"/>
    <x v="1"/>
    <s v="Invoice"/>
    <n v="33192.74"/>
    <n v="99.9"/>
    <x v="47"/>
    <x v="47"/>
    <x v="1"/>
    <s v="DP Service-11GO.401"/>
    <x v="0"/>
    <x v="2"/>
  </r>
  <r>
    <s v="HDFC ERGO GENERAL INSURANCE COMPANY LIMITED"/>
    <n v="1250508"/>
    <x v="1"/>
    <s v="Invoice"/>
    <n v="17012.93"/>
    <n v="17012.93"/>
    <x v="8"/>
    <x v="8"/>
    <x v="1"/>
    <s v="DP Service-11GO.401"/>
    <x v="0"/>
    <x v="2"/>
  </r>
  <r>
    <s v="HDFC ERGO GENERAL INSURANCE COMPANY LIMITED"/>
    <n v="1250508"/>
    <x v="1"/>
    <s v="Invoice"/>
    <n v="13085.76"/>
    <n v="13085.76"/>
    <x v="14"/>
    <x v="14"/>
    <x v="2"/>
    <s v="DP Service-11GO.401"/>
    <x v="0"/>
    <x v="2"/>
  </r>
  <r>
    <s v="ICICI LOMBARD GENERAL INSURANCE COMPANY LIMITED"/>
    <n v="1250552"/>
    <x v="1"/>
    <s v="Invoice"/>
    <n v="18188.98"/>
    <n v="18188.98"/>
    <x v="30"/>
    <x v="30"/>
    <x v="1"/>
    <s v="DP Service-11GO.401"/>
    <x v="0"/>
    <x v="2"/>
  </r>
  <r>
    <s v="HDFC ERGO GENERAL INSURANCE COMPANY LIMITED"/>
    <n v="1250508"/>
    <x v="1"/>
    <s v="Invoice"/>
    <n v="16349.57"/>
    <n v="16349.57"/>
    <x v="8"/>
    <x v="8"/>
    <x v="1"/>
    <s v="DP Service-11GO.401"/>
    <x v="0"/>
    <x v="2"/>
  </r>
  <r>
    <s v="TATA AIG GENERAL INSURANCE COMPANY LIMITED"/>
    <n v="1250593"/>
    <x v="1"/>
    <s v="Invoice"/>
    <n v="16378.98"/>
    <n v="1500.49"/>
    <x v="32"/>
    <x v="32"/>
    <x v="2"/>
    <s v="DP Service-11GO.401"/>
    <x v="0"/>
    <x v="2"/>
  </r>
  <r>
    <s v="HDFC ERGO GENERAL INSURANCE COMPANY LIMITED"/>
    <n v="1250508"/>
    <x v="1"/>
    <s v="Invoice"/>
    <n v="17765.240000000002"/>
    <n v="1719.96"/>
    <x v="48"/>
    <x v="48"/>
    <x v="3"/>
    <s v="DP Service-11GO.401"/>
    <x v="0"/>
    <x v="2"/>
  </r>
  <r>
    <s v="ICICI LOMBARD GENERAL INSURANCE COMPANY LIMITED"/>
    <n v="1250552"/>
    <x v="1"/>
    <s v="Invoice"/>
    <n v="27540.41"/>
    <n v="27540.41"/>
    <x v="2"/>
    <x v="2"/>
    <x v="2"/>
    <s v="DP Service-11GO.401"/>
    <x v="0"/>
    <x v="2"/>
  </r>
  <r>
    <s v="UNITED INDIA INSURANCE COMPANY LIMITED"/>
    <n v="1250600"/>
    <x v="1"/>
    <s v="Invoice"/>
    <n v="24524.81"/>
    <n v="24524.81"/>
    <x v="49"/>
    <x v="49"/>
    <x v="3"/>
    <s v="DP Service-11GO.401"/>
    <x v="0"/>
    <x v="2"/>
  </r>
  <r>
    <s v="DULARCE REBELLO"/>
    <n v="125072"/>
    <x v="1"/>
    <s v="Invoice"/>
    <n v="7739.39"/>
    <n v="7739.39"/>
    <x v="18"/>
    <x v="18"/>
    <x v="2"/>
    <s v="DP Service-11GO.401"/>
    <x v="0"/>
    <x v="2"/>
  </r>
  <r>
    <s v="BAJAJ ALLIANZ GENERAL INSURANCE COMPANY LIMITED"/>
    <n v="1171153"/>
    <x v="1"/>
    <s v="Invoice"/>
    <n v="10743.96"/>
    <n v="10743.96"/>
    <x v="4"/>
    <x v="4"/>
    <x v="2"/>
    <s v="DP Service-11GO.401"/>
    <x v="0"/>
    <x v="2"/>
  </r>
  <r>
    <s v="MEBEREST HOTELS P LTD"/>
    <n v="551344"/>
    <x v="1"/>
    <s v="Invoice"/>
    <n v="5791.82"/>
    <n v="5791.82"/>
    <x v="50"/>
    <x v="50"/>
    <x v="4"/>
    <s v="DP Service-11GO.401"/>
    <x v="0"/>
    <x v="2"/>
  </r>
  <r>
    <s v="BAJAJ ALLIANZ GENERAL INSURANCE COMPANY LIMITED"/>
    <n v="1171153"/>
    <x v="1"/>
    <s v="Invoice"/>
    <n v="15574.2"/>
    <n v="15574.2"/>
    <x v="13"/>
    <x v="13"/>
    <x v="2"/>
    <s v="DP Service-11GO.401"/>
    <x v="0"/>
    <x v="2"/>
  </r>
  <r>
    <s v="UNIVERSAL SOMPO GENERAL INSURANCE COMPANY LIMITED"/>
    <n v="1250603"/>
    <x v="1"/>
    <s v="Invoice"/>
    <n v="71982.34"/>
    <n v="71982.34"/>
    <x v="2"/>
    <x v="2"/>
    <x v="2"/>
    <s v="DP Service-11GO.401"/>
    <x v="0"/>
    <x v="2"/>
  </r>
  <r>
    <s v="BAJAJ ALLIANZ GENERAL INSURANCE COMPANY LIMITED"/>
    <n v="1171153"/>
    <x v="1"/>
    <s v="Invoice"/>
    <n v="-1180"/>
    <n v="-1180"/>
    <x v="51"/>
    <x v="51"/>
    <x v="0"/>
    <s v="DP Service-11GO.401"/>
    <x v="0"/>
    <x v="2"/>
  </r>
  <r>
    <s v="HDFC ERGO GENERAL INSURANCE COMPANY LIMITED"/>
    <n v="1250508"/>
    <x v="1"/>
    <s v="Invoice"/>
    <n v="13709.56"/>
    <n v="13709.56"/>
    <x v="10"/>
    <x v="10"/>
    <x v="1"/>
    <s v="DP Service-11GO.401"/>
    <x v="0"/>
    <x v="2"/>
  </r>
  <r>
    <s v="HDFC ERGO GENERAL INSURANCE COMPANY LIMITED"/>
    <n v="1250508"/>
    <x v="1"/>
    <s v="Invoice"/>
    <n v="28542.28"/>
    <n v="28542.28"/>
    <x v="10"/>
    <x v="10"/>
    <x v="1"/>
    <s v="DP Service-11GO.401"/>
    <x v="0"/>
    <x v="2"/>
  </r>
  <r>
    <s v="IFFCO TOKIO GENERAL INSURANCE COMPANY LIMITED"/>
    <n v="1250518"/>
    <x v="1"/>
    <s v="Invoice"/>
    <n v="17250.87"/>
    <n v="17250.87"/>
    <x v="18"/>
    <x v="18"/>
    <x v="2"/>
    <s v="DP Service-11GO.401"/>
    <x v="0"/>
    <x v="2"/>
  </r>
  <r>
    <s v="HDFC ERGO GENERAL INSURANCE COMPANY LIMITED"/>
    <n v="1250508"/>
    <x v="1"/>
    <s v="Invoice"/>
    <n v="33241.71"/>
    <n v="33241.71"/>
    <x v="22"/>
    <x v="22"/>
    <x v="2"/>
    <s v="DP Service-11GO.401"/>
    <x v="0"/>
    <x v="2"/>
  </r>
  <r>
    <s v="SAI SERVICE PVT LTD"/>
    <n v="881469"/>
    <x v="1"/>
    <s v="Invoice"/>
    <n v="1214.95"/>
    <n v="1214.95"/>
    <x v="52"/>
    <x v="52"/>
    <x v="1"/>
    <s v="DP Service-11GO.401"/>
    <x v="0"/>
    <x v="2"/>
  </r>
  <r>
    <s v="IFFCO TOKIO GENERAL INSURANCE COMPANY LIMITED"/>
    <n v="1250518"/>
    <x v="1"/>
    <s v="Invoice"/>
    <n v="9753.24"/>
    <n v="9753.24"/>
    <x v="53"/>
    <x v="53"/>
    <x v="1"/>
    <s v="DP Service-11GO.401"/>
    <x v="0"/>
    <x v="2"/>
  </r>
  <r>
    <s v="THE NEW INDIA ASSURANCE COMPANY LIMITED (MSIL)"/>
    <n v="1250594"/>
    <x v="1"/>
    <s v="Invoice"/>
    <n v="11848.1"/>
    <n v="11848.1"/>
    <x v="2"/>
    <x v="2"/>
    <x v="2"/>
    <s v="DP Service-11GO.401"/>
    <x v="0"/>
    <x v="2"/>
  </r>
  <r>
    <s v="IFFCO TOKIO GENERAL INSURANCE COMPANY LIMITED"/>
    <n v="1250518"/>
    <x v="1"/>
    <s v="Invoice"/>
    <n v="6092.05"/>
    <n v="6092.05"/>
    <x v="45"/>
    <x v="45"/>
    <x v="1"/>
    <s v="DP Service-11GO.401"/>
    <x v="0"/>
    <x v="2"/>
  </r>
  <r>
    <s v="BAJAJ ALLIANZ GENERAL INSURANCE COMPANY LIMITED"/>
    <n v="1171153"/>
    <x v="1"/>
    <s v="Invoice"/>
    <n v="20333.919999999998"/>
    <n v="20333.919999999998"/>
    <x v="4"/>
    <x v="4"/>
    <x v="2"/>
    <s v="DP Service-11GO.401"/>
    <x v="0"/>
    <x v="2"/>
  </r>
  <r>
    <s v="ICICI LOMBARD GENERAL INSURANCE COMPANY LIMITED"/>
    <n v="1250552"/>
    <x v="1"/>
    <s v="Invoice"/>
    <n v="-1180"/>
    <n v="-1180"/>
    <x v="54"/>
    <x v="54"/>
    <x v="1"/>
    <s v="DP Service-11GO.401"/>
    <x v="0"/>
    <x v="2"/>
  </r>
  <r>
    <s v="ROYAL SUNDARAM GENERAL INSURANCE COMPANY LIMITED"/>
    <n v="1250587"/>
    <x v="1"/>
    <s v="Invoice"/>
    <n v="16250.43"/>
    <n v="16250.43"/>
    <x v="20"/>
    <x v="20"/>
    <x v="2"/>
    <s v="DP Service-11GO.401"/>
    <x v="0"/>
    <x v="2"/>
  </r>
  <r>
    <s v="BAJAJ ALLIANZ GENERAL INSURANCE COMPANY LIMITED"/>
    <n v="1171153"/>
    <x v="1"/>
    <s v="Invoice"/>
    <n v="9956.4699999999993"/>
    <n v="9956.4699999999993"/>
    <x v="15"/>
    <x v="15"/>
    <x v="2"/>
    <s v="DP Service-11GO.401"/>
    <x v="0"/>
    <x v="2"/>
  </r>
  <r>
    <s v="IFFCO TOKIO GENERAL INSURANCE COMPANY LIMITED"/>
    <n v="1250518"/>
    <x v="1"/>
    <s v="Invoice"/>
    <n v="11777.73"/>
    <n v="11777.73"/>
    <x v="3"/>
    <x v="3"/>
    <x v="2"/>
    <s v="DP Service-11GO.401"/>
    <x v="0"/>
    <x v="2"/>
  </r>
  <r>
    <s v="FUTURE GENERALI INDIA INSURANCE COMPANY LIMITED"/>
    <n v="1250506"/>
    <x v="1"/>
    <s v="Invoice"/>
    <n v="16417.400000000001"/>
    <n v="16417.400000000001"/>
    <x v="6"/>
    <x v="6"/>
    <x v="2"/>
    <s v="DP Service-11GO.401"/>
    <x v="0"/>
    <x v="2"/>
  </r>
  <r>
    <s v="THE NEW INDIA ASSURANCE COMPANY LIMITED (MSIL)"/>
    <n v="1250594"/>
    <x v="1"/>
    <s v="Invoice"/>
    <n v="57321.37"/>
    <n v="57321.37"/>
    <x v="22"/>
    <x v="22"/>
    <x v="2"/>
    <s v="DP Service-11GO.401"/>
    <x v="0"/>
    <x v="2"/>
  </r>
  <r>
    <s v="GO DIGIT GENERAL INSURANCE LTD"/>
    <n v="1203281"/>
    <x v="1"/>
    <s v="Invoice"/>
    <n v="12439.39"/>
    <n v="12439.39"/>
    <x v="31"/>
    <x v="31"/>
    <x v="2"/>
    <s v="DP Service-11GO.401"/>
    <x v="0"/>
    <x v="2"/>
  </r>
  <r>
    <s v="ROYAL SUNDARAM GENERAL INSURANCE COMPANY LIMITED"/>
    <n v="1250587"/>
    <x v="1"/>
    <s v="Invoice"/>
    <n v="36274.71"/>
    <n v="36274.71"/>
    <x v="55"/>
    <x v="55"/>
    <x v="1"/>
    <s v="DP Service-11GO.401"/>
    <x v="0"/>
    <x v="2"/>
  </r>
  <r>
    <s v="SBI GENERAL INSURANCE COMPANY LIMITED"/>
    <n v="1250590"/>
    <x v="1"/>
    <s v="Invoice"/>
    <n v="21184.7"/>
    <n v="21184.7"/>
    <x v="17"/>
    <x v="17"/>
    <x v="2"/>
    <s v="DP Service-11GO.401"/>
    <x v="0"/>
    <x v="2"/>
  </r>
  <r>
    <s v="ICICI LOMBARD GENERAL INSURANCE COMPANY LIMITED"/>
    <n v="1250552"/>
    <x v="1"/>
    <s v="Invoice"/>
    <n v="129748.54"/>
    <n v="129748.54"/>
    <x v="55"/>
    <x v="55"/>
    <x v="1"/>
    <s v="DP Service-11GO.401"/>
    <x v="0"/>
    <x v="2"/>
  </r>
  <r>
    <s v="UNIVERSAL SOMPO GENERAL INSURANCE COMPANY LIMITED"/>
    <n v="1250603"/>
    <x v="1"/>
    <s v="Invoice"/>
    <n v="61461.52"/>
    <n v="61461.52"/>
    <x v="2"/>
    <x v="2"/>
    <x v="2"/>
    <s v="DP Service-11GO.401"/>
    <x v="0"/>
    <x v="2"/>
  </r>
  <r>
    <s v="UNITED INDIA INSURANCE COMPANY LIMITED"/>
    <n v="1250600"/>
    <x v="1"/>
    <s v="Invoice"/>
    <n v="29645.61"/>
    <n v="157.61000000000001"/>
    <x v="30"/>
    <x v="30"/>
    <x v="1"/>
    <s v="DP Service-11GO.401"/>
    <x v="0"/>
    <x v="2"/>
  </r>
  <r>
    <s v="BAJAJ ALLIANZ GENERAL INSURANCE COMPANY LIMITED"/>
    <n v="1171153"/>
    <x v="1"/>
    <s v="Invoice"/>
    <n v="18193.25"/>
    <n v="18193.25"/>
    <x v="22"/>
    <x v="22"/>
    <x v="2"/>
    <s v="DP Service-11GO.401"/>
    <x v="0"/>
    <x v="2"/>
  </r>
  <r>
    <s v="HDFC ERGO GENERAL INSURANCE COMPANY LIMITED"/>
    <n v="1250508"/>
    <x v="1"/>
    <s v="Invoice"/>
    <n v="24710.5"/>
    <n v="183.89"/>
    <x v="56"/>
    <x v="56"/>
    <x v="3"/>
    <s v="DP Service-11GO.401"/>
    <x v="0"/>
    <x v="2"/>
  </r>
  <r>
    <s v="HDFC ERGO GENERAL INSURANCE COMPANY LIMITED"/>
    <n v="1250508"/>
    <x v="1"/>
    <s v="Invoice"/>
    <n v="33309.019999999997"/>
    <n v="33309.019999999997"/>
    <x v="29"/>
    <x v="29"/>
    <x v="1"/>
    <s v="DP Service-11GO.401"/>
    <x v="0"/>
    <x v="2"/>
  </r>
  <r>
    <s v="PRANALI DESSAI"/>
    <n v="756627"/>
    <x v="1"/>
    <s v="Invoice"/>
    <n v="1295"/>
    <n v="1295"/>
    <x v="2"/>
    <x v="2"/>
    <x v="2"/>
    <s v="DP Service-11GO.401"/>
    <x v="0"/>
    <x v="2"/>
  </r>
  <r>
    <s v="HDFC ERGO GENERAL INSURANCE COMPANY LIMITED"/>
    <n v="1250508"/>
    <x v="1"/>
    <s v="Invoice"/>
    <n v="31334.73"/>
    <n v="31334.73"/>
    <x v="17"/>
    <x v="17"/>
    <x v="2"/>
    <s v="DP Service-11GO.401"/>
    <x v="0"/>
    <x v="2"/>
  </r>
  <r>
    <s v="IFFCO TOKIO GENERAL INSURANCE COMPANY LIMITED"/>
    <n v="1250518"/>
    <x v="1"/>
    <s v="Invoice"/>
    <n v="7912.55"/>
    <n v="7912.55"/>
    <x v="40"/>
    <x v="40"/>
    <x v="2"/>
    <s v="DP Service-11GO.401"/>
    <x v="0"/>
    <x v="2"/>
  </r>
  <r>
    <s v="AGILENT TECHNOLOGIES INDIA PRIVATE LIMITED"/>
    <n v="1154001"/>
    <x v="1"/>
    <s v="Invoice"/>
    <n v="21963.06"/>
    <n v="343.92"/>
    <x v="55"/>
    <x v="55"/>
    <x v="1"/>
    <s v="DP Service-11GO.401"/>
    <x v="0"/>
    <x v="2"/>
  </r>
  <r>
    <s v="IFFCO TOKIO GENERAL INSURANCE COMPANY LIMITED"/>
    <n v="1250518"/>
    <x v="1"/>
    <s v="Invoice"/>
    <n v="49822.22"/>
    <n v="501.69"/>
    <x v="22"/>
    <x v="22"/>
    <x v="2"/>
    <s v="DP Service-11GO.401"/>
    <x v="0"/>
    <x v="2"/>
  </r>
  <r>
    <s v="THE NEW INDIA ASSURANCE COMPANY LIMITED (MSIL)"/>
    <n v="1250594"/>
    <x v="1"/>
    <s v="Invoice"/>
    <n v="4665.13"/>
    <n v="4665.13"/>
    <x v="24"/>
    <x v="24"/>
    <x v="2"/>
    <s v="DP Service-11GO.401"/>
    <x v="0"/>
    <x v="2"/>
  </r>
  <r>
    <s v="PRASHANTH U"/>
    <n v="1247102"/>
    <x v="1"/>
    <s v="Invoice"/>
    <n v="8328.98"/>
    <n v="4326.9799999999996"/>
    <x v="57"/>
    <x v="57"/>
    <x v="0"/>
    <s v="DP Service-11GO.401"/>
    <x v="0"/>
    <x v="2"/>
  </r>
  <r>
    <s v="IFFCO TOKIO GENERAL INSURANCE COMPANY LIMITED"/>
    <n v="1250518"/>
    <x v="1"/>
    <s v="Invoice"/>
    <n v="176408.14"/>
    <n v="1040.44"/>
    <x v="22"/>
    <x v="22"/>
    <x v="2"/>
    <s v="DP Service-11GO.401"/>
    <x v="0"/>
    <x v="2"/>
  </r>
  <r>
    <s v="NATIONAL INSURANCE COMPANY LIMITED (MSIL)"/>
    <n v="1250560"/>
    <x v="1"/>
    <s v="Invoice"/>
    <n v="24803.95"/>
    <n v="24803.95"/>
    <x v="40"/>
    <x v="40"/>
    <x v="2"/>
    <s v="DP Service-11GO.401"/>
    <x v="0"/>
    <x v="2"/>
  </r>
  <r>
    <s v="SAI SERVICE PVT LTD"/>
    <n v="997271"/>
    <x v="1"/>
    <s v="Invoice"/>
    <n v="2169.92"/>
    <n v="2169.92"/>
    <x v="29"/>
    <x v="29"/>
    <x v="1"/>
    <s v="DP Service-11GO.401"/>
    <x v="0"/>
    <x v="2"/>
  </r>
  <r>
    <s v="SBI GENERAL INSURANCE COMPANY LIMITED"/>
    <n v="1250590"/>
    <x v="1"/>
    <s v="Invoice"/>
    <n v="50214.7"/>
    <n v="50214.7"/>
    <x v="13"/>
    <x v="13"/>
    <x v="2"/>
    <s v="DP Service-11GO.401"/>
    <x v="0"/>
    <x v="2"/>
  </r>
  <r>
    <s v="RELIANCE GENERAL INSURANCE COMPANY LIMITED"/>
    <n v="1250580"/>
    <x v="1"/>
    <s v="Invoice"/>
    <n v="15330.78"/>
    <n v="15330.78"/>
    <x v="14"/>
    <x v="14"/>
    <x v="2"/>
    <s v="DP Service-11GO.401"/>
    <x v="0"/>
    <x v="2"/>
  </r>
  <r>
    <s v="HDFC ergo general insurance company ltd  "/>
    <n v="1219"/>
    <x v="1"/>
    <s v="Invoice"/>
    <n v="2249.96"/>
    <n v="2249.96"/>
    <x v="58"/>
    <x v="58"/>
    <x v="0"/>
    <s v="DP Service-11GO.401"/>
    <x v="0"/>
    <x v="2"/>
  </r>
  <r>
    <s v="UNITED INDIA INSURANCE COMPANY LIMITED"/>
    <n v="1250600"/>
    <x v="1"/>
    <s v="Invoice"/>
    <n v="13336.92"/>
    <n v="299.92"/>
    <x v="59"/>
    <x v="59"/>
    <x v="3"/>
    <s v="DP Service-11GO.401"/>
    <x v="0"/>
    <x v="2"/>
  </r>
  <r>
    <s v="ICICI LOMBARD GENERAL INSURANCE COMPANY LIMITED"/>
    <n v="1250552"/>
    <x v="1"/>
    <s v="Invoice"/>
    <n v="11094.74"/>
    <n v="11094.74"/>
    <x v="17"/>
    <x v="17"/>
    <x v="2"/>
    <s v="DP Service-11GO.401"/>
    <x v="0"/>
    <x v="2"/>
  </r>
  <r>
    <s v="HDFC ERGO GENERAL INSURANCE COMPANY LIMITED"/>
    <n v="1250508"/>
    <x v="1"/>
    <s v="Invoice"/>
    <n v="110825.05"/>
    <n v="103.71"/>
    <x v="15"/>
    <x v="15"/>
    <x v="2"/>
    <s v="DP Service-11GO.401"/>
    <x v="0"/>
    <x v="2"/>
  </r>
  <r>
    <s v="THE NEW INDIA ASSURANCE COMPANY LIMITED (MSIL)"/>
    <n v="1250594"/>
    <x v="1"/>
    <s v="Invoice"/>
    <n v="19159.41"/>
    <n v="19159.41"/>
    <x v="23"/>
    <x v="23"/>
    <x v="1"/>
    <s v="DP Service-11GO.401"/>
    <x v="0"/>
    <x v="2"/>
  </r>
  <r>
    <s v="IFFCO TOKIO GENERAL INSURANCE COMPANY LIMITED"/>
    <n v="1250518"/>
    <x v="1"/>
    <s v="Invoice"/>
    <n v="49831.17"/>
    <n v="66.91"/>
    <x v="32"/>
    <x v="32"/>
    <x v="2"/>
    <s v="DP Service-11GO.401"/>
    <x v="0"/>
    <x v="2"/>
  </r>
  <r>
    <s v="icici lombard general insurance company ltd"/>
    <n v="1035"/>
    <x v="1"/>
    <s v="Invoice"/>
    <n v="162054.51999999999"/>
    <n v="5547.52"/>
    <x v="60"/>
    <x v="60"/>
    <x v="0"/>
    <s v="DP Service-11GO.401"/>
    <x v="0"/>
    <x v="2"/>
  </r>
  <r>
    <s v="ROYAL SUNDARAM GENERAL INSURANCE COMPANY LIMITED"/>
    <n v="1250587"/>
    <x v="1"/>
    <s v="Invoice"/>
    <n v="52521.57"/>
    <n v="52521.57"/>
    <x v="39"/>
    <x v="39"/>
    <x v="1"/>
    <s v="DP Service-11GO.401"/>
    <x v="0"/>
    <x v="2"/>
  </r>
  <r>
    <s v="IFFCO TOKIO GENERAL INSURANCE COMPANY LIMITED"/>
    <n v="1250518"/>
    <x v="1"/>
    <s v="Invoice"/>
    <n v="9838.1299999999992"/>
    <n v="239.29"/>
    <x v="39"/>
    <x v="39"/>
    <x v="1"/>
    <s v="DP Service-11GO.401"/>
    <x v="0"/>
    <x v="2"/>
  </r>
  <r>
    <s v="IFFCO TOKIO GENERAL INSURANCE COMPANY LIMITED"/>
    <n v="1250518"/>
    <x v="1"/>
    <s v="Invoice"/>
    <n v="21505.5"/>
    <n v="21505.5"/>
    <x v="6"/>
    <x v="6"/>
    <x v="2"/>
    <s v="DP Service-11GO.401"/>
    <x v="0"/>
    <x v="2"/>
  </r>
  <r>
    <s v="HDFC ERGO GENERAL INSURANCE COMPANY LIMITED"/>
    <n v="1250508"/>
    <x v="1"/>
    <s v="Invoice"/>
    <n v="6901.11"/>
    <n v="6901.11"/>
    <x v="8"/>
    <x v="8"/>
    <x v="1"/>
    <s v="DP Service-11GO.401"/>
    <x v="0"/>
    <x v="2"/>
  </r>
  <r>
    <s v="ICICI LOMBARD GENERAL INSURANCE COMPANY LIMITED"/>
    <n v="1250552"/>
    <x v="1"/>
    <s v="Invoice"/>
    <n v="27604.83"/>
    <n v="4457.83"/>
    <x v="10"/>
    <x v="10"/>
    <x v="1"/>
    <s v="DP Service-11GO.401"/>
    <x v="0"/>
    <x v="2"/>
  </r>
  <r>
    <s v="ICICI LOMBARD GENERAL INSURANCE COMPANY LIMITED"/>
    <n v="1250552"/>
    <x v="1"/>
    <s v="Invoice"/>
    <n v="22535.45"/>
    <n v="3550.45"/>
    <x v="45"/>
    <x v="45"/>
    <x v="1"/>
    <s v="DP Service-11GO.401"/>
    <x v="0"/>
    <x v="2"/>
  </r>
  <r>
    <s v="UNIVERSAL SOMPO GENERAL INSURANCE COMPANY LIMITED"/>
    <n v="1250603"/>
    <x v="1"/>
    <s v="Invoice"/>
    <n v="8570.9699999999993"/>
    <n v="8570.9699999999993"/>
    <x v="18"/>
    <x v="18"/>
    <x v="2"/>
    <s v="DP Service-11GO.401"/>
    <x v="0"/>
    <x v="2"/>
  </r>
  <r>
    <s v="ICICI LOMBARD GENERAL INSURANCE COMPANY LIMITED"/>
    <n v="1250552"/>
    <x v="1"/>
    <s v="Invoice"/>
    <n v="11256.39"/>
    <n v="11256.39"/>
    <x v="24"/>
    <x v="24"/>
    <x v="2"/>
    <s v="DP Service-11GO.401"/>
    <x v="0"/>
    <x v="2"/>
  </r>
  <r>
    <s v="ICICI LOMBARD GENERAL INSURANCE COMPANY LIMITED"/>
    <n v="1250552"/>
    <x v="1"/>
    <s v="Invoice"/>
    <n v="24122.82"/>
    <n v="110.82"/>
    <x v="9"/>
    <x v="9"/>
    <x v="3"/>
    <s v="DP Service-11GO.401"/>
    <x v="0"/>
    <x v="2"/>
  </r>
  <r>
    <s v="HDFC ERGO GENERAL INSURANCE COMPANY LIMITED"/>
    <n v="1250508"/>
    <x v="1"/>
    <s v="Invoice"/>
    <n v="6109.97"/>
    <n v="6109.97"/>
    <x v="15"/>
    <x v="15"/>
    <x v="2"/>
    <s v="DP Service-11GO.401"/>
    <x v="0"/>
    <x v="2"/>
  </r>
  <r>
    <s v="SAI SERVICE STATION LIMITED"/>
    <n v="705973"/>
    <x v="1"/>
    <s v="Invoice"/>
    <n v="1098.01"/>
    <n v="1098.01"/>
    <x v="21"/>
    <x v="21"/>
    <x v="2"/>
    <s v="DP Service-11GO.401"/>
    <x v="0"/>
    <x v="2"/>
  </r>
  <r>
    <s v="ICICI LOMBARD GENERAL INSURANCE COMPANY LIMITED"/>
    <n v="1250552"/>
    <x v="1"/>
    <s v="Invoice"/>
    <n v="90227"/>
    <n v="16106"/>
    <x v="59"/>
    <x v="59"/>
    <x v="3"/>
    <s v="DP Service-11GO.401"/>
    <x v="0"/>
    <x v="2"/>
  </r>
  <r>
    <s v="HDFC ERGO GENERAL INSURANCE COMPANY LIMITED"/>
    <n v="1250508"/>
    <x v="1"/>
    <s v="Invoice"/>
    <n v="117165.45"/>
    <n v="117165.45"/>
    <x v="14"/>
    <x v="14"/>
    <x v="2"/>
    <s v="DP Service-11GO.401"/>
    <x v="0"/>
    <x v="2"/>
  </r>
  <r>
    <s v="NATIONAL INSURANCE COMPANY LIMITED (MSIL)"/>
    <n v="1250560"/>
    <x v="1"/>
    <s v="Invoice"/>
    <n v="31299.71"/>
    <n v="31299.71"/>
    <x v="11"/>
    <x v="11"/>
    <x v="1"/>
    <s v="DP Service-11GO.401"/>
    <x v="0"/>
    <x v="2"/>
  </r>
  <r>
    <s v="HDFC ERGO GENERAL INSURANCE COMPANY LIMITED"/>
    <n v="1250508"/>
    <x v="1"/>
    <s v="Invoice"/>
    <n v="36601.769999999997"/>
    <n v="36601.769999999997"/>
    <x v="22"/>
    <x v="22"/>
    <x v="2"/>
    <s v="DP Service-11GO.401"/>
    <x v="0"/>
    <x v="2"/>
  </r>
  <r>
    <s v="IFFCO TOKIO GENERAL INSURANCE COMPANY LIMITED"/>
    <n v="1250518"/>
    <x v="1"/>
    <s v="Invoice"/>
    <n v="12682.7"/>
    <n v="12682.7"/>
    <x v="2"/>
    <x v="2"/>
    <x v="2"/>
    <s v="DP Service-11GO.401"/>
    <x v="0"/>
    <x v="2"/>
  </r>
  <r>
    <s v="ICICI LOMBARD GENERAL INSURANCE COMPANY LIMITED"/>
    <n v="1250552"/>
    <x v="1"/>
    <s v="Invoice"/>
    <n v="78216.160000000003"/>
    <n v="78216.160000000003"/>
    <x v="36"/>
    <x v="36"/>
    <x v="1"/>
    <s v="DP Service-11GO.401"/>
    <x v="0"/>
    <x v="2"/>
  </r>
  <r>
    <s v="HDFC ERGO GENERAL INSURANCE COMPANY LIMITED"/>
    <n v="1250508"/>
    <x v="1"/>
    <s v="Invoice"/>
    <n v="5602.06"/>
    <n v="5602.06"/>
    <x v="13"/>
    <x v="13"/>
    <x v="2"/>
    <s v="DP Service-11GO.401"/>
    <x v="0"/>
    <x v="2"/>
  </r>
  <r>
    <s v="UNITED INDIA INSURANCE COMPANY LIMITED"/>
    <n v="1250600"/>
    <x v="1"/>
    <s v="Invoice"/>
    <n v="59526.93"/>
    <n v="59526.93"/>
    <x v="6"/>
    <x v="6"/>
    <x v="2"/>
    <s v="DP Service-11GO.401"/>
    <x v="0"/>
    <x v="2"/>
  </r>
  <r>
    <s v="TATA AIG GENERAL INSURANCE COMPANY LIMITED"/>
    <n v="1250593"/>
    <x v="1"/>
    <s v="Invoice"/>
    <n v="18151.22"/>
    <n v="18151.22"/>
    <x v="17"/>
    <x v="17"/>
    <x v="2"/>
    <s v="DP Service-11GO.401"/>
    <x v="0"/>
    <x v="2"/>
  </r>
  <r>
    <s v="ROYAL SUNDARAM GENERAL INSURANCE COMPANY LIMITED"/>
    <n v="1250587"/>
    <x v="1"/>
    <s v="Invoice"/>
    <n v="16458.810000000001"/>
    <n v="16458.810000000001"/>
    <x v="1"/>
    <x v="1"/>
    <x v="1"/>
    <s v="DP Service-11GO.401"/>
    <x v="0"/>
    <x v="2"/>
  </r>
  <r>
    <s v="HDFC ERGO GENERAL INSURANCE COMPANY LIMITED"/>
    <n v="1250508"/>
    <x v="1"/>
    <s v="Invoice"/>
    <n v="29121.42"/>
    <n v="29121.42"/>
    <x v="2"/>
    <x v="2"/>
    <x v="2"/>
    <s v="DP Service-11GO.401"/>
    <x v="0"/>
    <x v="2"/>
  </r>
  <r>
    <s v="THE NEW INDIA ASSURANCE COMPANY LIMITED (MSIL)"/>
    <n v="1250594"/>
    <x v="1"/>
    <s v="Invoice"/>
    <n v="22534.13"/>
    <n v="22534.13"/>
    <x v="46"/>
    <x v="46"/>
    <x v="1"/>
    <s v="DP Service-11GO.401"/>
    <x v="0"/>
    <x v="2"/>
  </r>
  <r>
    <s v="ICICI LOMBARD GENERAL INSURANCE COMPANY LIMITED"/>
    <n v="1250552"/>
    <x v="1"/>
    <s v="Invoice"/>
    <n v="32847.379999999997"/>
    <n v="32847.379999999997"/>
    <x v="15"/>
    <x v="15"/>
    <x v="2"/>
    <s v="DP Service-11GO.401"/>
    <x v="0"/>
    <x v="2"/>
  </r>
  <r>
    <s v="BAJAJ ALLIANZ GENERAL INSURANCE COMPANY LIMITED"/>
    <n v="1171153"/>
    <x v="1"/>
    <s v="Invoice"/>
    <n v="31757.93"/>
    <n v="31757.93"/>
    <x v="17"/>
    <x v="17"/>
    <x v="2"/>
    <s v="DP Service-11GO.401"/>
    <x v="0"/>
    <x v="2"/>
  </r>
  <r>
    <s v="ROYAL SUNDARAM GENERAL INSURANCE COMPANY LIMITED"/>
    <n v="1250587"/>
    <x v="1"/>
    <s v="Invoice"/>
    <n v="27625.31"/>
    <n v="27625.31"/>
    <x v="55"/>
    <x v="55"/>
    <x v="1"/>
    <s v="DP Service-11GO.401"/>
    <x v="0"/>
    <x v="2"/>
  </r>
  <r>
    <s v="ICICI LOMBARD GENERAL INSURANCE COMPANY LIMITED"/>
    <n v="1250552"/>
    <x v="1"/>
    <s v="Invoice"/>
    <n v="24244.04"/>
    <n v="4227.04"/>
    <x v="42"/>
    <x v="42"/>
    <x v="1"/>
    <s v="DP Service-11GO.401"/>
    <x v="0"/>
    <x v="2"/>
  </r>
  <r>
    <s v="LIBERTY GENERAL INSURANCE COMPANY LIMITED"/>
    <n v="1250557"/>
    <x v="1"/>
    <s v="Invoice"/>
    <n v="16795.099999999999"/>
    <n v="16795.099999999999"/>
    <x v="13"/>
    <x v="13"/>
    <x v="2"/>
    <s v="DP Service-11GO.401"/>
    <x v="0"/>
    <x v="2"/>
  </r>
  <r>
    <s v="ICICI LOMBARD GENERAL INSURANCE COMPANY LIMITED"/>
    <n v="1250552"/>
    <x v="1"/>
    <s v="Invoice"/>
    <n v="16926.04"/>
    <n v="2938.04"/>
    <x v="30"/>
    <x v="30"/>
    <x v="1"/>
    <s v="DP Service-11GO.401"/>
    <x v="0"/>
    <x v="2"/>
  </r>
  <r>
    <s v="BAJAJ ALLIANZ GENERAL INSURANCE COMPANY LIMITED"/>
    <n v="1171153"/>
    <x v="1"/>
    <s v="Invoice"/>
    <n v="16765.2"/>
    <n v="16765.2"/>
    <x v="6"/>
    <x v="6"/>
    <x v="2"/>
    <s v="DP Service-11GO.401"/>
    <x v="0"/>
    <x v="2"/>
  </r>
  <r>
    <s v="MR ADOLF TRAVASSO"/>
    <n v="689919"/>
    <x v="1"/>
    <s v="Invoice"/>
    <n v="10751.08"/>
    <n v="10751.08"/>
    <x v="61"/>
    <x v="61"/>
    <x v="3"/>
    <s v="DP Service-11GO.401"/>
    <x v="0"/>
    <x v="2"/>
  </r>
  <r>
    <s v="SEBASTIAO DA COSTA"/>
    <n v="457844"/>
    <x v="1"/>
    <s v="Invoice"/>
    <n v="10550.84"/>
    <n v="7034.84"/>
    <x v="62"/>
    <x v="62"/>
    <x v="0"/>
    <s v="DP Service-11GO.401"/>
    <x v="0"/>
    <x v="2"/>
  </r>
  <r>
    <s v="ICICI LOMBARD GENERAL INSURANCE COMPANY LIMITED"/>
    <n v="1250552"/>
    <x v="1"/>
    <s v="Invoice"/>
    <n v="31448.87"/>
    <n v="31448.87"/>
    <x v="3"/>
    <x v="3"/>
    <x v="2"/>
    <s v="DP Service-11GO.401"/>
    <x v="0"/>
    <x v="2"/>
  </r>
  <r>
    <s v="BAJAJ ALLIANZ GENERAL INSURANCE COMPANY LIMITED"/>
    <n v="1171153"/>
    <x v="1"/>
    <s v="Invoice"/>
    <n v="259653.98"/>
    <n v="259653.98"/>
    <x v="55"/>
    <x v="55"/>
    <x v="1"/>
    <s v="DP Service-11GO.401"/>
    <x v="0"/>
    <x v="2"/>
  </r>
  <r>
    <s v="CHANDRAKANT GAWAS"/>
    <n v="161952"/>
    <x v="1"/>
    <s v="Invoice"/>
    <n v="15182.24"/>
    <n v="10947.72"/>
    <x v="63"/>
    <x v="63"/>
    <x v="4"/>
    <s v="DP Service-11GO.401"/>
    <x v="0"/>
    <x v="2"/>
  </r>
  <r>
    <s v="ICICI LOMBARD GENERAL INSURANCE COMPANY LIMITED"/>
    <n v="1250552"/>
    <x v="1"/>
    <s v="Invoice"/>
    <n v="7839.6"/>
    <n v="7839.6"/>
    <x v="2"/>
    <x v="2"/>
    <x v="2"/>
    <s v="DP Service-11GO.401"/>
    <x v="0"/>
    <x v="2"/>
  </r>
  <r>
    <s v="ICICI LOMBARD GENERAL INSURANCE COMPANY LIMITED"/>
    <n v="1250552"/>
    <x v="1"/>
    <s v="Invoice"/>
    <n v="47728.83"/>
    <n v="8110.83"/>
    <x v="37"/>
    <x v="37"/>
    <x v="1"/>
    <s v="DP Service-11GO.401"/>
    <x v="0"/>
    <x v="2"/>
  </r>
  <r>
    <s v="IFFCO TOKIO GENERAL INSURANCE COMPANY LIMITED"/>
    <n v="1250518"/>
    <x v="1"/>
    <s v="Invoice"/>
    <n v="23311.39"/>
    <n v="23311.39"/>
    <x v="21"/>
    <x v="21"/>
    <x v="2"/>
    <s v="DP Service-11GO.401"/>
    <x v="0"/>
    <x v="2"/>
  </r>
  <r>
    <s v="IFFCO TOKIO GENERAL INSURANCE COMPANY LIMITED"/>
    <n v="1250518"/>
    <x v="1"/>
    <s v="Invoice"/>
    <n v="19730.759999999998"/>
    <n v="156.93"/>
    <x v="11"/>
    <x v="11"/>
    <x v="1"/>
    <s v="DP Service-11GO.401"/>
    <x v="0"/>
    <x v="2"/>
  </r>
  <r>
    <s v="DARRYL NOAH VAZE"/>
    <n v="1233398"/>
    <x v="1"/>
    <s v="Invoice"/>
    <n v="47611.85"/>
    <n v="47611.85"/>
    <x v="64"/>
    <x v="64"/>
    <x v="0"/>
    <s v="DP Service-11GO.401"/>
    <x v="0"/>
    <x v="2"/>
  </r>
  <r>
    <s v="ICICI LOMBARD GENERAL INSURANCE COMPANY LIMITED"/>
    <n v="1250552"/>
    <x v="1"/>
    <s v="Invoice"/>
    <n v="28134.93"/>
    <n v="28134.93"/>
    <x v="14"/>
    <x v="14"/>
    <x v="2"/>
    <s v="DP Service-11GO.401"/>
    <x v="0"/>
    <x v="2"/>
  </r>
  <r>
    <s v="TATA AIG GENERAL INSURANCE COMPANY LIMITED"/>
    <n v="1250593"/>
    <x v="1"/>
    <s v="Invoice"/>
    <n v="55163.57"/>
    <n v="55163.57"/>
    <x v="20"/>
    <x v="20"/>
    <x v="2"/>
    <s v="DP Service-11GO.401"/>
    <x v="0"/>
    <x v="2"/>
  </r>
  <r>
    <s v="M/S OFFICE OF THE DEAN"/>
    <n v="443313"/>
    <x v="1"/>
    <s v="Invoice"/>
    <n v="9597.14"/>
    <n v="9597.14"/>
    <x v="65"/>
    <x v="65"/>
    <x v="0"/>
    <s v="DP Service-11GO.401"/>
    <x v="0"/>
    <x v="2"/>
  </r>
  <r>
    <s v="HDFC ERGO GENERAL INSURANCE COMPANY LIMITED"/>
    <n v="1250508"/>
    <x v="1"/>
    <s v="Invoice"/>
    <n v="18513.13"/>
    <n v="18513.13"/>
    <x v="1"/>
    <x v="1"/>
    <x v="1"/>
    <s v="DP Service-11GO.401"/>
    <x v="0"/>
    <x v="2"/>
  </r>
  <r>
    <s v="SAI SERVICE PVT LTD"/>
    <n v="558900"/>
    <x v="1"/>
    <s v="Invoice"/>
    <n v="1000"/>
    <n v="1000"/>
    <x v="24"/>
    <x v="24"/>
    <x v="2"/>
    <s v="DP Service-11GO.401"/>
    <x v="0"/>
    <x v="2"/>
  </r>
  <r>
    <s v="ICICI LOMBARD GENERAL INSURANCE COMPANY LIMITED"/>
    <n v="1250552"/>
    <x v="1"/>
    <s v="Invoice"/>
    <n v="6417.04"/>
    <n v="6417.04"/>
    <x v="17"/>
    <x v="17"/>
    <x v="2"/>
    <s v="DP Service-11GO.401"/>
    <x v="0"/>
    <x v="2"/>
  </r>
  <r>
    <s v="NATIONAL INSURANCE COMPANY LIMITED (MSIL)"/>
    <n v="1250560"/>
    <x v="1"/>
    <s v="Invoice"/>
    <n v="37406.199999999997"/>
    <n v="37406.199999999997"/>
    <x v="66"/>
    <x v="66"/>
    <x v="3"/>
    <s v="DP Service-11GO.401"/>
    <x v="0"/>
    <x v="2"/>
  </r>
  <r>
    <s v="NATIONAL INSURANCE COMPANY LIMITED (MSIL)"/>
    <n v="1250560"/>
    <x v="1"/>
    <s v="Invoice"/>
    <n v="37972.519999999997"/>
    <n v="37972.519999999997"/>
    <x v="3"/>
    <x v="3"/>
    <x v="2"/>
    <s v="DP Service-11GO.401"/>
    <x v="0"/>
    <x v="2"/>
  </r>
  <r>
    <s v="ROYAL SUNDARAM GENERAL INSURANCE COMPANY LIMITED"/>
    <n v="1250587"/>
    <x v="1"/>
    <s v="Invoice"/>
    <n v="21200.74"/>
    <n v="21200.74"/>
    <x v="36"/>
    <x v="36"/>
    <x v="1"/>
    <s v="DP Service-11GO.401"/>
    <x v="0"/>
    <x v="2"/>
  </r>
  <r>
    <s v="UNIVERSAL SOMPO GENERAL INSURANCE COMPANY LIMITED"/>
    <n v="1250603"/>
    <x v="1"/>
    <s v="Invoice"/>
    <n v="29595.79"/>
    <n v="29595.79"/>
    <x v="6"/>
    <x v="6"/>
    <x v="2"/>
    <s v="DP Service-11GO.401"/>
    <x v="0"/>
    <x v="2"/>
  </r>
  <r>
    <s v="GOMANTAK PRIVATE LIMITED"/>
    <n v="729790"/>
    <x v="1"/>
    <s v="Invoice"/>
    <n v="4633.03"/>
    <n v="4633.03"/>
    <x v="59"/>
    <x v="59"/>
    <x v="3"/>
    <s v="DP Service-11GO.401"/>
    <x v="0"/>
    <x v="2"/>
  </r>
  <r>
    <s v="IFFCO TOKIO GENERAL INSURANCE COMPANY LIMITED"/>
    <n v="1250518"/>
    <x v="1"/>
    <s v="Invoice"/>
    <n v="44319.62"/>
    <n v="44319.62"/>
    <x v="14"/>
    <x v="14"/>
    <x v="2"/>
    <s v="DP Service-11GO.401"/>
    <x v="0"/>
    <x v="2"/>
  </r>
  <r>
    <s v="UNIVERSAL SOMPO GENERAL INSURANCE COMPANY LIMITED"/>
    <n v="1250603"/>
    <x v="1"/>
    <s v="Invoice"/>
    <n v="20720.189999999999"/>
    <n v="20720.189999999999"/>
    <x v="15"/>
    <x v="15"/>
    <x v="2"/>
    <s v="DP Service-11GO.401"/>
    <x v="0"/>
    <x v="2"/>
  </r>
  <r>
    <s v="ICICI LOMBARD GENERAL INSURANCE COMPANY LIMITED"/>
    <n v="1250552"/>
    <x v="1"/>
    <s v="Invoice"/>
    <n v="24739.040000000001"/>
    <n v="4238.04"/>
    <x v="29"/>
    <x v="29"/>
    <x v="1"/>
    <s v="DP Service-11GO.401"/>
    <x v="0"/>
    <x v="2"/>
  </r>
  <r>
    <s v="THE DIRECTORATE OF EDUCATION"/>
    <n v="765295"/>
    <x v="1"/>
    <s v="Invoice"/>
    <n v="4425"/>
    <n v="4425"/>
    <x v="58"/>
    <x v="58"/>
    <x v="0"/>
    <s v="DP Service-11GO.401"/>
    <x v="0"/>
    <x v="2"/>
  </r>
  <r>
    <s v="RISANIA SAVIA FATIMA MAZARELLO"/>
    <n v="1207358"/>
    <x v="0"/>
    <s v="Credit Memo"/>
    <n v="-10000.5"/>
    <n v="-10000"/>
    <x v="67"/>
    <x v="67"/>
    <x v="4"/>
    <s v="DP (CM)-11GO.402"/>
    <x v="1"/>
    <x v="2"/>
  </r>
  <r>
    <s v="HDFC ERGO GENERAL INSURANCE COMPANY LIMITED"/>
    <n v="1250508"/>
    <x v="0"/>
    <s v="Credit Memo"/>
    <n v="-195"/>
    <n v="-195"/>
    <x v="12"/>
    <x v="12"/>
    <x v="2"/>
    <s v="DP (CM)-11GO.402"/>
    <x v="1"/>
    <x v="2"/>
  </r>
  <r>
    <s v="LIBERTY GENERAL INSURANCE COMPANY LIMITED"/>
    <n v="1250557"/>
    <x v="1"/>
    <s v="Invoice"/>
    <n v="43277.81"/>
    <n v="43277.81"/>
    <x v="17"/>
    <x v="17"/>
    <x v="2"/>
    <s v="DP Service-11GO.402"/>
    <x v="1"/>
    <x v="2"/>
  </r>
  <r>
    <s v="NATIONAL INSURANCE COMPANY LIMITED (MSIL)"/>
    <n v="1250560"/>
    <x v="1"/>
    <s v="Invoice"/>
    <n v="25790.27"/>
    <n v="25790.27"/>
    <x v="68"/>
    <x v="68"/>
    <x v="3"/>
    <s v="DP Service-11GO.402"/>
    <x v="1"/>
    <x v="2"/>
  </r>
  <r>
    <s v="EDELWEISS GENERAL INSURANCE COMPANY LIMITED"/>
    <n v="1253873"/>
    <x v="1"/>
    <s v="Invoice"/>
    <n v="21034.09"/>
    <n v="21034.09"/>
    <x v="23"/>
    <x v="23"/>
    <x v="1"/>
    <s v="DP Service-11GO.402"/>
    <x v="1"/>
    <x v="2"/>
  </r>
  <r>
    <s v="RAFIK MOMIN"/>
    <n v="1277678"/>
    <x v="1"/>
    <s v="Invoice"/>
    <n v="7958.65"/>
    <n v="7958.65"/>
    <x v="69"/>
    <x v="69"/>
    <x v="2"/>
    <s v="DP Service-11GO.402"/>
    <x v="1"/>
    <x v="2"/>
  </r>
  <r>
    <s v="RAMESH VELIP"/>
    <n v="1288591"/>
    <x v="1"/>
    <s v="Invoice"/>
    <n v="6089.38"/>
    <n v="6089.38"/>
    <x v="4"/>
    <x v="4"/>
    <x v="2"/>
    <s v="DP Service-11GO.402"/>
    <x v="1"/>
    <x v="2"/>
  </r>
  <r>
    <s v="MARK ALBUQUERQUE"/>
    <n v="349390"/>
    <x v="1"/>
    <s v="Invoice"/>
    <n v="1050"/>
    <n v="50.14"/>
    <x v="20"/>
    <x v="20"/>
    <x v="2"/>
    <s v="DP Service-11GO.402"/>
    <x v="1"/>
    <x v="2"/>
  </r>
  <r>
    <s v="IFFCO TOKIO GENERAL INSURANCE COMPANY LIMITED"/>
    <n v="1250518"/>
    <x v="1"/>
    <s v="Invoice"/>
    <n v="18186.810000000001"/>
    <n v="18186.810000000001"/>
    <x v="4"/>
    <x v="4"/>
    <x v="2"/>
    <s v="DP Service-11GO.402"/>
    <x v="1"/>
    <x v="2"/>
  </r>
  <r>
    <s v="HDFC ERGO GENERAL INSURANCE COMPANY LIMITED"/>
    <n v="1250508"/>
    <x v="1"/>
    <s v="Invoice"/>
    <n v="49765.33"/>
    <n v="49765.33"/>
    <x v="21"/>
    <x v="21"/>
    <x v="2"/>
    <s v="DP Service-11GO.402"/>
    <x v="1"/>
    <x v="2"/>
  </r>
  <r>
    <s v="DAMODAR KENI"/>
    <n v="965603"/>
    <x v="1"/>
    <s v="Invoice"/>
    <n v="1999.88"/>
    <n v="1999.88"/>
    <x v="6"/>
    <x v="6"/>
    <x v="2"/>
    <s v="DP Service-11GO.402"/>
    <x v="1"/>
    <x v="2"/>
  </r>
  <r>
    <s v="IFFCO TOKIO GENERAL INSURANCE COMPANY LIMITED"/>
    <n v="1250518"/>
    <x v="1"/>
    <s v="Invoice"/>
    <n v="22790.82"/>
    <n v="22790.82"/>
    <x v="21"/>
    <x v="21"/>
    <x v="2"/>
    <s v="DP Service-11GO.402"/>
    <x v="1"/>
    <x v="2"/>
  </r>
  <r>
    <s v="HDFC ERGO GENERAL INSURANCE COMPANY LIMITED"/>
    <n v="1250508"/>
    <x v="1"/>
    <s v="Invoice"/>
    <n v="19730.62"/>
    <n v="2360.38"/>
    <x v="47"/>
    <x v="47"/>
    <x v="1"/>
    <s v="DP Service-11GO.402"/>
    <x v="1"/>
    <x v="2"/>
  </r>
  <r>
    <s v="SBI GENERAL INSURANCE COMPANY LIMITED"/>
    <n v="1250590"/>
    <x v="1"/>
    <s v="Invoice"/>
    <n v="24148.92"/>
    <n v="24148.92"/>
    <x v="4"/>
    <x v="4"/>
    <x v="2"/>
    <s v="DP Service-11GO.402"/>
    <x v="1"/>
    <x v="2"/>
  </r>
  <r>
    <s v="HDFC ERGO GENERAL INSURANCE COMPANY LIMITED"/>
    <n v="1250508"/>
    <x v="1"/>
    <s v="Invoice"/>
    <n v="45292.480000000003"/>
    <n v="462.15"/>
    <x v="70"/>
    <x v="70"/>
    <x v="1"/>
    <s v="DP Service-11GO.402"/>
    <x v="1"/>
    <x v="2"/>
  </r>
  <r>
    <s v="BAJAJ ALLIANZ GENERAL INSURANCE COMPANY LIMITED"/>
    <n v="1171153"/>
    <x v="1"/>
    <s v="Invoice"/>
    <n v="17515.89"/>
    <n v="17515.89"/>
    <x v="7"/>
    <x v="7"/>
    <x v="2"/>
    <s v="DP Service-11GO.402"/>
    <x v="1"/>
    <x v="2"/>
  </r>
  <r>
    <s v="IFFCO TOKIO GENERAL INSURANCE COMPANY LIMITED"/>
    <n v="1250518"/>
    <x v="1"/>
    <s v="Invoice"/>
    <n v="33625.5"/>
    <n v="335.83"/>
    <x v="66"/>
    <x v="66"/>
    <x v="3"/>
    <s v="DP Service-11GO.402"/>
    <x v="1"/>
    <x v="2"/>
  </r>
  <r>
    <s v="BONA DAS"/>
    <n v="351071"/>
    <x v="1"/>
    <s v="Invoice"/>
    <n v="15171"/>
    <n v="821.24"/>
    <x v="30"/>
    <x v="30"/>
    <x v="1"/>
    <s v="DP Service-11GO.402"/>
    <x v="1"/>
    <x v="2"/>
  </r>
  <r>
    <s v="THE NEW INDIA ASSURANCE COMPANY LIMITED (MSIL)"/>
    <n v="1250594"/>
    <x v="1"/>
    <s v="Invoice"/>
    <n v="31296.799999999999"/>
    <n v="31296.799999999999"/>
    <x v="35"/>
    <x v="35"/>
    <x v="1"/>
    <s v="DP Service-11GO.402"/>
    <x v="1"/>
    <x v="2"/>
  </r>
  <r>
    <s v="ICICI LOMBARD GENERAL INSURANCE COMPANY LIMITED"/>
    <n v="1250552"/>
    <x v="1"/>
    <s v="Invoice"/>
    <n v="30437.98"/>
    <n v="5080.9799999999996"/>
    <x v="46"/>
    <x v="46"/>
    <x v="1"/>
    <s v="DP Service-11GO.402"/>
    <x v="1"/>
    <x v="2"/>
  </r>
  <r>
    <s v="SHRIKANT MOHITE"/>
    <n v="339738"/>
    <x v="1"/>
    <s v="Invoice"/>
    <n v="36569.18"/>
    <n v="36569.18"/>
    <x v="4"/>
    <x v="4"/>
    <x v="2"/>
    <s v="DP Service-11GO.402"/>
    <x v="1"/>
    <x v="2"/>
  </r>
  <r>
    <s v="IFFCO TOKIO GENERAL INSURANCE COMPANY LIMITED"/>
    <n v="1250518"/>
    <x v="1"/>
    <s v="Invoice"/>
    <n v="12826.6"/>
    <n v="12826.6"/>
    <x v="12"/>
    <x v="12"/>
    <x v="2"/>
    <s v="DP Service-11GO.402"/>
    <x v="1"/>
    <x v="2"/>
  </r>
  <r>
    <s v="BAJAJ ALLIANZ GENERAL INSURANCE COMPANY LIMITED"/>
    <n v="1171153"/>
    <x v="1"/>
    <s v="Invoice"/>
    <n v="27406.41"/>
    <n v="27406.41"/>
    <x v="19"/>
    <x v="19"/>
    <x v="3"/>
    <s v="DP Service-11GO.402"/>
    <x v="1"/>
    <x v="2"/>
  </r>
  <r>
    <s v="NATIONAL INSURANCE COMPANY LIMITED (MSIL)"/>
    <n v="1250560"/>
    <x v="1"/>
    <s v="Invoice"/>
    <n v="48674.51"/>
    <n v="48674.51"/>
    <x v="70"/>
    <x v="70"/>
    <x v="1"/>
    <s v="DP Service-11GO.402"/>
    <x v="1"/>
    <x v="2"/>
  </r>
  <r>
    <s v="HDFC ERGO GENERAL INSURANCE COMPANY LIMITED"/>
    <n v="1250508"/>
    <x v="1"/>
    <s v="Invoice"/>
    <n v="40138.03"/>
    <n v="40138.03"/>
    <x v="40"/>
    <x v="40"/>
    <x v="2"/>
    <s v="DP Service-11GO.402"/>
    <x v="1"/>
    <x v="2"/>
  </r>
  <r>
    <s v="BAJAJ ALLIANZ GENERAL INSURANCE COMPANY LIMITED"/>
    <n v="1171153"/>
    <x v="1"/>
    <s v="Invoice"/>
    <n v="17602.099999999999"/>
    <n v="17602.099999999999"/>
    <x v="4"/>
    <x v="4"/>
    <x v="2"/>
    <s v="DP Service-11GO.402"/>
    <x v="1"/>
    <x v="2"/>
  </r>
  <r>
    <s v="GO DIGIT GENERAL INSURANCE LTD"/>
    <n v="1203281"/>
    <x v="1"/>
    <s v="Invoice"/>
    <n v="6212.92"/>
    <n v="6212.92"/>
    <x v="7"/>
    <x v="7"/>
    <x v="2"/>
    <s v="DP Service-11GO.402"/>
    <x v="1"/>
    <x v="2"/>
  </r>
  <r>
    <s v="RELIANCE GENERAL INSURANCE COMPANY LIMITED"/>
    <n v="1250580"/>
    <x v="1"/>
    <s v="Invoice"/>
    <n v="19590.89"/>
    <n v="19590.89"/>
    <x v="13"/>
    <x v="13"/>
    <x v="2"/>
    <s v="DP Service-11GO.402"/>
    <x v="1"/>
    <x v="2"/>
  </r>
  <r>
    <s v="BAJAJ ALLIANZ GENERAL INSURANCE COMPANY LIMITED"/>
    <n v="1171153"/>
    <x v="1"/>
    <s v="Invoice"/>
    <n v="82155.820000000007"/>
    <n v="82155.820000000007"/>
    <x v="71"/>
    <x v="71"/>
    <x v="1"/>
    <s v="DP Service-11GO.402"/>
    <x v="1"/>
    <x v="2"/>
  </r>
  <r>
    <s v="THE NEW INDIA ASSURANCE COMPANY LIMITED (MSIL)"/>
    <n v="1250594"/>
    <x v="1"/>
    <s v="Invoice"/>
    <n v="75957.7"/>
    <n v="75957.7"/>
    <x v="42"/>
    <x v="42"/>
    <x v="1"/>
    <s v="DP Service-11GO.402"/>
    <x v="1"/>
    <x v="2"/>
  </r>
  <r>
    <s v="ICICI LOMBARD GENERAL INSURANCE COMPANY LIMITED"/>
    <n v="1250552"/>
    <x v="1"/>
    <s v="Invoice"/>
    <n v="117073.26"/>
    <n v="117073.26"/>
    <x v="21"/>
    <x v="21"/>
    <x v="2"/>
    <s v="DP Service-11GO.402"/>
    <x v="1"/>
    <x v="2"/>
  </r>
  <r>
    <s v="ICICI LOMBARD GENERAL INSURANCE COMPANY LIMITED"/>
    <n v="1250552"/>
    <x v="1"/>
    <s v="Invoice"/>
    <n v="31979.02"/>
    <n v="31979.02"/>
    <x v="12"/>
    <x v="12"/>
    <x v="2"/>
    <s v="DP Service-11GO.402"/>
    <x v="1"/>
    <x v="2"/>
  </r>
  <r>
    <s v="BAJAJ ALLIANZ GENERAL INSURANCE COMPANY LIMITED"/>
    <n v="1171153"/>
    <x v="1"/>
    <s v="Invoice"/>
    <n v="42107.199999999997"/>
    <n v="42107.199999999997"/>
    <x v="72"/>
    <x v="72"/>
    <x v="0"/>
    <s v="DP Service-11GO.402"/>
    <x v="1"/>
    <x v="2"/>
  </r>
  <r>
    <s v="SBI GENERAL INSURANCE COMPANY LIMITED"/>
    <n v="1250590"/>
    <x v="1"/>
    <s v="Invoice"/>
    <n v="15204.07"/>
    <n v="15204.07"/>
    <x v="37"/>
    <x v="37"/>
    <x v="1"/>
    <s v="DP Service-11GO.402"/>
    <x v="1"/>
    <x v="2"/>
  </r>
  <r>
    <s v="IFFCO TOKIO GENERAL INSURANCE COMPANY LTD"/>
    <n v="1220"/>
    <x v="1"/>
    <s v="Invoice"/>
    <n v="47440.37"/>
    <n v="11073.29"/>
    <x v="73"/>
    <x v="73"/>
    <x v="0"/>
    <s v="DP Service-11GO.402"/>
    <x v="1"/>
    <x v="2"/>
  </r>
  <r>
    <s v="ICICI LOMBARD GENERAL INSURANCE COMPANY LIMITED"/>
    <n v="1250552"/>
    <x v="1"/>
    <s v="Invoice"/>
    <n v="19214.32"/>
    <n v="19214.32"/>
    <x v="4"/>
    <x v="4"/>
    <x v="2"/>
    <s v="DP Service-11GO.402"/>
    <x v="1"/>
    <x v="2"/>
  </r>
  <r>
    <s v="NATIONAL INSURANCE COMPANY LIMITED (MSIL)"/>
    <n v="1250560"/>
    <x v="1"/>
    <s v="Invoice"/>
    <n v="18405.03"/>
    <n v="18405.03"/>
    <x v="15"/>
    <x v="15"/>
    <x v="2"/>
    <s v="DP Service-11GO.402"/>
    <x v="1"/>
    <x v="2"/>
  </r>
  <r>
    <s v="BAJAJ ALLIANZ GENERAL INSURANCE COMPANY LIMITED"/>
    <n v="1171153"/>
    <x v="1"/>
    <s v="Invoice"/>
    <n v="130628.45"/>
    <n v="130628.45"/>
    <x v="32"/>
    <x v="32"/>
    <x v="2"/>
    <s v="DP Service-11GO.402"/>
    <x v="1"/>
    <x v="2"/>
  </r>
  <r>
    <s v="IFFCO TOKIO GENERAL INSURANCE COMPANY LIMITED"/>
    <n v="1250518"/>
    <x v="1"/>
    <s v="Invoice"/>
    <n v="41145.1"/>
    <n v="41145.1"/>
    <x v="40"/>
    <x v="40"/>
    <x v="2"/>
    <s v="DP Service-11GO.402"/>
    <x v="1"/>
    <x v="2"/>
  </r>
  <r>
    <s v="IFFCO TOKIO GENERAL INSURANCE COMPANY LIMITED"/>
    <n v="1250518"/>
    <x v="1"/>
    <s v="Invoice"/>
    <n v="10992.3"/>
    <n v="10992.3"/>
    <x v="4"/>
    <x v="4"/>
    <x v="2"/>
    <s v="DP Service-11GO.402"/>
    <x v="1"/>
    <x v="2"/>
  </r>
  <r>
    <s v="BAJAJ ALLIANZ GENERAL INSURANCE COMPANY LIMITED"/>
    <n v="1171153"/>
    <x v="1"/>
    <s v="Invoice"/>
    <n v="12008.19"/>
    <n v="1480.19"/>
    <x v="10"/>
    <x v="10"/>
    <x v="1"/>
    <s v="DP Service-11GO.402"/>
    <x v="1"/>
    <x v="2"/>
  </r>
  <r>
    <s v="HDFC ERGO GENERAL INSURANCE COMPANY LIMITED"/>
    <n v="1250508"/>
    <x v="1"/>
    <s v="Invoice"/>
    <n v="8653.7800000000007"/>
    <n v="8653.7800000000007"/>
    <x v="13"/>
    <x v="13"/>
    <x v="2"/>
    <s v="DP Service-11GO.402"/>
    <x v="1"/>
    <x v="2"/>
  </r>
  <r>
    <s v="ICICI LOMBARD GENERAL INSURANCE COMPANY LIMITED"/>
    <n v="1250552"/>
    <x v="1"/>
    <s v="Invoice"/>
    <n v="4753.93"/>
    <n v="4753.93"/>
    <x v="6"/>
    <x v="6"/>
    <x v="2"/>
    <s v="DP Service-11GO.402"/>
    <x v="1"/>
    <x v="2"/>
  </r>
  <r>
    <s v="HANEEN KHAN"/>
    <n v="994428"/>
    <x v="1"/>
    <s v="Invoice"/>
    <n v="5350.19"/>
    <n v="5350.19"/>
    <x v="13"/>
    <x v="13"/>
    <x v="2"/>
    <s v="DP Service-11GO.402"/>
    <x v="1"/>
    <x v="2"/>
  </r>
  <r>
    <s v="DAMODAR TURVAI"/>
    <n v="1233647"/>
    <x v="1"/>
    <s v="Invoice"/>
    <n v="1714.77"/>
    <n v="1714.77"/>
    <x v="6"/>
    <x v="6"/>
    <x v="2"/>
    <s v="DP Service-11GO.402"/>
    <x v="1"/>
    <x v="2"/>
  </r>
  <r>
    <s v="SHALINI ABREO"/>
    <n v="901466"/>
    <x v="1"/>
    <s v="Invoice"/>
    <n v="9772.58"/>
    <n v="9772.58"/>
    <x v="22"/>
    <x v="22"/>
    <x v="2"/>
    <s v="DP Service-11GO.402"/>
    <x v="1"/>
    <x v="2"/>
  </r>
  <r>
    <s v="MOULA ALLI"/>
    <n v="1245374"/>
    <x v="1"/>
    <s v="Invoice"/>
    <n v="6773.18"/>
    <n v="1773.18"/>
    <x v="14"/>
    <x v="14"/>
    <x v="2"/>
    <s v="DP Service-11GO.402"/>
    <x v="1"/>
    <x v="2"/>
  </r>
  <r>
    <s v="ICICI LOMBARD GENERAL INSURANCE COMPANY LIMITED"/>
    <n v="1250552"/>
    <x v="1"/>
    <s v="Invoice"/>
    <n v="44233.74"/>
    <n v="44233.74"/>
    <x v="12"/>
    <x v="12"/>
    <x v="2"/>
    <s v="DP Service-11GO.402"/>
    <x v="1"/>
    <x v="2"/>
  </r>
  <r>
    <s v="SBI GENERAL INSURANCE COMPANY LIMITED"/>
    <n v="1250590"/>
    <x v="1"/>
    <s v="Invoice"/>
    <n v="23015.15"/>
    <n v="23015.15"/>
    <x v="20"/>
    <x v="20"/>
    <x v="2"/>
    <s v="DP Service-11GO.402"/>
    <x v="1"/>
    <x v="2"/>
  </r>
  <r>
    <s v="MR. NITESH VELINKAR"/>
    <n v="1192581"/>
    <x v="1"/>
    <s v="Invoice"/>
    <n v="6533.27"/>
    <n v="199.27"/>
    <x v="14"/>
    <x v="14"/>
    <x v="2"/>
    <s v="DP Service-11GO.402"/>
    <x v="1"/>
    <x v="2"/>
  </r>
  <r>
    <s v="BAJAJ ALLIANZ GENERAL INSURANCE COMPANY LIMITED"/>
    <n v="1171153"/>
    <x v="1"/>
    <s v="Invoice"/>
    <n v="7025.43"/>
    <n v="7025.43"/>
    <x v="74"/>
    <x v="74"/>
    <x v="3"/>
    <s v="DP Service-11GO.402"/>
    <x v="1"/>
    <x v="2"/>
  </r>
  <r>
    <s v="BAJAJ ALLIANZ GENERAL INSURANCE COMPANY LIMITED"/>
    <n v="1171153"/>
    <x v="1"/>
    <s v="Invoice"/>
    <n v="12900.27"/>
    <n v="12900.27"/>
    <x v="54"/>
    <x v="54"/>
    <x v="1"/>
    <s v="DP Service-11GO.402"/>
    <x v="1"/>
    <x v="2"/>
  </r>
  <r>
    <s v="INS GOMANTAK"/>
    <n v="1211363"/>
    <x v="1"/>
    <s v="Invoice"/>
    <n v="19935.89"/>
    <n v="1242.8900000000001"/>
    <x v="75"/>
    <x v="75"/>
    <x v="4"/>
    <s v="DP Service-11GO.402"/>
    <x v="1"/>
    <x v="2"/>
  </r>
  <r>
    <s v="RELIANCE GENERAL INSURANCE COMPANY LIMITED"/>
    <n v="1250580"/>
    <x v="1"/>
    <s v="Invoice"/>
    <n v="15591.13"/>
    <n v="15591.13"/>
    <x v="13"/>
    <x v="13"/>
    <x v="2"/>
    <s v="DP Service-11GO.402"/>
    <x v="1"/>
    <x v="2"/>
  </r>
  <r>
    <s v="RELIANCE GENERAL INSURANCE COMPANY LIMITED"/>
    <n v="1250580"/>
    <x v="1"/>
    <s v="Invoice"/>
    <n v="26663.59"/>
    <n v="14.59"/>
    <x v="8"/>
    <x v="8"/>
    <x v="1"/>
    <s v="DP Service-11GO.402"/>
    <x v="1"/>
    <x v="2"/>
  </r>
  <r>
    <s v="ICICI LOMBARD GENERAL INSURANCE COMPANY LIMITED"/>
    <n v="1250552"/>
    <x v="1"/>
    <s v="Invoice"/>
    <n v="23194.44"/>
    <n v="3774.44"/>
    <x v="46"/>
    <x v="46"/>
    <x v="1"/>
    <s v="DP Service-11GO.402"/>
    <x v="1"/>
    <x v="2"/>
  </r>
  <r>
    <s v="ALCANTRO MENEZES"/>
    <n v="455756"/>
    <x v="1"/>
    <s v="Invoice"/>
    <n v="40737.120000000003"/>
    <n v="1137.1199999999999"/>
    <x v="7"/>
    <x v="7"/>
    <x v="2"/>
    <s v="DP Service-11GO.402"/>
    <x v="1"/>
    <x v="2"/>
  </r>
  <r>
    <s v="AGNELO LOBO"/>
    <n v="342909"/>
    <x v="1"/>
    <s v="Invoice"/>
    <n v="1289.0999999999999"/>
    <n v="289.10000000000002"/>
    <x v="4"/>
    <x v="4"/>
    <x v="2"/>
    <s v="DP Service-11GO.402"/>
    <x v="1"/>
    <x v="2"/>
  </r>
  <r>
    <s v="BAJAJ ALLIANZ GENERAL INSURANCE COMPANY LIMITED"/>
    <n v="1171153"/>
    <x v="1"/>
    <s v="Invoice"/>
    <n v="42413.54"/>
    <n v="42413.54"/>
    <x v="13"/>
    <x v="13"/>
    <x v="2"/>
    <s v="DP Service-11GO.402"/>
    <x v="1"/>
    <x v="2"/>
  </r>
  <r>
    <s v="HDFC ERGO GENERAL INSURANCE COMPANY LIMITED"/>
    <n v="1250508"/>
    <x v="1"/>
    <s v="Invoice"/>
    <n v="26980.98"/>
    <n v="26980.98"/>
    <x v="20"/>
    <x v="20"/>
    <x v="2"/>
    <s v="DP Service-11GO.402"/>
    <x v="1"/>
    <x v="2"/>
  </r>
  <r>
    <s v="IFFCO TOKIO GENERAL INSURANCE COMPANY LIMITED"/>
    <n v="1250518"/>
    <x v="1"/>
    <s v="Invoice"/>
    <n v="15131.76"/>
    <n v="15131.76"/>
    <x v="71"/>
    <x v="71"/>
    <x v="1"/>
    <s v="DP Service-11GO.402"/>
    <x v="1"/>
    <x v="2"/>
  </r>
  <r>
    <s v="REEMA GAONKAR"/>
    <n v="866257"/>
    <x v="1"/>
    <s v="Invoice"/>
    <n v="1000"/>
    <n v="1000"/>
    <x v="4"/>
    <x v="4"/>
    <x v="2"/>
    <s v="DP Service-11GO.402"/>
    <x v="1"/>
    <x v="2"/>
  </r>
  <r>
    <s v="NATIONAL INSURANCE COMPANY LIMITED (MSIL)"/>
    <n v="1250560"/>
    <x v="1"/>
    <s v="Invoice"/>
    <n v="230100.36"/>
    <n v="230100.36"/>
    <x v="23"/>
    <x v="23"/>
    <x v="1"/>
    <s v="DP Service-11GO.402"/>
    <x v="1"/>
    <x v="2"/>
  </r>
  <r>
    <s v="ICICI LOMBARD GENERAL INSURANCE COMPANY LIMITED"/>
    <n v="1250552"/>
    <x v="1"/>
    <s v="Invoice"/>
    <n v="6375.12"/>
    <n v="1026.1199999999999"/>
    <x v="10"/>
    <x v="10"/>
    <x v="1"/>
    <s v="DP Service-11GO.402"/>
    <x v="1"/>
    <x v="2"/>
  </r>
  <r>
    <s v="BAJAJ ALLIANZ GENERAL INSURANCE COMPANY LIMITED"/>
    <n v="1171153"/>
    <x v="1"/>
    <s v="Invoice"/>
    <n v="10118.5"/>
    <n v="10118.5"/>
    <x v="16"/>
    <x v="16"/>
    <x v="3"/>
    <s v="DP Service-11GO.402"/>
    <x v="1"/>
    <x v="2"/>
  </r>
  <r>
    <s v="IFFCO TOKIO GENERAL INSURANCE COMPANY LIMITED"/>
    <n v="1250518"/>
    <x v="1"/>
    <s v="Invoice"/>
    <n v="24205.33"/>
    <n v="24205.33"/>
    <x v="7"/>
    <x v="7"/>
    <x v="2"/>
    <s v="DP Service-11GO.402"/>
    <x v="1"/>
    <x v="2"/>
  </r>
  <r>
    <s v="IFFCO TOKIO GENERAL INSURANCE COMPANY LIMITED"/>
    <n v="1250518"/>
    <x v="1"/>
    <s v="Invoice"/>
    <n v="20381.88"/>
    <n v="37.950000000000003"/>
    <x v="22"/>
    <x v="22"/>
    <x v="2"/>
    <s v="DP Service-11GO.402"/>
    <x v="1"/>
    <x v="2"/>
  </r>
  <r>
    <s v="UNIVERSAL SOMPO GENERAL INSURANCE COMPANY LIMITED"/>
    <n v="1250603"/>
    <x v="1"/>
    <s v="Invoice"/>
    <n v="11572.26"/>
    <n v="11572.26"/>
    <x v="4"/>
    <x v="4"/>
    <x v="2"/>
    <s v="DP Service-11GO.402"/>
    <x v="1"/>
    <x v="2"/>
  </r>
  <r>
    <s v="HDFC ERGO GENERAL INSURANCE COMPANY LIMITED"/>
    <n v="1250508"/>
    <x v="1"/>
    <s v="Invoice"/>
    <n v="6278.06"/>
    <n v="6278.06"/>
    <x v="4"/>
    <x v="4"/>
    <x v="2"/>
    <s v="DP Service-11GO.402"/>
    <x v="1"/>
    <x v="2"/>
  </r>
  <r>
    <s v="TATA AIG GENERAL INSURANCE COMPANY LIMITED"/>
    <n v="1250593"/>
    <x v="1"/>
    <s v="Invoice"/>
    <n v="29085.19"/>
    <n v="29085.19"/>
    <x v="13"/>
    <x v="13"/>
    <x v="2"/>
    <s v="DP Service-11GO.402"/>
    <x v="1"/>
    <x v="2"/>
  </r>
  <r>
    <s v="BHARTI AXA GENERAL INSURANCE COMPANY LIMITED"/>
    <n v="1250548"/>
    <x v="1"/>
    <s v="Invoice"/>
    <n v="14310.12"/>
    <n v="14310.12"/>
    <x v="4"/>
    <x v="4"/>
    <x v="2"/>
    <s v="DP Service-11GO.402"/>
    <x v="1"/>
    <x v="2"/>
  </r>
  <r>
    <s v="ICICI LOMBARD GENERAL INSURANCE COMPANY LIMITED"/>
    <n v="1250552"/>
    <x v="1"/>
    <s v="Invoice"/>
    <n v="13197.77"/>
    <n v="13197.77"/>
    <x v="4"/>
    <x v="4"/>
    <x v="2"/>
    <s v="DP Service-11GO.402"/>
    <x v="1"/>
    <x v="2"/>
  </r>
  <r>
    <s v="ROMEO COSTA"/>
    <n v="1272365"/>
    <x v="1"/>
    <s v="Invoice"/>
    <n v="1521.99"/>
    <n v="1521.99"/>
    <x v="53"/>
    <x v="53"/>
    <x v="1"/>
    <s v="DP Service-11GO.402"/>
    <x v="1"/>
    <x v="2"/>
  </r>
  <r>
    <s v="BAJAJ ALLIANZ GENERAL INSURANCE COMPANY LIMITED"/>
    <n v="1171153"/>
    <x v="1"/>
    <s v="Invoice"/>
    <n v="27431.87"/>
    <n v="26987.87"/>
    <x v="39"/>
    <x v="39"/>
    <x v="1"/>
    <s v="DP Service-11GO.402"/>
    <x v="1"/>
    <x v="2"/>
  </r>
  <r>
    <s v="GODWIN XAVIER ANTHONY PEREIRA"/>
    <n v="1194985"/>
    <x v="1"/>
    <s v="Invoice"/>
    <n v="3202.9"/>
    <n v="2502.9"/>
    <x v="76"/>
    <x v="76"/>
    <x v="0"/>
    <s v="DP Service-11GO.402"/>
    <x v="1"/>
    <x v="2"/>
  </r>
  <r>
    <s v="IFFCO TOKIO GENERAL INSURANCE COMPANY LIMITED"/>
    <n v="1250518"/>
    <x v="1"/>
    <s v="Invoice"/>
    <n v="25090.42"/>
    <n v="25090.42"/>
    <x v="68"/>
    <x v="68"/>
    <x v="3"/>
    <s v="DP Service-11GO.402"/>
    <x v="1"/>
    <x v="2"/>
  </r>
  <r>
    <s v="NATIONAL INSURANCE COMPANY LIMITED (MSIL)"/>
    <n v="1250560"/>
    <x v="1"/>
    <s v="Invoice"/>
    <n v="10784.76"/>
    <n v="10784.76"/>
    <x v="22"/>
    <x v="22"/>
    <x v="2"/>
    <s v="DP Service-11GO.402"/>
    <x v="1"/>
    <x v="2"/>
  </r>
  <r>
    <s v="NATIONAL INSURANCE COMPANY LIMITED (MSIL)"/>
    <n v="1250560"/>
    <x v="1"/>
    <s v="Invoice"/>
    <n v="92336.25"/>
    <n v="92336.25"/>
    <x v="5"/>
    <x v="5"/>
    <x v="2"/>
    <s v="DP Service-11GO.402"/>
    <x v="1"/>
    <x v="2"/>
  </r>
  <r>
    <s v="IFFCO TOKIO GENERAL INSURANCE COMPANY LIMITED"/>
    <n v="1250518"/>
    <x v="1"/>
    <s v="Invoice"/>
    <n v="22629.86"/>
    <n v="22629.86"/>
    <x v="77"/>
    <x v="77"/>
    <x v="0"/>
    <s v="DP Service-11GO.402"/>
    <x v="1"/>
    <x v="2"/>
  </r>
  <r>
    <s v="BAJAJ ALLIANZ GENERAL INSURANCE COMPANY LIMITED"/>
    <n v="1171153"/>
    <x v="1"/>
    <s v="Invoice"/>
    <n v="11650.62"/>
    <n v="11650.62"/>
    <x v="21"/>
    <x v="21"/>
    <x v="2"/>
    <s v="DP Service-11GO.402"/>
    <x v="1"/>
    <x v="2"/>
  </r>
  <r>
    <s v="ICICI LOMBARD GENERAL INSURANCE COMPANY LIMITED"/>
    <n v="1250552"/>
    <x v="1"/>
    <s v="Invoice"/>
    <n v="17645.97"/>
    <n v="17645.97"/>
    <x v="20"/>
    <x v="20"/>
    <x v="2"/>
    <s v="DP Service-11GO.402"/>
    <x v="1"/>
    <x v="2"/>
  </r>
  <r>
    <s v="SHRIKANT MOHITE"/>
    <n v="339738"/>
    <x v="1"/>
    <s v="Invoice"/>
    <n v="3513.6"/>
    <n v="3513.6"/>
    <x v="22"/>
    <x v="22"/>
    <x v="2"/>
    <s v="DP Service-11GO.402"/>
    <x v="1"/>
    <x v="2"/>
  </r>
  <r>
    <s v="BAJAJ ALLIANZ GENERAL INSURANCE COMPANY LIMITED"/>
    <n v="1171153"/>
    <x v="1"/>
    <s v="Invoice"/>
    <n v="26932.240000000002"/>
    <n v="26932.240000000002"/>
    <x v="21"/>
    <x v="21"/>
    <x v="2"/>
    <s v="DP Service-11GO.402"/>
    <x v="1"/>
    <x v="2"/>
  </r>
  <r>
    <s v="KOTAK MAHINDRA GENERAL INSURANCE COMPANY LIMITED"/>
    <n v="1250554"/>
    <x v="1"/>
    <s v="Invoice"/>
    <n v="13818.13"/>
    <n v="13818.13"/>
    <x v="49"/>
    <x v="49"/>
    <x v="3"/>
    <s v="DP Service-11GO.402"/>
    <x v="1"/>
    <x v="2"/>
  </r>
  <r>
    <s v="icici lombard general insurance company ltd"/>
    <n v="1035"/>
    <x v="1"/>
    <s v="Invoice"/>
    <n v="2608.02"/>
    <n v="2608.02"/>
    <x v="78"/>
    <x v="78"/>
    <x v="4"/>
    <s v="DP Service-11GO.402"/>
    <x v="1"/>
    <x v="2"/>
  </r>
  <r>
    <s v="ICICI LOMBARD GENERAL INSURANCE COMPANY LIMITED"/>
    <n v="1250552"/>
    <x v="1"/>
    <s v="Invoice"/>
    <n v="18637.650000000001"/>
    <n v="2842.65"/>
    <x v="37"/>
    <x v="37"/>
    <x v="1"/>
    <s v="DP Service-11GO.402"/>
    <x v="1"/>
    <x v="2"/>
  </r>
  <r>
    <s v="IFFCO TOKIO GENERAL INSURANCE COMPANY LTD"/>
    <n v="1220"/>
    <x v="1"/>
    <s v="Invoice"/>
    <n v="13086.81"/>
    <n v="1070.3800000000001"/>
    <x v="64"/>
    <x v="64"/>
    <x v="0"/>
    <s v="DP Service-11GO.402"/>
    <x v="1"/>
    <x v="2"/>
  </r>
  <r>
    <s v="ANAND DAMODAR NAIK"/>
    <n v="1209124"/>
    <x v="1"/>
    <s v="Invoice"/>
    <n v="10303.15"/>
    <n v="4303.1499999999996"/>
    <x v="69"/>
    <x v="69"/>
    <x v="2"/>
    <s v="DP Service-11GO.402"/>
    <x v="1"/>
    <x v="2"/>
  </r>
  <r>
    <s v="SHWETA RAJESH CHODANKAR"/>
    <n v="1231849"/>
    <x v="1"/>
    <s v="Invoice"/>
    <n v="3535.47"/>
    <n v="1252.47"/>
    <x v="76"/>
    <x v="76"/>
    <x v="0"/>
    <s v="DP Service-11GO.402"/>
    <x v="1"/>
    <x v="2"/>
  </r>
  <r>
    <s v="SELIA DAMSHEKAR"/>
    <n v="1270198"/>
    <x v="1"/>
    <s v="Invoice"/>
    <n v="20141.45"/>
    <n v="141.44999999999999"/>
    <x v="79"/>
    <x v="79"/>
    <x v="3"/>
    <s v="DP Service-11GO.402"/>
    <x v="1"/>
    <x v="2"/>
  </r>
  <r>
    <s v="IFFCO TOKIO GENERAL INSURANCE COMPANY LIMITED"/>
    <n v="1250518"/>
    <x v="1"/>
    <s v="Invoice"/>
    <n v="18152.11"/>
    <n v="18152.11"/>
    <x v="11"/>
    <x v="11"/>
    <x v="1"/>
    <s v="DP Service-11GO.402"/>
    <x v="1"/>
    <x v="2"/>
  </r>
  <r>
    <s v="SBI GENERAL INSURANCE COMPANY LIMITED"/>
    <n v="1250590"/>
    <x v="1"/>
    <s v="Invoice"/>
    <n v="17405.8"/>
    <n v="17405.8"/>
    <x v="20"/>
    <x v="20"/>
    <x v="2"/>
    <s v="DP Service-11GO.402"/>
    <x v="1"/>
    <x v="2"/>
  </r>
  <r>
    <s v="MR. LAKSHMI NARAYAN"/>
    <n v="1168379"/>
    <x v="1"/>
    <s v="Invoice"/>
    <n v="14684.1"/>
    <n v="684.1"/>
    <x v="6"/>
    <x v="6"/>
    <x v="2"/>
    <s v="DP Service-11GO.402"/>
    <x v="1"/>
    <x v="2"/>
  </r>
  <r>
    <s v="RAFIK ANSARI"/>
    <n v="1267432"/>
    <x v="1"/>
    <s v="Invoice"/>
    <n v="1354"/>
    <n v="1354"/>
    <x v="22"/>
    <x v="22"/>
    <x v="2"/>
    <s v="DP Service-11GO.402"/>
    <x v="1"/>
    <x v="2"/>
  </r>
  <r>
    <s v="FELICIDADE D'SOUZA"/>
    <n v="971480"/>
    <x v="1"/>
    <s v="Invoice"/>
    <n v="1000"/>
    <n v="1000"/>
    <x v="4"/>
    <x v="4"/>
    <x v="2"/>
    <s v="DP Service-11GO.402"/>
    <x v="1"/>
    <x v="2"/>
  </r>
  <r>
    <s v="BAJAJ ALLIANZ GENERAL INSURANCE COMPANY LIMITED"/>
    <n v="1171153"/>
    <x v="1"/>
    <s v="Invoice"/>
    <n v="17631.900000000001"/>
    <n v="17631.900000000001"/>
    <x v="12"/>
    <x v="12"/>
    <x v="2"/>
    <s v="DP Service-11GO.402"/>
    <x v="1"/>
    <x v="2"/>
  </r>
  <r>
    <s v="DINESH SALGAONKAR"/>
    <n v="1255324"/>
    <x v="1"/>
    <s v="Invoice"/>
    <n v="4368.3500000000004"/>
    <n v="4368.3500000000004"/>
    <x v="13"/>
    <x v="13"/>
    <x v="2"/>
    <s v="DP Service-11GO.402"/>
    <x v="1"/>
    <x v="2"/>
  </r>
  <r>
    <s v="BAJAJ ALLIANZ GENERAL INSURANCE COMPANY LIMITED"/>
    <n v="1171153"/>
    <x v="1"/>
    <s v="Invoice"/>
    <n v="36090.550000000003"/>
    <n v="36090.550000000003"/>
    <x v="13"/>
    <x v="13"/>
    <x v="2"/>
    <s v="DP Service-11GO.402"/>
    <x v="1"/>
    <x v="2"/>
  </r>
  <r>
    <s v="ACKO GENERAL INSURANCE LTD"/>
    <n v="1203329"/>
    <x v="1"/>
    <s v="Invoice"/>
    <n v="86295.77"/>
    <n v="86295.77"/>
    <x v="13"/>
    <x v="13"/>
    <x v="2"/>
    <s v="DP Service-11GO.402"/>
    <x v="1"/>
    <x v="2"/>
  </r>
  <r>
    <s v="MOHAMMED RAFIQ QAZI"/>
    <n v="1233753"/>
    <x v="1"/>
    <s v="Invoice"/>
    <n v="559.91999999999996"/>
    <n v="559.91999999999996"/>
    <x v="54"/>
    <x v="54"/>
    <x v="1"/>
    <s v="DP Service-11GO.402"/>
    <x v="1"/>
    <x v="2"/>
  </r>
  <r>
    <s v="VIDYANAND E DIVKAR"/>
    <n v="1268406"/>
    <x v="1"/>
    <s v="Invoice"/>
    <n v="1639.1"/>
    <n v="1639.1"/>
    <x v="12"/>
    <x v="12"/>
    <x v="2"/>
    <s v="DP Service-11GO.402"/>
    <x v="1"/>
    <x v="2"/>
  </r>
  <r>
    <s v="PRAJYOT BORKAR"/>
    <n v="1185457"/>
    <x v="1"/>
    <s v="Invoice"/>
    <n v="14129.37"/>
    <n v="129.37"/>
    <x v="80"/>
    <x v="80"/>
    <x v="3"/>
    <s v="DP Service-11GO.402"/>
    <x v="1"/>
    <x v="2"/>
  </r>
  <r>
    <s v="HDFC ERGO GENERAL INSURANCE COMPANY LIMITED"/>
    <n v="1250508"/>
    <x v="1"/>
    <s v="Invoice"/>
    <n v="11479.39"/>
    <n v="11479.39"/>
    <x v="21"/>
    <x v="21"/>
    <x v="2"/>
    <s v="DP Service-11GO.402"/>
    <x v="1"/>
    <x v="2"/>
  </r>
  <r>
    <s v="M/S SAI SERVICE PVT LTD"/>
    <n v="732962"/>
    <x v="1"/>
    <s v="Invoice"/>
    <n v="3396"/>
    <n v="3396"/>
    <x v="23"/>
    <x v="23"/>
    <x v="1"/>
    <s v="DP Service-11GO.402"/>
    <x v="1"/>
    <x v="2"/>
  </r>
  <r>
    <s v="BAJAJ ALLIANZ GENERAL INSURANCE COMPANY LIMITED"/>
    <n v="1171153"/>
    <x v="1"/>
    <s v="Invoice"/>
    <n v="33247.879999999997"/>
    <n v="33247.879999999997"/>
    <x v="10"/>
    <x v="10"/>
    <x v="1"/>
    <s v="DP Service-11GO.402"/>
    <x v="1"/>
    <x v="2"/>
  </r>
  <r>
    <s v="IFFCO TOKIO GENERAL INSURANCE COMPANY LIMITED"/>
    <n v="1250518"/>
    <x v="1"/>
    <s v="Invoice"/>
    <n v="24237.29"/>
    <n v="24237.29"/>
    <x v="81"/>
    <x v="81"/>
    <x v="3"/>
    <s v="DP Service-11GO.402"/>
    <x v="1"/>
    <x v="2"/>
  </r>
  <r>
    <s v="ICICI LOMBARD GENERAL INSURANCE COMPANY LIMITED"/>
    <n v="1250552"/>
    <x v="1"/>
    <s v="Invoice"/>
    <n v="45972.18"/>
    <n v="45972.18"/>
    <x v="4"/>
    <x v="4"/>
    <x v="2"/>
    <s v="DP Service-11GO.402"/>
    <x v="1"/>
    <x v="2"/>
  </r>
  <r>
    <s v="HDFC ERGO GENERAL INSURANCE COMPANY LIMITED"/>
    <n v="1250508"/>
    <x v="1"/>
    <s v="Invoice"/>
    <n v="41058.51"/>
    <n v="41058.51"/>
    <x v="82"/>
    <x v="82"/>
    <x v="1"/>
    <s v="DP Service-11GO.402"/>
    <x v="1"/>
    <x v="2"/>
  </r>
  <r>
    <s v="IFFCO TOKIO GENERAL INSURANCE COMPANY LIMITED"/>
    <n v="1250518"/>
    <x v="1"/>
    <s v="Invoice"/>
    <n v="1345"/>
    <n v="1345"/>
    <x v="77"/>
    <x v="77"/>
    <x v="0"/>
    <s v="DP Service-11GO.402"/>
    <x v="1"/>
    <x v="2"/>
  </r>
  <r>
    <s v="ICICI LOMBARD GENERAL INSURANCE COMPANY LIMITED"/>
    <n v="1250552"/>
    <x v="1"/>
    <s v="Invoice"/>
    <n v="16503.310000000001"/>
    <n v="2616.31"/>
    <x v="29"/>
    <x v="29"/>
    <x v="1"/>
    <s v="DP Service-11GO.402"/>
    <x v="1"/>
    <x v="2"/>
  </r>
  <r>
    <s v="NATIONAL INSURANCE COMPANY LIMITED (MSIL)"/>
    <n v="1250560"/>
    <x v="1"/>
    <s v="Invoice"/>
    <n v="14478.6"/>
    <n v="14478.6"/>
    <x v="32"/>
    <x v="32"/>
    <x v="2"/>
    <s v="DP Service-11GO.402"/>
    <x v="1"/>
    <x v="2"/>
  </r>
  <r>
    <s v="BAJAJ ALLIANZ GENERAL INSURANCE COMPANY LIMITED"/>
    <n v="1171153"/>
    <x v="1"/>
    <s v="Invoice"/>
    <n v="5979.74"/>
    <n v="5979.74"/>
    <x v="53"/>
    <x v="53"/>
    <x v="1"/>
    <s v="DP Service-11GO.402"/>
    <x v="1"/>
    <x v="2"/>
  </r>
  <r>
    <s v="ICICI LOMBARD GENERAL INSURANCE COMPANY LIMITED"/>
    <n v="1250552"/>
    <x v="1"/>
    <s v="Invoice"/>
    <n v="128860.93"/>
    <n v="128860.93"/>
    <x v="20"/>
    <x v="20"/>
    <x v="2"/>
    <s v="DP Service-11GO.402"/>
    <x v="1"/>
    <x v="2"/>
  </r>
  <r>
    <s v="PRADEEP M SALASKAR"/>
    <n v="1249002"/>
    <x v="1"/>
    <s v="Invoice"/>
    <n v="1026.96"/>
    <n v="1026.96"/>
    <x v="54"/>
    <x v="54"/>
    <x v="1"/>
    <s v="DP Service-11GO.402"/>
    <x v="1"/>
    <x v="2"/>
  </r>
  <r>
    <s v="RELIANCE GENERAL INSURANCE COMPANY LIMITED"/>
    <n v="1250580"/>
    <x v="1"/>
    <s v="Invoice"/>
    <n v="26380.85"/>
    <n v="26380.85"/>
    <x v="35"/>
    <x v="35"/>
    <x v="1"/>
    <s v="DP Service-11GO.402"/>
    <x v="1"/>
    <x v="2"/>
  </r>
  <r>
    <s v="IFFCO TOKIO GENERAL INSURANCE COMPANY LIMITED"/>
    <n v="1250518"/>
    <x v="1"/>
    <s v="Invoice"/>
    <n v="33752.379999999997"/>
    <n v="12.6"/>
    <x v="21"/>
    <x v="21"/>
    <x v="2"/>
    <s v="DP Service-11GO.402"/>
    <x v="1"/>
    <x v="2"/>
  </r>
  <r>
    <s v="UNIVERSAL SOMPO GENERAL INSURANCE COMPANY LIMITED"/>
    <n v="1250603"/>
    <x v="1"/>
    <s v="Invoice"/>
    <n v="10000.68"/>
    <n v="1670.3"/>
    <x v="36"/>
    <x v="36"/>
    <x v="1"/>
    <s v="DP Service-11GO.402"/>
    <x v="1"/>
    <x v="2"/>
  </r>
  <r>
    <s v="BAJAJ ALLIANZ GENERAL INSURANCE COMPANY LIMITED"/>
    <n v="1171153"/>
    <x v="1"/>
    <s v="Invoice"/>
    <n v="132564.23000000001"/>
    <n v="132564.23000000001"/>
    <x v="14"/>
    <x v="14"/>
    <x v="2"/>
    <s v="DP Service-11GO.402"/>
    <x v="1"/>
    <x v="2"/>
  </r>
  <r>
    <s v="CHOLAMANDALAM GENERAL INSURANCE COMPANY LIMITED"/>
    <n v="1250551"/>
    <x v="1"/>
    <s v="Invoice"/>
    <n v="25606.95"/>
    <n v="25606.95"/>
    <x v="23"/>
    <x v="23"/>
    <x v="1"/>
    <s v="DP Service-11GO.402"/>
    <x v="1"/>
    <x v="2"/>
  </r>
  <r>
    <s v="CHOLAMANDALAM GENERAL INSURANCE COMPANY LIMITED"/>
    <n v="1250551"/>
    <x v="1"/>
    <s v="Invoice"/>
    <n v="38425.980000000003"/>
    <n v="2602.98"/>
    <x v="74"/>
    <x v="74"/>
    <x v="3"/>
    <s v="DP Service-11GO.402"/>
    <x v="1"/>
    <x v="2"/>
  </r>
  <r>
    <s v="IFFCO TOKIO GENERAL INSURANCE COMPANY LIMITED"/>
    <n v="1250518"/>
    <x v="1"/>
    <s v="Invoice"/>
    <n v="30138.11"/>
    <n v="30138.11"/>
    <x v="5"/>
    <x v="5"/>
    <x v="2"/>
    <s v="DP Service-11GO.402"/>
    <x v="1"/>
    <x v="2"/>
  </r>
  <r>
    <s v="CHOLAMANDALAM GENERAL INSURANCE COMPANY LIMITED"/>
    <n v="1250551"/>
    <x v="1"/>
    <s v="Invoice"/>
    <n v="346358.59"/>
    <n v="346358.59"/>
    <x v="13"/>
    <x v="13"/>
    <x v="2"/>
    <s v="DP Service-11GO.402"/>
    <x v="1"/>
    <x v="2"/>
  </r>
  <r>
    <s v="SHABBIR MIRJI"/>
    <n v="1279767"/>
    <x v="1"/>
    <s v="Invoice"/>
    <n v="19861.02"/>
    <n v="361.02"/>
    <x v="7"/>
    <x v="7"/>
    <x v="2"/>
    <s v="DP Service-11GO.402"/>
    <x v="1"/>
    <x v="2"/>
  </r>
  <r>
    <s v="MRS. SHAMIKA SHYAM NAIK"/>
    <n v="1276141"/>
    <x v="1"/>
    <s v="Invoice"/>
    <n v="8033.57"/>
    <n v="8033.57"/>
    <x v="83"/>
    <x v="83"/>
    <x v="1"/>
    <s v="DP Service-11GO.402"/>
    <x v="1"/>
    <x v="2"/>
  </r>
  <r>
    <s v="UMESH RIVANKAR"/>
    <n v="1131452"/>
    <x v="1"/>
    <s v="Invoice"/>
    <n v="1473.96"/>
    <n v="1473.96"/>
    <x v="4"/>
    <x v="4"/>
    <x v="2"/>
    <s v="DP Service-11GO.402"/>
    <x v="1"/>
    <x v="2"/>
  </r>
  <r>
    <s v="MR. PETER CARIDADE TRAVASSO"/>
    <n v="1283000"/>
    <x v="1"/>
    <s v="Invoice"/>
    <n v="60930.99"/>
    <n v="60930.99"/>
    <x v="4"/>
    <x v="4"/>
    <x v="2"/>
    <s v="DP Service-11GO.402"/>
    <x v="1"/>
    <x v="2"/>
  </r>
  <r>
    <s v="icici lombard general insurance company ltd"/>
    <n v="1035"/>
    <x v="1"/>
    <s v="Invoice"/>
    <n v="12832.27"/>
    <n v="12832.27"/>
    <x v="84"/>
    <x v="84"/>
    <x v="4"/>
    <s v="DP Service-11GO.402"/>
    <x v="1"/>
    <x v="2"/>
  </r>
  <r>
    <s v="IFFCO TOKIO GENERAL INSURANCE COMPANY LIMITED"/>
    <n v="1250518"/>
    <x v="1"/>
    <s v="Invoice"/>
    <n v="20155.189999999999"/>
    <n v="20155.189999999999"/>
    <x v="1"/>
    <x v="1"/>
    <x v="1"/>
    <s v="DP Service-11GO.402"/>
    <x v="1"/>
    <x v="2"/>
  </r>
  <r>
    <s v="HDFC ERGO GENERAL INSURANCE COMPANY LIMITED"/>
    <n v="1250508"/>
    <x v="1"/>
    <s v="Invoice"/>
    <n v="6408.04"/>
    <n v="6408.04"/>
    <x v="12"/>
    <x v="12"/>
    <x v="2"/>
    <s v="DP Service-11GO.402"/>
    <x v="1"/>
    <x v="2"/>
  </r>
  <r>
    <s v="KOTAK MAHINDRA GENERAL INSURANCE COMPANY LIMITED"/>
    <n v="1250554"/>
    <x v="1"/>
    <s v="Invoice"/>
    <n v="38316.5"/>
    <n v="38316.5"/>
    <x v="28"/>
    <x v="28"/>
    <x v="3"/>
    <s v="DP Service-11GO.402"/>
    <x v="1"/>
    <x v="2"/>
  </r>
  <r>
    <s v="HDFC ERGO GENERAL INSURANCE COMPANY LIMITED"/>
    <n v="1250508"/>
    <x v="1"/>
    <s v="Invoice"/>
    <n v="29807.64"/>
    <n v="29807.64"/>
    <x v="39"/>
    <x v="39"/>
    <x v="1"/>
    <s v="DP Service-11GO.402"/>
    <x v="1"/>
    <x v="2"/>
  </r>
  <r>
    <s v="ROYAL SUNDARAM GENERAL INSURANCE COMPANY LIMITED"/>
    <n v="1250587"/>
    <x v="1"/>
    <s v="Invoice"/>
    <n v="16938.3"/>
    <n v="16938.3"/>
    <x v="13"/>
    <x v="13"/>
    <x v="2"/>
    <s v="DP Service-11GO.402"/>
    <x v="1"/>
    <x v="2"/>
  </r>
  <r>
    <s v="NATIONAL INSURANCE COMPANY LIMITED (MSIL)"/>
    <n v="1250560"/>
    <x v="1"/>
    <s v="Invoice"/>
    <n v="310885.3"/>
    <n v="3001.3"/>
    <x v="85"/>
    <x v="85"/>
    <x v="3"/>
    <s v="DP Service-11GO.402"/>
    <x v="1"/>
    <x v="2"/>
  </r>
  <r>
    <s v="UNIVERSAL SOMPO GENERAL INSURANCE COMPANY LIMITED"/>
    <n v="1250603"/>
    <x v="1"/>
    <s v="Invoice"/>
    <n v="33899.11"/>
    <n v="33899.11"/>
    <x v="69"/>
    <x v="69"/>
    <x v="2"/>
    <s v="DP Service-11GO.402"/>
    <x v="1"/>
    <x v="2"/>
  </r>
  <r>
    <s v="IFFCO TOKIO GENERAL INSURANCE COMPANY LIMITED"/>
    <n v="1250518"/>
    <x v="1"/>
    <s v="Invoice"/>
    <n v="89739.96"/>
    <n v="349.64"/>
    <x v="10"/>
    <x v="10"/>
    <x v="1"/>
    <s v="DP Service-11GO.402"/>
    <x v="1"/>
    <x v="2"/>
  </r>
  <r>
    <s v="ANTHONY FERNANDES"/>
    <n v="1290062"/>
    <x v="1"/>
    <s v="Invoice"/>
    <n v="15403.67"/>
    <n v="15403.67"/>
    <x v="13"/>
    <x v="13"/>
    <x v="2"/>
    <s v="DP Service-11GO.402"/>
    <x v="1"/>
    <x v="2"/>
  </r>
  <r>
    <s v="BAJAJ ALLIANZ GENERAL INSURANCE COMPANY LIMITED"/>
    <n v="1171153"/>
    <x v="1"/>
    <s v="Invoice"/>
    <n v="3540"/>
    <n v="3540"/>
    <x v="86"/>
    <x v="86"/>
    <x v="1"/>
    <s v="DP Service-11GO.402"/>
    <x v="1"/>
    <x v="2"/>
  </r>
  <r>
    <s v="BAJAJ ALLIANZ GENERAL INSURANCE COMPANY LIMITED"/>
    <n v="1171153"/>
    <x v="1"/>
    <s v="Invoice"/>
    <n v="93135.96"/>
    <n v="93135.96"/>
    <x v="39"/>
    <x v="39"/>
    <x v="1"/>
    <s v="DP Service-11GO.402"/>
    <x v="1"/>
    <x v="2"/>
  </r>
  <r>
    <s v="UNITED INDIA INSURANCE COMPANY LIMITED"/>
    <n v="1250600"/>
    <x v="1"/>
    <s v="Invoice"/>
    <n v="50877.88"/>
    <n v="50877.88"/>
    <x v="9"/>
    <x v="9"/>
    <x v="3"/>
    <s v="DP Service-11GO.402"/>
    <x v="1"/>
    <x v="2"/>
  </r>
  <r>
    <s v="IFFCO TOKIO GENERAL INSURANCE COMPANY LIMITED"/>
    <n v="1250518"/>
    <x v="1"/>
    <s v="Invoice"/>
    <n v="16974.509999999998"/>
    <n v="16974.509999999998"/>
    <x v="4"/>
    <x v="4"/>
    <x v="2"/>
    <s v="DP Service-11GO.402"/>
    <x v="1"/>
    <x v="2"/>
  </r>
  <r>
    <s v="IFFCO TOKIO GENERAL INSURANCE COMPANY LIMITED"/>
    <n v="1250518"/>
    <x v="1"/>
    <s v="Invoice"/>
    <n v="27165.06"/>
    <n v="1672.98"/>
    <x v="49"/>
    <x v="49"/>
    <x v="3"/>
    <s v="DP Service-11GO.402"/>
    <x v="1"/>
    <x v="2"/>
  </r>
  <r>
    <s v="MAHADEV NAIK"/>
    <n v="555732"/>
    <x v="1"/>
    <s v="Invoice"/>
    <n v="11280.16"/>
    <n v="280.16000000000003"/>
    <x v="40"/>
    <x v="40"/>
    <x v="2"/>
    <s v="DP Service-11GO.402"/>
    <x v="1"/>
    <x v="2"/>
  </r>
  <r>
    <s v="HDFC ERGO GENERAL INSURANCE COMPANY LIMITED"/>
    <n v="1250508"/>
    <x v="1"/>
    <s v="Invoice"/>
    <n v="10937.73"/>
    <n v="6759.98"/>
    <x v="48"/>
    <x v="48"/>
    <x v="3"/>
    <s v="DP Service-11GO.402"/>
    <x v="1"/>
    <x v="2"/>
  </r>
  <r>
    <s v="RENUKA SUTAR"/>
    <n v="926095"/>
    <x v="1"/>
    <s v="Invoice"/>
    <n v="4485.17"/>
    <n v="4485.17"/>
    <x v="13"/>
    <x v="13"/>
    <x v="2"/>
    <s v="DP Service-11GO.402"/>
    <x v="1"/>
    <x v="2"/>
  </r>
  <r>
    <s v="UNITED INDIA INSURANCE COMPANY LIMITED"/>
    <n v="1250600"/>
    <x v="1"/>
    <s v="Invoice"/>
    <n v="22099.360000000001"/>
    <n v="378.36"/>
    <x v="82"/>
    <x v="82"/>
    <x v="1"/>
    <s v="DP Service-11GO.402"/>
    <x v="1"/>
    <x v="2"/>
  </r>
  <r>
    <s v="HDFC ERGO GENERAL INSURANCE COMPANY LIMITED"/>
    <n v="1250508"/>
    <x v="1"/>
    <s v="Invoice"/>
    <n v="20184.349999999999"/>
    <n v="20184.349999999999"/>
    <x v="17"/>
    <x v="17"/>
    <x v="2"/>
    <s v="DP Service-11GO.402"/>
    <x v="1"/>
    <x v="2"/>
  </r>
  <r>
    <s v="VISHNU KUMAR RATHI"/>
    <n v="456842"/>
    <x v="1"/>
    <s v="Invoice"/>
    <n v="2853.17"/>
    <n v="2853.17"/>
    <x v="4"/>
    <x v="4"/>
    <x v="2"/>
    <s v="DP Service-11GO.402"/>
    <x v="1"/>
    <x v="2"/>
  </r>
  <r>
    <s v="IFFCO TOKIO GENERAL INSURANCE COMPANY LIMITED"/>
    <n v="1250518"/>
    <x v="1"/>
    <s v="Invoice"/>
    <n v="11048.87"/>
    <n v="11048.87"/>
    <x v="13"/>
    <x v="13"/>
    <x v="2"/>
    <s v="DP Service-11GO.402"/>
    <x v="1"/>
    <x v="2"/>
  </r>
  <r>
    <s v="IFFCO TOKIO GENERAL INSURANCE COMPANY LIMITED"/>
    <n v="1250518"/>
    <x v="1"/>
    <s v="Invoice"/>
    <n v="136745.12"/>
    <n v="421.02"/>
    <x v="69"/>
    <x v="69"/>
    <x v="2"/>
    <s v="DP Service-11GO.402"/>
    <x v="1"/>
    <x v="2"/>
  </r>
  <r>
    <s v="UNIVERSAL SOMPO GENERAL INSURANCE COMPANY LIMITED"/>
    <n v="1250603"/>
    <x v="1"/>
    <s v="Invoice"/>
    <n v="71772.929999999993"/>
    <n v="71772.929999999993"/>
    <x v="21"/>
    <x v="21"/>
    <x v="2"/>
    <s v="DP Service-11GO.402"/>
    <x v="1"/>
    <x v="2"/>
  </r>
  <r>
    <s v="NAZMIN NAIK"/>
    <n v="1278616"/>
    <x v="1"/>
    <s v="Invoice"/>
    <n v="854"/>
    <n v="854"/>
    <x v="69"/>
    <x v="69"/>
    <x v="2"/>
    <s v="DP Service-11GO.402"/>
    <x v="1"/>
    <x v="2"/>
  </r>
  <r>
    <s v="ICICI LOMBARD GENERAL INSURANCE COMPANY LIMITED"/>
    <n v="1250552"/>
    <x v="1"/>
    <s v="Invoice"/>
    <n v="29330.11"/>
    <n v="29330.11"/>
    <x v="22"/>
    <x v="22"/>
    <x v="2"/>
    <s v="DP Service-11GO.402"/>
    <x v="1"/>
    <x v="2"/>
  </r>
  <r>
    <s v="LIBERTY GENERAL INSURANCE COMPANY LIMITED"/>
    <n v="1250557"/>
    <x v="1"/>
    <s v="Invoice"/>
    <n v="14233.27"/>
    <n v="14233.27"/>
    <x v="6"/>
    <x v="6"/>
    <x v="2"/>
    <s v="DP Service-11GO.402"/>
    <x v="1"/>
    <x v="2"/>
  </r>
  <r>
    <s v="PRAKASH PAWAR"/>
    <n v="134068"/>
    <x v="1"/>
    <s v="Invoice"/>
    <n v="275.01"/>
    <n v="275.01"/>
    <x v="12"/>
    <x v="12"/>
    <x v="2"/>
    <s v="DP Service-11GO.402"/>
    <x v="1"/>
    <x v="2"/>
  </r>
  <r>
    <s v="TATA AIG GENERAL INSURANCE COMPANY LIMITED"/>
    <n v="1250593"/>
    <x v="1"/>
    <s v="Invoice"/>
    <n v="28470.99"/>
    <n v="1500.54"/>
    <x v="22"/>
    <x v="22"/>
    <x v="2"/>
    <s v="DP Service-11GO.402"/>
    <x v="1"/>
    <x v="2"/>
  </r>
  <r>
    <s v="RELIANCE GENERAL INSURANCE COMPANY LIMITED"/>
    <n v="1250580"/>
    <x v="1"/>
    <s v="Invoice"/>
    <n v="44696.74"/>
    <n v="44696.74"/>
    <x v="82"/>
    <x v="82"/>
    <x v="1"/>
    <s v="DP Service-11GO.402"/>
    <x v="1"/>
    <x v="2"/>
  </r>
  <r>
    <s v="ICICI LOMBARD GENERAL INSURANCE COMPANY LIMITED"/>
    <n v="1250552"/>
    <x v="1"/>
    <s v="Invoice"/>
    <n v="137224.35"/>
    <n v="137224.35"/>
    <x v="21"/>
    <x v="21"/>
    <x v="2"/>
    <s v="DP Service-11GO.402"/>
    <x v="1"/>
    <x v="2"/>
  </r>
  <r>
    <s v="RELIANCE GENERAL INSURANCE COMPANY LIMITED"/>
    <n v="1250580"/>
    <x v="1"/>
    <s v="Invoice"/>
    <n v="326332.93"/>
    <n v="1373.93"/>
    <x v="11"/>
    <x v="11"/>
    <x v="1"/>
    <s v="DP Service-11GO.402"/>
    <x v="1"/>
    <x v="2"/>
  </r>
  <r>
    <s v="UNIVERSAL SOMPO GENERAL INSURANCE COMPANY LIMITED"/>
    <n v="1250603"/>
    <x v="1"/>
    <s v="Invoice"/>
    <n v="29811.23"/>
    <n v="29811.23"/>
    <x v="4"/>
    <x v="4"/>
    <x v="2"/>
    <s v="DP Service-11GO.402"/>
    <x v="1"/>
    <x v="2"/>
  </r>
  <r>
    <s v="UNIVERSAL SOMPO GENERAL INSURANCE COMPANY LIMITED"/>
    <n v="1250603"/>
    <x v="1"/>
    <s v="Invoice"/>
    <n v="39405.050000000003"/>
    <n v="39405.050000000003"/>
    <x v="21"/>
    <x v="21"/>
    <x v="2"/>
    <s v="DP Service-11GO.402"/>
    <x v="1"/>
    <x v="2"/>
  </r>
  <r>
    <s v="BAJAJ ALLIANZ GENERAL INSURANCE COMPANY LIMITED"/>
    <n v="1171153"/>
    <x v="1"/>
    <s v="Invoice"/>
    <n v="72932.59"/>
    <n v="72932.59"/>
    <x v="3"/>
    <x v="3"/>
    <x v="2"/>
    <s v="DP Service-11GO.402"/>
    <x v="1"/>
    <x v="2"/>
  </r>
  <r>
    <s v="BAJAJ ALLIANZ GENERAL INSURANCE COMPANY LIMITED"/>
    <n v="1171153"/>
    <x v="1"/>
    <s v="Invoice"/>
    <n v="64581.42"/>
    <n v="64581.42"/>
    <x v="23"/>
    <x v="23"/>
    <x v="1"/>
    <s v="DP Service-11GO.402"/>
    <x v="1"/>
    <x v="2"/>
  </r>
  <r>
    <s v="IFFCO TOKIO GENERAL INSURANCE COMPANY LIMITED"/>
    <n v="1250518"/>
    <x v="1"/>
    <s v="Invoice"/>
    <n v="14468.09"/>
    <n v="14468.09"/>
    <x v="4"/>
    <x v="4"/>
    <x v="2"/>
    <s v="DP Service-11GO.402"/>
    <x v="1"/>
    <x v="2"/>
  </r>
  <r>
    <s v="BAJAJ ALLIANZ GENERAL INSURANCE COMPANY LIMITED"/>
    <n v="1171153"/>
    <x v="1"/>
    <s v="Invoice"/>
    <n v="6738.07"/>
    <n v="6738.07"/>
    <x v="16"/>
    <x v="16"/>
    <x v="3"/>
    <s v="DP Service-11GO.402"/>
    <x v="1"/>
    <x v="2"/>
  </r>
  <r>
    <s v="NATIONAL INSURANCE COMPANY LIMITED (MSIL)"/>
    <n v="1250560"/>
    <x v="1"/>
    <s v="Invoice"/>
    <n v="70522.5"/>
    <n v="70522.5"/>
    <x v="37"/>
    <x v="37"/>
    <x v="1"/>
    <s v="DP Service-11GO.402"/>
    <x v="1"/>
    <x v="2"/>
  </r>
  <r>
    <s v="UNITED INDIA INSURANCE COMPANY LIMITED"/>
    <n v="1250600"/>
    <x v="1"/>
    <s v="Invoice"/>
    <n v="23126.34"/>
    <n v="1090.3399999999999"/>
    <x v="85"/>
    <x v="85"/>
    <x v="3"/>
    <s v="DP Service-11GO.402"/>
    <x v="1"/>
    <x v="2"/>
  </r>
  <r>
    <s v="BAJAJ ALLIANZ GENERAL INSURANCE COMPANY LIMITED"/>
    <n v="1171153"/>
    <x v="1"/>
    <s v="Invoice"/>
    <n v="17731.259999999998"/>
    <n v="1070.26"/>
    <x v="54"/>
    <x v="54"/>
    <x v="1"/>
    <s v="DP Service-11GO.402"/>
    <x v="1"/>
    <x v="2"/>
  </r>
  <r>
    <s v="IFFCO TOKIO GENERAL INSURANCE COMPANY LIMITED"/>
    <n v="1250518"/>
    <x v="1"/>
    <s v="Invoice"/>
    <n v="17436.38"/>
    <n v="17436.38"/>
    <x v="3"/>
    <x v="3"/>
    <x v="2"/>
    <s v="DP Service-11GO.402"/>
    <x v="1"/>
    <x v="2"/>
  </r>
  <r>
    <s v="HDFC ERGO GENERAL INSURANCE COMPANY LIMITED"/>
    <n v="1250508"/>
    <x v="1"/>
    <s v="Invoice"/>
    <n v="14762.69"/>
    <n v="14762.69"/>
    <x v="4"/>
    <x v="4"/>
    <x v="2"/>
    <s v="DP Service-11GO.402"/>
    <x v="1"/>
    <x v="2"/>
  </r>
  <r>
    <s v="ICICI LOMBARD GENERAL INSURANCE COMPANY LIMITED"/>
    <n v="1250552"/>
    <x v="1"/>
    <s v="Invoice"/>
    <n v="28629.7"/>
    <n v="4748.7"/>
    <x v="45"/>
    <x v="45"/>
    <x v="1"/>
    <s v="DP Service-11GO.402"/>
    <x v="1"/>
    <x v="2"/>
  </r>
  <r>
    <s v="NOEL FRANCO D'SILVA"/>
    <n v="1216081"/>
    <x v="1"/>
    <s v="Invoice"/>
    <n v="2082.88"/>
    <n v="2082.88"/>
    <x v="68"/>
    <x v="68"/>
    <x v="3"/>
    <s v="DP Service-11GO.402"/>
    <x v="1"/>
    <x v="2"/>
  </r>
  <r>
    <s v="SHRADHA ADITYA KAMAT BAMBOLKAR"/>
    <n v="1217038"/>
    <x v="1"/>
    <s v="Invoice"/>
    <n v="1000"/>
    <n v="1000"/>
    <x v="52"/>
    <x v="52"/>
    <x v="1"/>
    <s v="DP Service-11GO.402"/>
    <x v="1"/>
    <x v="2"/>
  </r>
  <r>
    <s v="IFFCO TOKIO GENERAL INSURANCE COMPANY LIMITED"/>
    <n v="1250518"/>
    <x v="1"/>
    <s v="Invoice"/>
    <n v="31621.91"/>
    <n v="31621.91"/>
    <x v="40"/>
    <x v="40"/>
    <x v="2"/>
    <s v="DP Service-11GO.402"/>
    <x v="1"/>
    <x v="2"/>
  </r>
  <r>
    <s v="SBI GENERAL INSURANCE COMPANY LIMITED"/>
    <n v="1250590"/>
    <x v="1"/>
    <s v="Invoice"/>
    <n v="13248.69"/>
    <n v="13248.69"/>
    <x v="4"/>
    <x v="4"/>
    <x v="2"/>
    <s v="DP Service-11GO.402"/>
    <x v="1"/>
    <x v="2"/>
  </r>
  <r>
    <s v="BAJAJ ALLIANZ GENERAL INSURANCE COMPANY LIMITED"/>
    <n v="1171153"/>
    <x v="1"/>
    <s v="Invoice"/>
    <n v="32012.68"/>
    <n v="32012.68"/>
    <x v="20"/>
    <x v="20"/>
    <x v="2"/>
    <s v="DP Service-11GO.402"/>
    <x v="1"/>
    <x v="2"/>
  </r>
  <r>
    <s v="ICICI LOMBARD GENERAL INSURANCE COMPANY LIMITED"/>
    <n v="1250552"/>
    <x v="1"/>
    <s v="Invoice"/>
    <n v="21916.46"/>
    <n v="6083.46"/>
    <x v="77"/>
    <x v="77"/>
    <x v="0"/>
    <s v="DP Service-11GO.402"/>
    <x v="1"/>
    <x v="2"/>
  </r>
  <r>
    <s v="IFFCO TOKIO GENERAL INSURANCE COMPANY LIMITED"/>
    <n v="1250518"/>
    <x v="1"/>
    <s v="Invoice"/>
    <n v="14668.81"/>
    <n v="14668.81"/>
    <x v="21"/>
    <x v="21"/>
    <x v="2"/>
    <s v="DP Service-11GO.402"/>
    <x v="1"/>
    <x v="2"/>
  </r>
  <r>
    <s v="THE NEW INDIA ASSURANCE COMPANY LIMITED (MSIL)"/>
    <n v="1250594"/>
    <x v="1"/>
    <s v="Invoice"/>
    <n v="25650.27"/>
    <n v="25650.27"/>
    <x v="29"/>
    <x v="29"/>
    <x v="1"/>
    <s v="DP Service-11GO.402"/>
    <x v="1"/>
    <x v="2"/>
  </r>
  <r>
    <s v="NATIONAL INSURANCE COMPANY LIMITED (MSIL)"/>
    <n v="1250560"/>
    <x v="1"/>
    <s v="Invoice"/>
    <n v="65939.89"/>
    <n v="65939.89"/>
    <x v="6"/>
    <x v="6"/>
    <x v="2"/>
    <s v="DP Service-11GO.402"/>
    <x v="1"/>
    <x v="2"/>
  </r>
  <r>
    <s v="PAWAN KOUL"/>
    <n v="136055"/>
    <x v="1"/>
    <s v="Invoice"/>
    <n v="2720.47"/>
    <n v="2720.47"/>
    <x v="10"/>
    <x v="10"/>
    <x v="1"/>
    <s v="DP Service-11GO.402"/>
    <x v="1"/>
    <x v="2"/>
  </r>
  <r>
    <s v="HDFC ERGO GENERAL INSURANCE COMPANY LIMITED"/>
    <n v="1250508"/>
    <x v="1"/>
    <s v="Invoice"/>
    <n v="19334.95"/>
    <n v="19334.95"/>
    <x v="66"/>
    <x v="66"/>
    <x v="3"/>
    <s v="DP Service-11GO.402"/>
    <x v="1"/>
    <x v="2"/>
  </r>
  <r>
    <s v="IFFCO TOKIO GENERAL INSURANCE COMPANY LIMITED"/>
    <n v="1250518"/>
    <x v="1"/>
    <s v="Invoice"/>
    <n v="15411.35"/>
    <n v="15411.35"/>
    <x v="11"/>
    <x v="11"/>
    <x v="1"/>
    <s v="DP Service-11GO.402"/>
    <x v="1"/>
    <x v="2"/>
  </r>
  <r>
    <s v="UMESH RIVANKAR"/>
    <n v="1288133"/>
    <x v="1"/>
    <s v="Invoice"/>
    <n v="1037.02"/>
    <n v="1037.02"/>
    <x v="4"/>
    <x v="4"/>
    <x v="2"/>
    <s v="DP Service-11GO.402"/>
    <x v="1"/>
    <x v="2"/>
  </r>
  <r>
    <s v="IFFCO TOKIO GENERAL INSURANCE COMPANY LIMITED"/>
    <n v="1250518"/>
    <x v="1"/>
    <s v="Invoice"/>
    <n v="22603.599999999999"/>
    <n v="22603.599999999999"/>
    <x v="43"/>
    <x v="43"/>
    <x v="2"/>
    <s v="DP Service-11GO.402"/>
    <x v="1"/>
    <x v="2"/>
  </r>
  <r>
    <s v="HDFC ERGO GENERAL INSURANCE COMPANY LIMITED"/>
    <n v="1250508"/>
    <x v="1"/>
    <s v="Invoice"/>
    <n v="24323.11"/>
    <n v="24323.11"/>
    <x v="87"/>
    <x v="87"/>
    <x v="3"/>
    <s v="DP Service-11GO.402"/>
    <x v="1"/>
    <x v="2"/>
  </r>
  <r>
    <s v="REUBEN GOUVEIA"/>
    <n v="968395"/>
    <x v="1"/>
    <s v="Invoice"/>
    <n v="2256.0300000000002"/>
    <n v="2256.0300000000002"/>
    <x v="21"/>
    <x v="21"/>
    <x v="2"/>
    <s v="DP Service-11GO.402"/>
    <x v="1"/>
    <x v="2"/>
  </r>
  <r>
    <s v="TATA AIG GENERAL INSURANCE COMPANY LIMITED"/>
    <n v="1250593"/>
    <x v="1"/>
    <s v="Invoice"/>
    <n v="13670.23"/>
    <n v="13670.23"/>
    <x v="45"/>
    <x v="45"/>
    <x v="1"/>
    <s v="DP Service-11GO.402"/>
    <x v="1"/>
    <x v="2"/>
  </r>
  <r>
    <s v="JEETRAJ R PUROHIT"/>
    <n v="903768"/>
    <x v="1"/>
    <s v="Invoice"/>
    <n v="4235.04"/>
    <n v="435.04"/>
    <x v="20"/>
    <x v="20"/>
    <x v="2"/>
    <s v="DP Service-11GO.402"/>
    <x v="1"/>
    <x v="2"/>
  </r>
  <r>
    <s v="ICICI LOMBARD GENERAL INSURANCE COMPANY LIMITED"/>
    <n v="1250552"/>
    <x v="1"/>
    <s v="Invoice"/>
    <n v="34568.9"/>
    <n v="118.91"/>
    <x v="80"/>
    <x v="80"/>
    <x v="3"/>
    <s v="DP Service-11GO.402"/>
    <x v="1"/>
    <x v="2"/>
  </r>
  <r>
    <s v="ICICI LOMBARD GENERAL INSURANCE COMPANY LIMITED"/>
    <n v="1250552"/>
    <x v="1"/>
    <s v="Invoice"/>
    <n v="38766.51"/>
    <n v="6408.51"/>
    <x v="35"/>
    <x v="35"/>
    <x v="1"/>
    <s v="DP Service-11GO.402"/>
    <x v="1"/>
    <x v="2"/>
  </r>
  <r>
    <s v="ROSARIO FERNANDES"/>
    <n v="161869"/>
    <x v="1"/>
    <s v="Invoice"/>
    <n v="5873"/>
    <n v="5873"/>
    <x v="22"/>
    <x v="22"/>
    <x v="2"/>
    <s v="DP Service-11GO.402"/>
    <x v="1"/>
    <x v="2"/>
  </r>
  <r>
    <s v="ICICI LOMBARD GENERAL INSURANCE COMPANY LIMITED"/>
    <n v="1250552"/>
    <x v="1"/>
    <s v="Invoice"/>
    <n v="36751.910000000003"/>
    <n v="5786.91"/>
    <x v="10"/>
    <x v="10"/>
    <x v="1"/>
    <s v="DP Service-11GO.402"/>
    <x v="1"/>
    <x v="2"/>
  </r>
  <r>
    <s v="IFFCO TOKIO GENERAL INSURANCE COMPANY LIMITED"/>
    <n v="1250518"/>
    <x v="1"/>
    <s v="Invoice"/>
    <n v="33968.620000000003"/>
    <n v="33968.620000000003"/>
    <x v="68"/>
    <x v="68"/>
    <x v="3"/>
    <s v="DP Service-11GO.402"/>
    <x v="1"/>
    <x v="2"/>
  </r>
  <r>
    <s v="BAJAJ ALLIANZ GENERAL INSURANCE COMPANY LIMITED"/>
    <n v="1171153"/>
    <x v="1"/>
    <s v="Invoice"/>
    <n v="11750.5"/>
    <n v="846.5"/>
    <x v="40"/>
    <x v="40"/>
    <x v="2"/>
    <s v="DP Service-11GO.402"/>
    <x v="1"/>
    <x v="2"/>
  </r>
  <r>
    <s v="RELIANCE GENERAL INSURANCE COMPANY LIMITED"/>
    <n v="1250580"/>
    <x v="1"/>
    <s v="Invoice"/>
    <n v="2819.73"/>
    <n v="2819.73"/>
    <x v="53"/>
    <x v="53"/>
    <x v="1"/>
    <s v="DP Service-11GO.402"/>
    <x v="1"/>
    <x v="2"/>
  </r>
  <r>
    <s v="BAJAJ ALLIANZ GENERAL INSURANCE COMPANY LIMITED"/>
    <n v="1171153"/>
    <x v="1"/>
    <s v="Invoice"/>
    <n v="2124"/>
    <n v="1184.57"/>
    <x v="30"/>
    <x v="30"/>
    <x v="1"/>
    <s v="DP Service-11GO.402"/>
    <x v="1"/>
    <x v="2"/>
  </r>
  <r>
    <s v="UNIVERSAL SOMPO GENERAL INSURANCE COMPANY LIMITED"/>
    <n v="1250603"/>
    <x v="1"/>
    <s v="Invoice"/>
    <n v="29520.799999999999"/>
    <n v="74.739999999999995"/>
    <x v="22"/>
    <x v="22"/>
    <x v="2"/>
    <s v="DP Service-11GO.402"/>
    <x v="1"/>
    <x v="2"/>
  </r>
  <r>
    <s v="IFFCO TOKIO GENERAL INSURANCE COMPANY LIMITED"/>
    <n v="1250518"/>
    <x v="1"/>
    <s v="Invoice"/>
    <n v="110221.41"/>
    <n v="110221.41"/>
    <x v="4"/>
    <x v="4"/>
    <x v="2"/>
    <s v="DP Service-11GO.402"/>
    <x v="1"/>
    <x v="2"/>
  </r>
  <r>
    <s v="ICICI LOMBARD GENERAL INSURANCE COMPANY LIMITED"/>
    <n v="1250552"/>
    <x v="1"/>
    <s v="Invoice"/>
    <n v="18397.439999999999"/>
    <n v="18397.439999999999"/>
    <x v="4"/>
    <x v="4"/>
    <x v="2"/>
    <s v="DP Service-11GO.402"/>
    <x v="1"/>
    <x v="2"/>
  </r>
  <r>
    <s v="UNIVERSAL SOMPO GENERAL INSURANCE COMPANY LIMITED"/>
    <n v="1250603"/>
    <x v="1"/>
    <s v="Invoice"/>
    <n v="590"/>
    <n v="590"/>
    <x v="20"/>
    <x v="20"/>
    <x v="2"/>
    <s v="DP Service-11GO.402"/>
    <x v="1"/>
    <x v="2"/>
  </r>
  <r>
    <s v="SHUBHA PRABHUDESAI"/>
    <n v="842961"/>
    <x v="1"/>
    <s v="Invoice"/>
    <n v="8334.7999999999993"/>
    <n v="1378.8"/>
    <x v="11"/>
    <x v="11"/>
    <x v="1"/>
    <s v="DP Service-11GO.402"/>
    <x v="1"/>
    <x v="2"/>
  </r>
  <r>
    <s v="M/S SAI SERVICE STATION LTD SAI"/>
    <n v="361806"/>
    <x v="1"/>
    <s v="Invoice"/>
    <n v="5529.07"/>
    <n v="5529.07"/>
    <x v="11"/>
    <x v="11"/>
    <x v="1"/>
    <s v="DP Service-11GO.402"/>
    <x v="1"/>
    <x v="2"/>
  </r>
  <r>
    <s v="ROYAL SUNDARAM GENERAL INSURANCE COMPANY LIMITED"/>
    <n v="1250587"/>
    <x v="1"/>
    <s v="Invoice"/>
    <n v="12681.38"/>
    <n v="12681.38"/>
    <x v="22"/>
    <x v="22"/>
    <x v="2"/>
    <s v="DP Service-11GO.402"/>
    <x v="1"/>
    <x v="2"/>
  </r>
  <r>
    <s v="THE NEW INDIA ASSURANCE COMPANY LIMITED (MSIL)"/>
    <n v="1250594"/>
    <x v="1"/>
    <s v="Invoice"/>
    <n v="15418.1"/>
    <n v="15418.1"/>
    <x v="54"/>
    <x v="54"/>
    <x v="1"/>
    <s v="DP Service-11GO.402"/>
    <x v="1"/>
    <x v="2"/>
  </r>
  <r>
    <s v="ICICI LOMBARD GENERAL INSURANCE COMPANY LIMITED"/>
    <n v="1250552"/>
    <x v="1"/>
    <s v="Invoice"/>
    <n v="22514.5"/>
    <n v="22514.5"/>
    <x v="14"/>
    <x v="14"/>
    <x v="2"/>
    <s v="DP Service-11GO.402"/>
    <x v="1"/>
    <x v="2"/>
  </r>
  <r>
    <s v="BAJAJ ALLIANZ GENERAL INSURANCE COMPANY LIMITED"/>
    <n v="1171153"/>
    <x v="1"/>
    <s v="Invoice"/>
    <n v="18548.759999999998"/>
    <n v="18548.759999999998"/>
    <x v="49"/>
    <x v="49"/>
    <x v="3"/>
    <s v="DP Service-11GO.402"/>
    <x v="1"/>
    <x v="2"/>
  </r>
  <r>
    <s v="DUARTE MARIAN"/>
    <n v="125039"/>
    <x v="1"/>
    <s v="Invoice"/>
    <n v="7147.51"/>
    <n v="1147.51"/>
    <x v="40"/>
    <x v="40"/>
    <x v="2"/>
    <s v="DP Service-11GO.402"/>
    <x v="1"/>
    <x v="2"/>
  </r>
  <r>
    <s v="FUTURE GENERALI INDIA INSURANCE COMPANY LIMITED"/>
    <n v="1250506"/>
    <x v="1"/>
    <s v="Invoice"/>
    <n v="14060.06"/>
    <n v="14060.06"/>
    <x v="81"/>
    <x v="81"/>
    <x v="3"/>
    <s v="DP Service-11GO.402"/>
    <x v="1"/>
    <x v="2"/>
  </r>
  <r>
    <s v="ICICI LOMBARD GENERAL INSURANCE COMPANY LIMITED"/>
    <n v="1250552"/>
    <x v="1"/>
    <s v="Invoice"/>
    <n v="46807.51"/>
    <n v="46807.51"/>
    <x v="15"/>
    <x v="15"/>
    <x v="2"/>
    <s v="DP Service-11GO.402"/>
    <x v="1"/>
    <x v="2"/>
  </r>
  <r>
    <s v="PRASAD PARAB"/>
    <n v="1113489"/>
    <x v="1"/>
    <s v="Invoice"/>
    <n v="4913.1099999999997"/>
    <n v="4913.1099999999997"/>
    <x v="88"/>
    <x v="88"/>
    <x v="0"/>
    <s v="DP Service-11GO.402"/>
    <x v="1"/>
    <x v="2"/>
  </r>
  <r>
    <s v="ICICI LOMBARD GENERAL INSURANCE COMPANY LIMITED"/>
    <n v="1250552"/>
    <x v="1"/>
    <s v="Invoice"/>
    <n v="11163.32"/>
    <n v="11163.32"/>
    <x v="22"/>
    <x v="22"/>
    <x v="2"/>
    <s v="DP Service-11GO.402"/>
    <x v="1"/>
    <x v="2"/>
  </r>
  <r>
    <s v="THE NEW INDIA ASSURANCE COMPANY LIMITED (MSIL)"/>
    <n v="1250594"/>
    <x v="1"/>
    <s v="Invoice"/>
    <n v="12532.05"/>
    <n v="12532.05"/>
    <x v="43"/>
    <x v="43"/>
    <x v="2"/>
    <s v="DP Service-11GO.402"/>
    <x v="1"/>
    <x v="2"/>
  </r>
  <r>
    <s v="ICICI LOMBARD GENERAL INSURANCE COMPANY LIMITED"/>
    <n v="1250552"/>
    <x v="1"/>
    <s v="Invoice"/>
    <n v="16539.080000000002"/>
    <n v="2776.08"/>
    <x v="1"/>
    <x v="1"/>
    <x v="1"/>
    <s v="DP Service-11GO.402"/>
    <x v="1"/>
    <x v="2"/>
  </r>
  <r>
    <s v="ICICI LOMBARD GENERAL INSURANCE COMPANY LIMITED"/>
    <n v="1250552"/>
    <x v="1"/>
    <s v="Invoice"/>
    <n v="226317.95"/>
    <n v="42628.95"/>
    <x v="42"/>
    <x v="42"/>
    <x v="1"/>
    <s v="DP Service-11GO.402"/>
    <x v="1"/>
    <x v="2"/>
  </r>
  <r>
    <s v="IFFCO TOKIO GENERAL INSURANCE COMPANY LIMITED"/>
    <n v="1250518"/>
    <x v="1"/>
    <s v="Invoice"/>
    <n v="6657.94"/>
    <n v="6657.94"/>
    <x v="14"/>
    <x v="14"/>
    <x v="2"/>
    <s v="DP Service-11GO.403"/>
    <x v="2"/>
    <x v="2"/>
  </r>
  <r>
    <s v="THE NEW INDIA ASSURANCE COMPANY LIMITED (MSIL)"/>
    <n v="1250594"/>
    <x v="1"/>
    <s v="Invoice"/>
    <n v="18804.14"/>
    <n v="18804.14"/>
    <x v="39"/>
    <x v="39"/>
    <x v="1"/>
    <s v="DP Service-11GO.403"/>
    <x v="2"/>
    <x v="2"/>
  </r>
  <r>
    <s v="IFFCO TOKIO GENERAL INSURANCE COMPANY LIMITED"/>
    <n v="1250518"/>
    <x v="1"/>
    <s v="Invoice"/>
    <n v="14987.26"/>
    <n v="14834.26"/>
    <x v="14"/>
    <x v="14"/>
    <x v="2"/>
    <s v="DP Service-11GO.403"/>
    <x v="2"/>
    <x v="2"/>
  </r>
  <r>
    <s v="ACKO GENERAL INSURANCE LTD"/>
    <n v="1203329"/>
    <x v="1"/>
    <s v="Invoice"/>
    <n v="20485.39"/>
    <n v="20485.39"/>
    <x v="2"/>
    <x v="2"/>
    <x v="2"/>
    <s v="DP Service-11GO.403"/>
    <x v="2"/>
    <x v="2"/>
  </r>
  <r>
    <s v="SHEENA FERNANDES"/>
    <n v="1283249"/>
    <x v="1"/>
    <s v="Invoice"/>
    <n v="1800"/>
    <n v="1800"/>
    <x v="13"/>
    <x v="13"/>
    <x v="2"/>
    <s v="DP Service-11GO.403"/>
    <x v="2"/>
    <x v="2"/>
  </r>
  <r>
    <s v="ICICI LOMBARD GENERAL INSURANCE COMPANY LIMITED"/>
    <n v="1250552"/>
    <x v="1"/>
    <s v="Invoice"/>
    <n v="21937.45"/>
    <n v="3316.45"/>
    <x v="29"/>
    <x v="29"/>
    <x v="1"/>
    <s v="DP Service-11GO.403"/>
    <x v="2"/>
    <x v="2"/>
  </r>
  <r>
    <s v="IFFCO TOKIO GENERAL INSURANCE COMPANY LIMITED"/>
    <n v="1250518"/>
    <x v="1"/>
    <s v="Invoice"/>
    <n v="8946.84"/>
    <n v="8946.84"/>
    <x v="2"/>
    <x v="2"/>
    <x v="2"/>
    <s v="DP Service-11GO.403"/>
    <x v="2"/>
    <x v="2"/>
  </r>
  <r>
    <s v="BAJAJ ALLIANZ GENERAL INSURANCE COMPANY LIMITED"/>
    <n v="1171153"/>
    <x v="1"/>
    <s v="Invoice"/>
    <n v="48774.720000000001"/>
    <n v="48774.720000000001"/>
    <x v="2"/>
    <x v="2"/>
    <x v="2"/>
    <s v="DP Service-11GO.403"/>
    <x v="2"/>
    <x v="2"/>
  </r>
  <r>
    <s v="ICICI LOMBARD GENERAL INSURANCE COMPANY LIMITED"/>
    <n v="1250552"/>
    <x v="1"/>
    <s v="Invoice"/>
    <n v="16020.74"/>
    <n v="16020.74"/>
    <x v="13"/>
    <x v="13"/>
    <x v="2"/>
    <s v="DP Service-11GO.403"/>
    <x v="2"/>
    <x v="2"/>
  </r>
  <r>
    <s v="ICICI LOMBARD GENERAL INSURANCE COMPANY LIMITED"/>
    <n v="1250552"/>
    <x v="1"/>
    <s v="Invoice"/>
    <n v="10070.82"/>
    <n v="1779.82"/>
    <x v="42"/>
    <x v="42"/>
    <x v="1"/>
    <s v="DP Service-11GO.403"/>
    <x v="2"/>
    <x v="2"/>
  </r>
  <r>
    <s v="ICICI LOMBARD GENERAL INSURANCE COMPANY LIMITED"/>
    <n v="1250552"/>
    <x v="1"/>
    <s v="Invoice"/>
    <n v="37236.01"/>
    <n v="37236.01"/>
    <x v="21"/>
    <x v="21"/>
    <x v="2"/>
    <s v="DP Service-11GO.403"/>
    <x v="2"/>
    <x v="2"/>
  </r>
  <r>
    <s v="CHEPU GAUDE"/>
    <n v="1260713"/>
    <x v="1"/>
    <s v="Invoice"/>
    <n v="2554.9499999999998"/>
    <n v="10.95"/>
    <x v="40"/>
    <x v="40"/>
    <x v="2"/>
    <s v="DP Service-11GO.403"/>
    <x v="2"/>
    <x v="2"/>
  </r>
  <r>
    <s v="IFFCO TOKIO GENERAL INSURANCE COMPANY LIMITED"/>
    <n v="1250518"/>
    <x v="1"/>
    <s v="Invoice"/>
    <n v="4366.53"/>
    <n v="4366.53"/>
    <x v="17"/>
    <x v="17"/>
    <x v="2"/>
    <s v="DP Service-11GO.403"/>
    <x v="2"/>
    <x v="2"/>
  </r>
  <r>
    <s v="THE NEW INDIA ASSURANCE COMPANY LIMITED (MSIL)"/>
    <n v="1250594"/>
    <x v="1"/>
    <s v="Invoice"/>
    <n v="22969.73"/>
    <n v="22969.73"/>
    <x v="13"/>
    <x v="13"/>
    <x v="2"/>
    <s v="DP Service-11GO.403"/>
    <x v="2"/>
    <x v="2"/>
  </r>
  <r>
    <s v="NEETESH POWAR"/>
    <n v="946466"/>
    <x v="1"/>
    <s v="Invoice"/>
    <n v="4000.2"/>
    <n v="3000.2"/>
    <x v="89"/>
    <x v="89"/>
    <x v="4"/>
    <s v="DP Service-11GO.403"/>
    <x v="2"/>
    <x v="2"/>
  </r>
  <r>
    <s v="BAJAJ ALLIANZ GENERAL INSURANCE COMPANY LIMITED"/>
    <n v="1171153"/>
    <x v="1"/>
    <s v="Invoice"/>
    <n v="19426.46"/>
    <n v="19426.46"/>
    <x v="13"/>
    <x v="13"/>
    <x v="2"/>
    <s v="DP Service-11GO.403"/>
    <x v="2"/>
    <x v="2"/>
  </r>
  <r>
    <s v="SBI GENERAL INSURANCE COMPANY LIMITED"/>
    <n v="1250590"/>
    <x v="1"/>
    <s v="Invoice"/>
    <n v="23321.919999999998"/>
    <n v="23321.919999999998"/>
    <x v="15"/>
    <x v="15"/>
    <x v="2"/>
    <s v="DP Service-11GO.403"/>
    <x v="2"/>
    <x v="2"/>
  </r>
  <r>
    <s v="IFFCO TOKIO GENERAL INSURANCE COMPANY LIMITED"/>
    <n v="1250518"/>
    <x v="1"/>
    <s v="Invoice"/>
    <n v="51490.89"/>
    <n v="51490.89"/>
    <x v="22"/>
    <x v="22"/>
    <x v="2"/>
    <s v="DP Service-11GO.403"/>
    <x v="2"/>
    <x v="2"/>
  </r>
  <r>
    <s v="NATIONAL INSURANCE COMPANY LIMITED (MSIL)"/>
    <n v="1250560"/>
    <x v="1"/>
    <s v="Invoice"/>
    <n v="5600.9"/>
    <n v="5600.9"/>
    <x v="42"/>
    <x v="42"/>
    <x v="1"/>
    <s v="DP Service-11GO.403"/>
    <x v="2"/>
    <x v="2"/>
  </r>
  <r>
    <s v="PROCTER &amp; GAMBLE HEALTH LIMITED"/>
    <n v="1281354"/>
    <x v="1"/>
    <s v="Invoice"/>
    <n v="36133.769999999997"/>
    <n v="36133.769999999997"/>
    <x v="8"/>
    <x v="8"/>
    <x v="1"/>
    <s v="DP Service-11GO.403"/>
    <x v="2"/>
    <x v="2"/>
  </r>
  <r>
    <s v="NATIONAL INSURANCE COMPANY LIMITED (MSIL)"/>
    <n v="1250560"/>
    <x v="1"/>
    <s v="Invoice"/>
    <n v="10814.47"/>
    <n v="10814.47"/>
    <x v="28"/>
    <x v="28"/>
    <x v="3"/>
    <s v="DP Service-11GO.403"/>
    <x v="2"/>
    <x v="2"/>
  </r>
  <r>
    <s v="BAJAJ ALLIANZ GENERAL INSURANCE COMPANY LIMITED"/>
    <n v="1171153"/>
    <x v="1"/>
    <s v="Invoice"/>
    <n v="12279.23"/>
    <n v="12279.23"/>
    <x v="6"/>
    <x v="6"/>
    <x v="2"/>
    <s v="DP Service-11GO.403"/>
    <x v="2"/>
    <x v="2"/>
  </r>
  <r>
    <s v="SUDESH GAUDE"/>
    <n v="459330"/>
    <x v="1"/>
    <s v="Invoice"/>
    <n v="3590.76"/>
    <n v="790.76"/>
    <x v="43"/>
    <x v="43"/>
    <x v="2"/>
    <s v="DP Service-11GO.403"/>
    <x v="2"/>
    <x v="2"/>
  </r>
  <r>
    <s v="IFFCO TOKIO GENERAL INSURANCE COMPANY LIMITED"/>
    <n v="1250518"/>
    <x v="1"/>
    <s v="Invoice"/>
    <n v="6123.72"/>
    <n v="6123.72"/>
    <x v="21"/>
    <x v="21"/>
    <x v="2"/>
    <s v="DP Service-11GO.403"/>
    <x v="2"/>
    <x v="2"/>
  </r>
  <r>
    <s v="THE NEW INDIA ASSURANCE COMPANY LIMITED (MSIL)"/>
    <n v="1250594"/>
    <x v="1"/>
    <s v="Invoice"/>
    <n v="145653.73000000001"/>
    <n v="145653.73000000001"/>
    <x v="30"/>
    <x v="30"/>
    <x v="1"/>
    <s v="DP Service-11GO.403"/>
    <x v="2"/>
    <x v="2"/>
  </r>
  <r>
    <s v="THE NEW INDIA ASSURANCE COMPANY LIMITED (MSIL)"/>
    <n v="1250594"/>
    <x v="1"/>
    <s v="Invoice"/>
    <n v="4605.12"/>
    <n v="4605.12"/>
    <x v="3"/>
    <x v="3"/>
    <x v="2"/>
    <s v="DP Service-11GO.403"/>
    <x v="2"/>
    <x v="2"/>
  </r>
  <r>
    <s v="MALLIKARJUNAPPA KUMSI"/>
    <n v="1083623"/>
    <x v="1"/>
    <s v="Invoice"/>
    <n v="1300"/>
    <n v="1300"/>
    <x v="4"/>
    <x v="4"/>
    <x v="2"/>
    <s v="DP Service-11GO.403"/>
    <x v="2"/>
    <x v="2"/>
  </r>
  <r>
    <s v="GO DIGIT GENERAL INSURANCE LTD"/>
    <n v="1203281"/>
    <x v="1"/>
    <s v="Invoice"/>
    <n v="14309.78"/>
    <n v="55.78"/>
    <x v="22"/>
    <x v="22"/>
    <x v="2"/>
    <s v="DP Service-11GO.403"/>
    <x v="2"/>
    <x v="2"/>
  </r>
  <r>
    <s v="M/S. UNITED INDIA INSURANCE CO LTD."/>
    <n v="438079"/>
    <x v="1"/>
    <s v="Invoice"/>
    <n v="120657.76"/>
    <n v="120657.76"/>
    <x v="3"/>
    <x v="3"/>
    <x v="2"/>
    <s v="DP Service-11GO.403"/>
    <x v="2"/>
    <x v="2"/>
  </r>
  <r>
    <s v="BAJAJ ALLIANZ GENERAL INSURANCE COMPANY LIMITED"/>
    <n v="1171153"/>
    <x v="1"/>
    <s v="Invoice"/>
    <n v="16209.67"/>
    <n v="16209.67"/>
    <x v="21"/>
    <x v="21"/>
    <x v="2"/>
    <s v="DP Service-11GO.403"/>
    <x v="2"/>
    <x v="2"/>
  </r>
  <r>
    <s v="BAJAJ ALLIANZ GENERAL INSURANCE COMPANY LIMITED"/>
    <n v="1171153"/>
    <x v="1"/>
    <s v="Invoice"/>
    <n v="12248.97"/>
    <n v="12248.97"/>
    <x v="17"/>
    <x v="17"/>
    <x v="2"/>
    <s v="DP Service-11GO.403"/>
    <x v="2"/>
    <x v="2"/>
  </r>
  <r>
    <s v="ICICI LOMBARD GENERAL INSURANCE COMPANY LIMITED"/>
    <n v="1250552"/>
    <x v="1"/>
    <s v="Invoice"/>
    <n v="17191.57"/>
    <n v="17191.57"/>
    <x v="4"/>
    <x v="4"/>
    <x v="2"/>
    <s v="DP Service-11GO.403"/>
    <x v="2"/>
    <x v="2"/>
  </r>
  <r>
    <s v="GO DIGIT GENERAL INSURANCE LTD"/>
    <n v="1203281"/>
    <x v="1"/>
    <s v="Invoice"/>
    <n v="9957"/>
    <n v="9957"/>
    <x v="85"/>
    <x v="85"/>
    <x v="3"/>
    <s v="DP Service-11GO.404"/>
    <x v="8"/>
    <x v="2"/>
  </r>
  <r>
    <s v="UNIVERSAL SOMPO GENERAL INSURANCE COMPANY LIMITED"/>
    <n v="1250603"/>
    <x v="1"/>
    <s v="Invoice"/>
    <n v="19870.57"/>
    <n v="19870.57"/>
    <x v="43"/>
    <x v="43"/>
    <x v="2"/>
    <s v="DP Service-11GO.404"/>
    <x v="8"/>
    <x v="2"/>
  </r>
  <r>
    <s v="UNIVERSAL SOMPO GENERAL INSURANCE COMPANY LIMITED"/>
    <n v="1250603"/>
    <x v="1"/>
    <s v="Invoice"/>
    <n v="18411.16"/>
    <n v="18411.16"/>
    <x v="24"/>
    <x v="24"/>
    <x v="2"/>
    <s v="DP Service-11GO.404"/>
    <x v="8"/>
    <x v="2"/>
  </r>
  <r>
    <s v="OMKAR CONTRACT SERVICES LLP"/>
    <n v="1110178"/>
    <x v="1"/>
    <s v="Invoice"/>
    <n v="518.82000000000005"/>
    <n v="518.82000000000005"/>
    <x v="90"/>
    <x v="90"/>
    <x v="4"/>
    <s v="DP Service-11GO.404"/>
    <x v="8"/>
    <x v="2"/>
  </r>
  <r>
    <s v="GO DIGIT GENERAL INSURANCE LTD"/>
    <n v="1203281"/>
    <x v="1"/>
    <s v="Invoice"/>
    <n v="9581.33"/>
    <n v="9581.33"/>
    <x v="21"/>
    <x v="21"/>
    <x v="2"/>
    <s v="DP Service-11GO.404"/>
    <x v="8"/>
    <x v="2"/>
  </r>
  <r>
    <s v="RELIANCE GENERAL INSURANCE COMPANY LIMITED"/>
    <n v="1250580"/>
    <x v="1"/>
    <s v="Invoice"/>
    <n v="30659.79"/>
    <n v="30659.79"/>
    <x v="2"/>
    <x v="2"/>
    <x v="2"/>
    <s v="DP Service-11GO.404"/>
    <x v="8"/>
    <x v="2"/>
  </r>
  <r>
    <s v="GO DIGIT GENERAL INSURANCE LTD"/>
    <n v="1203281"/>
    <x v="1"/>
    <s v="Invoice"/>
    <n v="7767.23"/>
    <n v="7767.23"/>
    <x v="36"/>
    <x v="36"/>
    <x v="1"/>
    <s v="DP Service-11GO.404"/>
    <x v="8"/>
    <x v="2"/>
  </r>
  <r>
    <s v="THE ORIENTAL INSURANCE COMPANY LIMITED"/>
    <n v="1250571"/>
    <x v="1"/>
    <s v="Invoice"/>
    <n v="14281.26"/>
    <n v="14281.26"/>
    <x v="11"/>
    <x v="11"/>
    <x v="1"/>
    <s v="DP Service-11GO.404"/>
    <x v="8"/>
    <x v="2"/>
  </r>
  <r>
    <s v="NATIONAL INSURANCE CO LTD (MSIL)"/>
    <n v="43617"/>
    <x v="1"/>
    <s v="Invoice"/>
    <n v="4794.92"/>
    <n v="4794.92"/>
    <x v="91"/>
    <x v="91"/>
    <x v="0"/>
    <s v="DP Service-11GO.404"/>
    <x v="8"/>
    <x v="2"/>
  </r>
  <r>
    <s v="HDFC ERGO GENERAL INSURANCE COMPANY LIMITED"/>
    <n v="1250508"/>
    <x v="1"/>
    <s v="Invoice"/>
    <n v="13565.04"/>
    <n v="13565.04"/>
    <x v="15"/>
    <x v="15"/>
    <x v="2"/>
    <s v="DP Service-11GO.404"/>
    <x v="8"/>
    <x v="2"/>
  </r>
  <r>
    <s v="IFFCO TOKIO GENERAL INSURANCE COMPANY LIMITED"/>
    <n v="1250518"/>
    <x v="1"/>
    <s v="Invoice"/>
    <n v="7368.06"/>
    <n v="7368.06"/>
    <x v="31"/>
    <x v="31"/>
    <x v="2"/>
    <s v="DP Service-11GO.404"/>
    <x v="8"/>
    <x v="2"/>
  </r>
  <r>
    <s v="HDFC ERGO GENERAL INSURANCE COMPANY LIMITED"/>
    <n v="1250508"/>
    <x v="1"/>
    <s v="Invoice"/>
    <n v="28728.76"/>
    <n v="28728.76"/>
    <x v="20"/>
    <x v="20"/>
    <x v="2"/>
    <s v="DP Service-11GO.404"/>
    <x v="8"/>
    <x v="2"/>
  </r>
  <r>
    <s v="IFFCO TOKIO GENERAL INSURANCE COMPANY LIMITED"/>
    <n v="1250518"/>
    <x v="1"/>
    <s v="Invoice"/>
    <n v="18731.27"/>
    <n v="18731.27"/>
    <x v="13"/>
    <x v="13"/>
    <x v="2"/>
    <s v="DP Service-11GO.404"/>
    <x v="8"/>
    <x v="2"/>
  </r>
  <r>
    <s v="IFFCO TOKIO GENERAL INSURANCE COMPANY LIMITED"/>
    <n v="1250518"/>
    <x v="1"/>
    <s v="Invoice"/>
    <n v="21821"/>
    <n v="21821"/>
    <x v="4"/>
    <x v="4"/>
    <x v="2"/>
    <s v="DP Service-11GO.404"/>
    <x v="8"/>
    <x v="2"/>
  </r>
  <r>
    <s v="IFFCO TOKIO GENERAL INSURANCE COMPANY LIMITED"/>
    <n v="1250518"/>
    <x v="1"/>
    <s v="Invoice"/>
    <n v="26553.19"/>
    <n v="26553.19"/>
    <x v="13"/>
    <x v="13"/>
    <x v="2"/>
    <s v="DP Service-11GO.404"/>
    <x v="8"/>
    <x v="2"/>
  </r>
  <r>
    <s v="BAJAJ ALLIANZ GENERAL INSURANCE COMPANY LIMITED"/>
    <n v="1171153"/>
    <x v="1"/>
    <s v="Invoice"/>
    <n v="8286.65"/>
    <n v="8286.65"/>
    <x v="18"/>
    <x v="18"/>
    <x v="2"/>
    <s v="DP Service-11GO.404"/>
    <x v="8"/>
    <x v="2"/>
  </r>
  <r>
    <s v="LIBERTY GENERAL INSURANCE COMPANY LIMITED"/>
    <n v="1250557"/>
    <x v="1"/>
    <s v="Invoice"/>
    <n v="7871.41"/>
    <n v="7871.41"/>
    <x v="18"/>
    <x v="18"/>
    <x v="2"/>
    <s v="DP Service-11GO.404"/>
    <x v="8"/>
    <x v="2"/>
  </r>
  <r>
    <s v="UNIVERSAL SOMPO GENERAL INSURANCE COMPANY LIMITED"/>
    <n v="1250603"/>
    <x v="1"/>
    <s v="Invoice"/>
    <n v="22880.69"/>
    <n v="22880.69"/>
    <x v="43"/>
    <x v="43"/>
    <x v="2"/>
    <s v="DP Service-11GO.404"/>
    <x v="8"/>
    <x v="2"/>
  </r>
  <r>
    <s v="icici lombard general insurance company ltd"/>
    <n v="1035"/>
    <x v="1"/>
    <s v="Invoice"/>
    <n v="-1178.82"/>
    <n v="-1178.82"/>
    <x v="92"/>
    <x v="92"/>
    <x v="4"/>
    <s v="DP Service-11GO.404"/>
    <x v="8"/>
    <x v="2"/>
  </r>
  <r>
    <s v="IFFCO TOKIO GENERAL INSURANCE COMPANY LIMITED"/>
    <n v="1250518"/>
    <x v="1"/>
    <s v="Invoice"/>
    <n v="6634.54"/>
    <n v="6634.54"/>
    <x v="22"/>
    <x v="22"/>
    <x v="2"/>
    <s v="DP Service-11GO.404"/>
    <x v="8"/>
    <x v="2"/>
  </r>
  <r>
    <s v="FILIP MIRANDA"/>
    <n v="126333"/>
    <x v="1"/>
    <s v="Invoice"/>
    <n v="7595.33"/>
    <n v="7595.33"/>
    <x v="93"/>
    <x v="93"/>
    <x v="4"/>
    <s v="DP Service-11GO.404"/>
    <x v="8"/>
    <x v="2"/>
  </r>
  <r>
    <s v="IFFCO TOKIO GENERAL INSURANCE COMPANY LIMITED"/>
    <n v="1250518"/>
    <x v="1"/>
    <s v="Invoice"/>
    <n v="14444.45"/>
    <n v="14444.45"/>
    <x v="2"/>
    <x v="2"/>
    <x v="2"/>
    <s v="DP Service-11GO.404"/>
    <x v="8"/>
    <x v="2"/>
  </r>
  <r>
    <s v="IFFCO TOKIO GENERAL INSURANCE COMPANY LIMITED"/>
    <n v="1250518"/>
    <x v="1"/>
    <s v="Invoice"/>
    <n v="19933.93"/>
    <n v="19933.93"/>
    <x v="14"/>
    <x v="14"/>
    <x v="2"/>
    <s v="DP Service-11GO.404"/>
    <x v="8"/>
    <x v="2"/>
  </r>
  <r>
    <s v="NATIONAL INSURANCE COMPANY LIMITED (MSIL)"/>
    <n v="1250560"/>
    <x v="1"/>
    <s v="Invoice"/>
    <n v="17249.349999999999"/>
    <n v="17249.349999999999"/>
    <x v="85"/>
    <x v="85"/>
    <x v="3"/>
    <s v="DP Service-11GO.404"/>
    <x v="8"/>
    <x v="2"/>
  </r>
  <r>
    <s v="BHARTI AXA GENERAL INSURANCE COMPANY LIMITED"/>
    <n v="1250548"/>
    <x v="1"/>
    <s v="Invoice"/>
    <n v="23184.35"/>
    <n v="23184.35"/>
    <x v="12"/>
    <x v="12"/>
    <x v="2"/>
    <s v="DP Service-11GO.404"/>
    <x v="8"/>
    <x v="2"/>
  </r>
  <r>
    <s v="IFFCO TOKIO GENERAL INSURANCE COMPANY LIMITED"/>
    <n v="1250518"/>
    <x v="1"/>
    <s v="Invoice"/>
    <n v="12642.54"/>
    <n v="370.54"/>
    <x v="24"/>
    <x v="24"/>
    <x v="2"/>
    <s v="DP Service-11GO.404"/>
    <x v="8"/>
    <x v="2"/>
  </r>
  <r>
    <s v="M/S. VISHAL ORE CARRIERS PVT. LTD"/>
    <n v="660223"/>
    <x v="1"/>
    <s v="Invoice"/>
    <n v="4846.82"/>
    <n v="4846.82"/>
    <x v="13"/>
    <x v="13"/>
    <x v="2"/>
    <s v="DP Service-11GO.404"/>
    <x v="8"/>
    <x v="2"/>
  </r>
  <r>
    <s v="BAJAJ ALLIANZ GENERAL INSURANCE COMPANY LIMITED"/>
    <n v="1171153"/>
    <x v="1"/>
    <s v="Invoice"/>
    <n v="7142.68"/>
    <n v="7142.68"/>
    <x v="13"/>
    <x v="13"/>
    <x v="2"/>
    <s v="DP Service-11GO.404"/>
    <x v="8"/>
    <x v="2"/>
  </r>
  <r>
    <s v="BAJAJ ALLIANZ GENERAL INSURANCE COMPANY LIMITED"/>
    <n v="1171153"/>
    <x v="1"/>
    <s v="Invoice"/>
    <n v="39206.11"/>
    <n v="39206.11"/>
    <x v="17"/>
    <x v="17"/>
    <x v="2"/>
    <s v="DP Service-11GO.404"/>
    <x v="8"/>
    <x v="2"/>
  </r>
  <r>
    <s v="CHOLAMANDALAM GENERAL INSURANCE COMPANY LIMITED"/>
    <n v="1250551"/>
    <x v="1"/>
    <s v="Invoice"/>
    <n v="10547.16"/>
    <n v="10547.16"/>
    <x v="9"/>
    <x v="9"/>
    <x v="3"/>
    <s v="DP Service-11GO.404"/>
    <x v="8"/>
    <x v="2"/>
  </r>
  <r>
    <s v="THE NEW INDIA ASSURANCE COMPANY LIMITED (MSIL)"/>
    <n v="1250594"/>
    <x v="1"/>
    <s v="Invoice"/>
    <n v="7236.23"/>
    <n v="7236.23"/>
    <x v="13"/>
    <x v="13"/>
    <x v="2"/>
    <s v="DP Service-11GO.404"/>
    <x v="8"/>
    <x v="2"/>
  </r>
  <r>
    <s v="MARUTI GARANDE"/>
    <n v="1171024"/>
    <x v="1"/>
    <s v="Invoice"/>
    <n v="1373"/>
    <n v="1373"/>
    <x v="54"/>
    <x v="54"/>
    <x v="1"/>
    <s v="DP Service-11GO.404"/>
    <x v="8"/>
    <x v="2"/>
  </r>
  <r>
    <s v="UNIVERSAL SOMPO GENERAL INSURANCE COMPANY LIMITED"/>
    <n v="1250603"/>
    <x v="1"/>
    <s v="Invoice"/>
    <n v="12315.1"/>
    <n v="12315.1"/>
    <x v="24"/>
    <x v="24"/>
    <x v="2"/>
    <s v="DP Service-11GO.404"/>
    <x v="8"/>
    <x v="2"/>
  </r>
  <r>
    <s v="TATA AIG GENERAL INSURANCE COMPANY LIMITED"/>
    <n v="1250593"/>
    <x v="1"/>
    <s v="Invoice"/>
    <n v="18000.02"/>
    <n v="18000.02"/>
    <x v="23"/>
    <x v="23"/>
    <x v="1"/>
    <s v="DP Service-11GO.404"/>
    <x v="8"/>
    <x v="2"/>
  </r>
  <r>
    <s v="BAJAJ ALLIANZ GENERAL INSURANCE COMPANY LIMITED"/>
    <n v="1171153"/>
    <x v="1"/>
    <s v="Invoice"/>
    <n v="24355.69"/>
    <n v="24355.69"/>
    <x v="17"/>
    <x v="17"/>
    <x v="2"/>
    <s v="DP Service-11GO.404"/>
    <x v="8"/>
    <x v="2"/>
  </r>
  <r>
    <s v="SARFARAZ MAKANDAR"/>
    <n v="765361"/>
    <x v="1"/>
    <s v="Invoice"/>
    <n v="6099.92"/>
    <n v="6099.92"/>
    <x v="4"/>
    <x v="4"/>
    <x v="2"/>
    <s v="DP Service-11GO.404"/>
    <x v="8"/>
    <x v="2"/>
  </r>
  <r>
    <s v="MOHAMMED SHEKH"/>
    <n v="867038"/>
    <x v="1"/>
    <s v="Invoice"/>
    <n v="1478.01"/>
    <n v="1478.01"/>
    <x v="40"/>
    <x v="40"/>
    <x v="2"/>
    <s v="DP Service-11GO.404"/>
    <x v="8"/>
    <x v="2"/>
  </r>
  <r>
    <s v="TATA AIG GENERAL INSURANCE COMPANY LIMITED"/>
    <n v="1250593"/>
    <x v="1"/>
    <s v="Invoice"/>
    <n v="23354.29"/>
    <n v="23354.29"/>
    <x v="22"/>
    <x v="22"/>
    <x v="2"/>
    <s v="DP Service-11GO.404"/>
    <x v="8"/>
    <x v="2"/>
  </r>
  <r>
    <s v="BAJAJ ALLIANZ GENERAL INSURANCE COMPANY LIMITED"/>
    <n v="1171153"/>
    <x v="1"/>
    <s v="Invoice"/>
    <n v="11584.29"/>
    <n v="11584.29"/>
    <x v="32"/>
    <x v="32"/>
    <x v="2"/>
    <s v="DP Service-11GO.404"/>
    <x v="8"/>
    <x v="2"/>
  </r>
  <r>
    <s v="BAJAJ ALLIANZ GENERAL INSURANCE COMPANY LIMITED"/>
    <n v="1171153"/>
    <x v="1"/>
    <s v="Invoice"/>
    <n v="19258.759999999998"/>
    <n v="19258.759999999998"/>
    <x v="17"/>
    <x v="17"/>
    <x v="2"/>
    <s v="DP Service-11GO.404"/>
    <x v="8"/>
    <x v="2"/>
  </r>
  <r>
    <s v="IFFCO TOKIO GENERAL INSURANCE COMPANY LIMITED"/>
    <n v="1250518"/>
    <x v="1"/>
    <s v="Invoice"/>
    <n v="38758.58"/>
    <n v="38758.58"/>
    <x v="14"/>
    <x v="14"/>
    <x v="2"/>
    <s v="DP Service-11GO.404"/>
    <x v="8"/>
    <x v="2"/>
  </r>
  <r>
    <s v="IFFCO TOKIO GENERAL INSURANCE COMPANY LIMITED"/>
    <n v="1250518"/>
    <x v="1"/>
    <s v="Invoice"/>
    <n v="7255.06"/>
    <n v="7255.06"/>
    <x v="22"/>
    <x v="22"/>
    <x v="2"/>
    <s v="DP Service-11GO.404"/>
    <x v="8"/>
    <x v="2"/>
  </r>
  <r>
    <s v="HDFC ERGO GENERAL INSURANCE COMPANY LIMITED"/>
    <n v="1250508"/>
    <x v="1"/>
    <s v="Invoice"/>
    <n v="10215.44"/>
    <n v="10215.44"/>
    <x v="18"/>
    <x v="18"/>
    <x v="2"/>
    <s v="DP Service-11GO.404"/>
    <x v="8"/>
    <x v="2"/>
  </r>
  <r>
    <s v="TATA AIG GENERAL INSURANCE COMPANY LIMITED"/>
    <n v="1250593"/>
    <x v="1"/>
    <s v="Invoice"/>
    <n v="13576.93"/>
    <n v="13576.93"/>
    <x v="30"/>
    <x v="30"/>
    <x v="1"/>
    <s v="DP Service-11GO.404"/>
    <x v="8"/>
    <x v="2"/>
  </r>
  <r>
    <s v="THE NEW INDIA ASSURANCE COMPANY LIMITED (MSIL)"/>
    <n v="1250594"/>
    <x v="1"/>
    <s v="Invoice"/>
    <n v="16823.75"/>
    <n v="16823.75"/>
    <x v="21"/>
    <x v="21"/>
    <x v="2"/>
    <s v="DP Service-11GO.404"/>
    <x v="8"/>
    <x v="2"/>
  </r>
  <r>
    <s v="BAJAJ ALLIANZ GENERAL INSURANCE COMPANY LIMITED"/>
    <n v="1171153"/>
    <x v="1"/>
    <s v="Invoice"/>
    <n v="6686.84"/>
    <n v="6686.84"/>
    <x v="31"/>
    <x v="31"/>
    <x v="2"/>
    <s v="DP Service-11GO.404"/>
    <x v="8"/>
    <x v="2"/>
  </r>
  <r>
    <s v="M/S NORTH GOA ASSOCIATION"/>
    <n v="1150010"/>
    <x v="1"/>
    <s v="Invoice"/>
    <n v="500"/>
    <n v="500"/>
    <x v="14"/>
    <x v="14"/>
    <x v="2"/>
    <s v="DP Service-11GO.404"/>
    <x v="8"/>
    <x v="2"/>
  </r>
  <r>
    <s v="BAJAJ ALLIANZ GENERAL INSURANCE COMPANY LIMITED"/>
    <n v="1171153"/>
    <x v="1"/>
    <s v="Invoice"/>
    <n v="6635.25"/>
    <n v="6635.25"/>
    <x v="43"/>
    <x v="43"/>
    <x v="2"/>
    <s v="DP Service-11GO.404"/>
    <x v="8"/>
    <x v="2"/>
  </r>
  <r>
    <s v="FRANCISCO LOURENCO FERNANDES"/>
    <n v="757943"/>
    <x v="1"/>
    <s v="Invoice"/>
    <n v="1533.01"/>
    <n v="33.01"/>
    <x v="13"/>
    <x v="13"/>
    <x v="2"/>
    <s v="DP Service-11GO.404"/>
    <x v="8"/>
    <x v="2"/>
  </r>
  <r>
    <s v="TATA AIG GENERAL INSURANCE COMPANY LIMITED"/>
    <n v="1250593"/>
    <x v="0"/>
    <s v="Credit Memo"/>
    <n v="-172"/>
    <n v="-172"/>
    <x v="5"/>
    <x v="5"/>
    <x v="2"/>
    <s v="DP (CM)-11GO.405"/>
    <x v="3"/>
    <x v="2"/>
  </r>
  <r>
    <s v="JOYCE MENDONCA"/>
    <n v="350548"/>
    <x v="0"/>
    <s v="Credit Memo"/>
    <n v="-94.46"/>
    <n v="-94.46"/>
    <x v="71"/>
    <x v="71"/>
    <x v="1"/>
    <s v="DP (CM)-11GO.405"/>
    <x v="3"/>
    <x v="2"/>
  </r>
  <r>
    <s v="UNIVERSAL SOMPO GENERAL INSURANCE COMPANY LIMITED"/>
    <n v="1250603"/>
    <x v="1"/>
    <s v="Invoice"/>
    <n v="39625.550000000003"/>
    <n v="39625.550000000003"/>
    <x v="6"/>
    <x v="6"/>
    <x v="2"/>
    <s v="DP Service-11GO.405"/>
    <x v="3"/>
    <x v="2"/>
  </r>
  <r>
    <s v="CANE SANDY BARRETTO"/>
    <n v="1212092"/>
    <x v="1"/>
    <s v="Invoice"/>
    <n v="1630.88"/>
    <n v="1630.88"/>
    <x v="4"/>
    <x v="4"/>
    <x v="2"/>
    <s v="DP Service-11GO.405"/>
    <x v="3"/>
    <x v="2"/>
  </r>
  <r>
    <s v="icici lombard general insurance company ltd"/>
    <n v="1035"/>
    <x v="1"/>
    <s v="Invoice"/>
    <n v="-3141.16"/>
    <n v="-3141.16"/>
    <x v="62"/>
    <x v="62"/>
    <x v="0"/>
    <s v="DP Service-11GO.405"/>
    <x v="3"/>
    <x v="2"/>
  </r>
  <r>
    <s v="icici lombard general insurance company ltd"/>
    <n v="1035"/>
    <x v="1"/>
    <s v="Invoice"/>
    <n v="77635.03"/>
    <n v="617.03"/>
    <x v="60"/>
    <x v="60"/>
    <x v="0"/>
    <s v="DP Service-11GO.405"/>
    <x v="3"/>
    <x v="2"/>
  </r>
  <r>
    <s v="UNITED INDIA INSURANCE COMPANY LIMITED"/>
    <n v="1250600"/>
    <x v="1"/>
    <s v="Invoice"/>
    <n v="10115.44"/>
    <n v="10115.44"/>
    <x v="49"/>
    <x v="49"/>
    <x v="3"/>
    <s v="DP Service-11GO.405"/>
    <x v="3"/>
    <x v="2"/>
  </r>
  <r>
    <s v="IFFCO TOKIO GENERAL INSURANCE COMPANY LIMITED"/>
    <n v="1250518"/>
    <x v="1"/>
    <s v="Invoice"/>
    <n v="22429.03"/>
    <n v="22429.03"/>
    <x v="4"/>
    <x v="4"/>
    <x v="2"/>
    <s v="DP Service-11GO.405"/>
    <x v="3"/>
    <x v="2"/>
  </r>
  <r>
    <s v="BAJAJ ALLIANZ GENERAL INSURANCE COMPANY LIMITED"/>
    <n v="1171153"/>
    <x v="1"/>
    <s v="Invoice"/>
    <n v="18313.09"/>
    <n v="18313.09"/>
    <x v="20"/>
    <x v="20"/>
    <x v="2"/>
    <s v="DP Service-11GO.405"/>
    <x v="3"/>
    <x v="2"/>
  </r>
  <r>
    <s v="NATIONAL INSURANCE CO LTD (MSIL)"/>
    <n v="43617"/>
    <x v="1"/>
    <s v="Invoice"/>
    <n v="5970.96"/>
    <n v="5970.96"/>
    <x v="91"/>
    <x v="91"/>
    <x v="0"/>
    <s v="DP Service-11GO.405"/>
    <x v="3"/>
    <x v="2"/>
  </r>
  <r>
    <s v="ICICI LOMBARD GENERAL INSURANCE COMPANY LIMITED"/>
    <n v="1250552"/>
    <x v="1"/>
    <s v="Invoice"/>
    <n v="15260.25"/>
    <n v="2373.25"/>
    <x v="30"/>
    <x v="30"/>
    <x v="1"/>
    <s v="DP Service-11GO.405"/>
    <x v="3"/>
    <x v="2"/>
  </r>
  <r>
    <s v="ICICI LOMBARD GENERAL INSURANCE COMPANY LIMITED"/>
    <n v="1250552"/>
    <x v="1"/>
    <s v="Invoice"/>
    <n v="337642.59"/>
    <n v="337642.59"/>
    <x v="31"/>
    <x v="31"/>
    <x v="2"/>
    <s v="DP Service-11GO.405"/>
    <x v="3"/>
    <x v="2"/>
  </r>
  <r>
    <s v="ROYAL SUNDARAM GENERAL INSURANCE COMPANY LTD"/>
    <n v="302572"/>
    <x v="1"/>
    <s v="Invoice"/>
    <n v="114055.97"/>
    <n v="528.97"/>
    <x v="94"/>
    <x v="94"/>
    <x v="4"/>
    <s v="DP Service-11GO.405"/>
    <x v="3"/>
    <x v="2"/>
  </r>
  <r>
    <s v="NATIONAL INSURANCE COMPANY LIMITED (MSIL)"/>
    <n v="1250560"/>
    <x v="1"/>
    <s v="Invoice"/>
    <n v="9399.52"/>
    <n v="9399.52"/>
    <x v="95"/>
    <x v="95"/>
    <x v="0"/>
    <s v="DP Service-11GO.405"/>
    <x v="3"/>
    <x v="2"/>
  </r>
  <r>
    <s v="HDFC ERGO GENERAL INSURANCE COMPANY LIMITED"/>
    <n v="1250508"/>
    <x v="1"/>
    <s v="Invoice"/>
    <n v="7619.95"/>
    <n v="7619.95"/>
    <x v="18"/>
    <x v="18"/>
    <x v="2"/>
    <s v="DP Service-11GO.405"/>
    <x v="3"/>
    <x v="2"/>
  </r>
  <r>
    <s v="NATIONAL INSURANCE COMPANY LIMITED (MSIL)"/>
    <n v="1250560"/>
    <x v="1"/>
    <s v="Invoice"/>
    <n v="43839.39"/>
    <n v="43839.39"/>
    <x v="43"/>
    <x v="43"/>
    <x v="2"/>
    <s v="DP Service-11GO.405"/>
    <x v="3"/>
    <x v="2"/>
  </r>
  <r>
    <s v="NATIONAL INSURANCE COMPANY LIMITED (MSIL)"/>
    <n v="1250560"/>
    <x v="1"/>
    <s v="Invoice"/>
    <n v="28034.6"/>
    <n v="28034.6"/>
    <x v="14"/>
    <x v="14"/>
    <x v="2"/>
    <s v="DP Service-11GO.405"/>
    <x v="3"/>
    <x v="2"/>
  </r>
  <r>
    <s v="HDFC ERGO GENERAL INSURANCE COMPANY LIMITED"/>
    <n v="1250508"/>
    <x v="1"/>
    <s v="Invoice"/>
    <n v="73185.210000000006"/>
    <n v="73185.210000000006"/>
    <x v="18"/>
    <x v="18"/>
    <x v="2"/>
    <s v="DP Service-11GO.405"/>
    <x v="3"/>
    <x v="2"/>
  </r>
  <r>
    <s v="ROYAL SUNDARAM GENERAL INSURANCE COMPANY LIMITED"/>
    <n v="1250587"/>
    <x v="1"/>
    <s v="Invoice"/>
    <n v="9903.18"/>
    <n v="9903.18"/>
    <x v="55"/>
    <x v="55"/>
    <x v="1"/>
    <s v="DP Service-11GO.405"/>
    <x v="3"/>
    <x v="2"/>
  </r>
  <r>
    <s v="RELIANCE GENERAL INSURANCE COMPANY LIMITED"/>
    <n v="1250580"/>
    <x v="1"/>
    <s v="Invoice"/>
    <n v="19375.62"/>
    <n v="26.62"/>
    <x v="29"/>
    <x v="29"/>
    <x v="1"/>
    <s v="DP Service-11GO.405"/>
    <x v="3"/>
    <x v="2"/>
  </r>
  <r>
    <s v="ROYAL SUNDARAM GENERAL INSURANCE COMPANY LIMITED"/>
    <n v="1250587"/>
    <x v="1"/>
    <s v="Invoice"/>
    <n v="9001.6299999999992"/>
    <n v="9001.6299999999992"/>
    <x v="6"/>
    <x v="6"/>
    <x v="2"/>
    <s v="DP Service-11GO.405"/>
    <x v="3"/>
    <x v="2"/>
  </r>
  <r>
    <s v="NATIONAL INSURANCE COMPANY LIMITED (MSIL)"/>
    <n v="1250560"/>
    <x v="1"/>
    <s v="Invoice"/>
    <n v="6222.84"/>
    <n v="6222.84"/>
    <x v="11"/>
    <x v="11"/>
    <x v="1"/>
    <s v="DP Service-11GO.405"/>
    <x v="3"/>
    <x v="2"/>
  </r>
  <r>
    <s v="BHARTI AXA GENERAL INSURANCE COMPANY LIMITED"/>
    <n v="1250548"/>
    <x v="1"/>
    <s v="Invoice"/>
    <n v="31501.34"/>
    <n v="31501.34"/>
    <x v="21"/>
    <x v="21"/>
    <x v="2"/>
    <s v="DP Service-11GO.405"/>
    <x v="3"/>
    <x v="2"/>
  </r>
  <r>
    <s v="ANAND NAIK"/>
    <n v="955237"/>
    <x v="1"/>
    <s v="Invoice"/>
    <n v="1649"/>
    <n v="48.92"/>
    <x v="4"/>
    <x v="4"/>
    <x v="2"/>
    <s v="DP Service-11GO.405"/>
    <x v="3"/>
    <x v="2"/>
  </r>
  <r>
    <s v="HDFC ERGO GENERAL INSURANCE COMPANY LIMITED"/>
    <n v="1250508"/>
    <x v="1"/>
    <s v="Invoice"/>
    <n v="14869.94"/>
    <n v="14869.94"/>
    <x v="30"/>
    <x v="30"/>
    <x v="1"/>
    <s v="DP Service-11GO.405"/>
    <x v="3"/>
    <x v="2"/>
  </r>
  <r>
    <s v="ICICI LOMBARD GENERAL INSURANCE COMPANY LIMITED"/>
    <n v="1250552"/>
    <x v="1"/>
    <s v="Invoice"/>
    <n v="7424.89"/>
    <n v="1132.8900000000001"/>
    <x v="1"/>
    <x v="1"/>
    <x v="1"/>
    <s v="DP Service-11GO.405"/>
    <x v="3"/>
    <x v="2"/>
  </r>
  <r>
    <s v="HDFC ERGO GENERAL INSURANCE COMPANY LIMITED"/>
    <n v="1250508"/>
    <x v="1"/>
    <s v="Invoice"/>
    <n v="28567.63"/>
    <n v="28567.63"/>
    <x v="96"/>
    <x v="96"/>
    <x v="0"/>
    <s v="DP Service-11GO.405"/>
    <x v="3"/>
    <x v="2"/>
  </r>
  <r>
    <s v="HEMANT JOSHI"/>
    <n v="1185872"/>
    <x v="1"/>
    <s v="Invoice"/>
    <n v="1544.01"/>
    <n v="44.01"/>
    <x v="18"/>
    <x v="18"/>
    <x v="2"/>
    <s v="DP Service-11GO.405"/>
    <x v="3"/>
    <x v="2"/>
  </r>
  <r>
    <s v="TATA AIG GENERAL INSURANCE COMPANY LIMITED"/>
    <n v="1250593"/>
    <x v="1"/>
    <s v="Invoice"/>
    <n v="40440.33"/>
    <n v="40440.33"/>
    <x v="31"/>
    <x v="31"/>
    <x v="2"/>
    <s v="DP Service-11GO.405"/>
    <x v="3"/>
    <x v="2"/>
  </r>
  <r>
    <s v="The New India Assurance Co. Ltd."/>
    <n v="70399"/>
    <x v="1"/>
    <s v="Invoice"/>
    <n v="20658.93"/>
    <n v="1234.93"/>
    <x v="97"/>
    <x v="97"/>
    <x v="4"/>
    <s v="DP Service-11GO.405"/>
    <x v="3"/>
    <x v="2"/>
  </r>
  <r>
    <s v="M/S VAILANKANNI HIRE"/>
    <n v="1160826"/>
    <x v="1"/>
    <s v="Invoice"/>
    <n v="8864.98"/>
    <n v="8864.98"/>
    <x v="74"/>
    <x v="74"/>
    <x v="3"/>
    <s v="DP Service-11GO.405"/>
    <x v="3"/>
    <x v="2"/>
  </r>
  <r>
    <s v="NATIONAL INSURANCE COMPANY LIMITED (MSIL)"/>
    <n v="1250560"/>
    <x v="1"/>
    <s v="Invoice"/>
    <n v="5827.4"/>
    <n v="5827.4"/>
    <x v="6"/>
    <x v="6"/>
    <x v="2"/>
    <s v="DP Service-11GO.405"/>
    <x v="3"/>
    <x v="2"/>
  </r>
  <r>
    <s v="icici lombard general insurance company ltd"/>
    <n v="1035"/>
    <x v="1"/>
    <s v="Invoice"/>
    <n v="2028.5"/>
    <n v="2028.5"/>
    <x v="64"/>
    <x v="64"/>
    <x v="0"/>
    <s v="DP Service-11GO.405"/>
    <x v="3"/>
    <x v="2"/>
  </r>
  <r>
    <s v="ICICI LOMBARD GENERAL INSURANCE COMPANY LIMITED"/>
    <n v="1250552"/>
    <x v="1"/>
    <s v="Invoice"/>
    <n v="14176.64"/>
    <n v="2284.64"/>
    <x v="10"/>
    <x v="10"/>
    <x v="1"/>
    <s v="DP Service-11GO.405"/>
    <x v="3"/>
    <x v="2"/>
  </r>
  <r>
    <s v="ICICI LOMBARD GENERAL INSURANCE COMPANY LIMITED"/>
    <n v="1250552"/>
    <x v="1"/>
    <s v="Invoice"/>
    <n v="5079.71"/>
    <n v="782.71"/>
    <x v="10"/>
    <x v="10"/>
    <x v="1"/>
    <s v="DP Service-11GO.405"/>
    <x v="3"/>
    <x v="2"/>
  </r>
  <r>
    <s v="SBI GENERAL INSURANCE COMPANY LIMITED"/>
    <n v="1250590"/>
    <x v="1"/>
    <s v="Invoice"/>
    <n v="4789.24"/>
    <n v="4789.24"/>
    <x v="14"/>
    <x v="14"/>
    <x v="2"/>
    <s v="DP Service-11GO.405"/>
    <x v="3"/>
    <x v="2"/>
  </r>
  <r>
    <s v="ICICI LOMBARD GENERAL INSURANCE COMPANY LIMITED"/>
    <n v="1250552"/>
    <x v="1"/>
    <s v="Invoice"/>
    <n v="37982.019999999997"/>
    <n v="10.02"/>
    <x v="20"/>
    <x v="20"/>
    <x v="2"/>
    <s v="DP Service-11GO.405"/>
    <x v="3"/>
    <x v="2"/>
  </r>
  <r>
    <s v="ICICI LOMBARD GENERAL INSURANCE COMPANY LIMITED"/>
    <n v="1250552"/>
    <x v="1"/>
    <s v="Invoice"/>
    <n v="80894.3"/>
    <n v="12.3"/>
    <x v="23"/>
    <x v="23"/>
    <x v="1"/>
    <s v="DP Service-11GO.405"/>
    <x v="3"/>
    <x v="2"/>
  </r>
  <r>
    <s v="ICICI LOMBARD GENERAL INSURANCE COMPANY LIMITED"/>
    <n v="1250552"/>
    <x v="1"/>
    <s v="Invoice"/>
    <n v="16592.88"/>
    <n v="2728.88"/>
    <x v="46"/>
    <x v="46"/>
    <x v="1"/>
    <s v="DP Service-11GO.405"/>
    <x v="3"/>
    <x v="2"/>
  </r>
  <r>
    <s v="HDFC ERGO GENERAL INSURANCE COMPANY LIMITED"/>
    <n v="1250508"/>
    <x v="1"/>
    <s v="Invoice"/>
    <n v="15242.16"/>
    <n v="15242.16"/>
    <x v="18"/>
    <x v="18"/>
    <x v="2"/>
    <s v="DP Service-11GO.405"/>
    <x v="3"/>
    <x v="2"/>
  </r>
  <r>
    <s v="LAXIMAN RATHOD"/>
    <n v="852690"/>
    <x v="1"/>
    <s v="Invoice"/>
    <n v="1000"/>
    <n v="1000"/>
    <x v="79"/>
    <x v="79"/>
    <x v="3"/>
    <s v="DP Service-11GO.405"/>
    <x v="3"/>
    <x v="2"/>
  </r>
  <r>
    <s v="icici lombard general insurance company ltd"/>
    <n v="1035"/>
    <x v="1"/>
    <s v="Invoice"/>
    <n v="53753.62"/>
    <n v="1452.62"/>
    <x v="64"/>
    <x v="64"/>
    <x v="0"/>
    <s v="DP Service-11GO.405"/>
    <x v="3"/>
    <x v="2"/>
  </r>
  <r>
    <s v="ICICI LOMBARD GENERAL INSURANCE COMPANY LIMITED"/>
    <n v="1250552"/>
    <x v="1"/>
    <s v="Invoice"/>
    <n v="30057.7"/>
    <n v="5334.7"/>
    <x v="46"/>
    <x v="46"/>
    <x v="1"/>
    <s v="DP Service-11GO.405"/>
    <x v="3"/>
    <x v="2"/>
  </r>
  <r>
    <s v="ICICI LOMBARD GENERAL INSURANCE COMPANY LIMITED"/>
    <n v="1250552"/>
    <x v="1"/>
    <s v="Invoice"/>
    <n v="16370.86"/>
    <n v="16370.86"/>
    <x v="21"/>
    <x v="21"/>
    <x v="2"/>
    <s v="DP Service-11GO.405"/>
    <x v="3"/>
    <x v="2"/>
  </r>
  <r>
    <s v="HDFC ERGO GENERAL INSURANCE COMPANY LIMITED"/>
    <n v="1250508"/>
    <x v="1"/>
    <s v="Invoice"/>
    <n v="13470.63"/>
    <n v="13470.63"/>
    <x v="3"/>
    <x v="3"/>
    <x v="2"/>
    <s v="DP Service-11GO.405"/>
    <x v="3"/>
    <x v="2"/>
  </r>
  <r>
    <s v="ICICI LOMBARD GENERAL INSURANCE COMPANY LIMITED"/>
    <n v="1250552"/>
    <x v="1"/>
    <s v="Invoice"/>
    <n v="24860.95"/>
    <n v="3790.95"/>
    <x v="46"/>
    <x v="46"/>
    <x v="1"/>
    <s v="DP Service-11GO.405"/>
    <x v="3"/>
    <x v="2"/>
  </r>
  <r>
    <s v="JOLVIN FERNANDES"/>
    <n v="1251916"/>
    <x v="1"/>
    <s v="Invoice"/>
    <n v="1249.8900000000001"/>
    <n v="1249.8900000000001"/>
    <x v="16"/>
    <x v="16"/>
    <x v="3"/>
    <s v="DP Service-11GO.405"/>
    <x v="3"/>
    <x v="2"/>
  </r>
  <r>
    <s v="HDFC ERGO GENERAL INSURANCE COMPANY LIMITED"/>
    <n v="1250508"/>
    <x v="1"/>
    <s v="Invoice"/>
    <n v="14659.66"/>
    <n v="14659.66"/>
    <x v="21"/>
    <x v="21"/>
    <x v="2"/>
    <s v="DP Service-11GO.405"/>
    <x v="3"/>
    <x v="2"/>
  </r>
  <r>
    <s v="ICICI LOMBARD GENERAL INSURANCE COMPANY LIMITED"/>
    <n v="1250552"/>
    <x v="1"/>
    <s v="Invoice"/>
    <n v="6957.23"/>
    <n v="1069.23"/>
    <x v="30"/>
    <x v="30"/>
    <x v="1"/>
    <s v="DP Service-11GO.405"/>
    <x v="3"/>
    <x v="2"/>
  </r>
  <r>
    <s v="HDFC ERGO GENERAL INSURANCE COMPANY LIMITED"/>
    <n v="1250508"/>
    <x v="1"/>
    <s v="Invoice"/>
    <n v="19452.91"/>
    <n v="19452.91"/>
    <x v="98"/>
    <x v="98"/>
    <x v="0"/>
    <s v="DP Service-11GO.405"/>
    <x v="3"/>
    <x v="2"/>
  </r>
  <r>
    <s v="SANDESH REGE"/>
    <n v="558450"/>
    <x v="1"/>
    <s v="Invoice"/>
    <n v="29464.31"/>
    <n v="890.31"/>
    <x v="35"/>
    <x v="35"/>
    <x v="1"/>
    <s v="DP Service-11GO.405"/>
    <x v="3"/>
    <x v="2"/>
  </r>
  <r>
    <s v="ALINDA SAWANT"/>
    <n v="987765"/>
    <x v="1"/>
    <s v="Invoice"/>
    <n v="1649"/>
    <n v="1649"/>
    <x v="4"/>
    <x v="4"/>
    <x v="2"/>
    <s v="DP Service-11GO.405"/>
    <x v="3"/>
    <x v="2"/>
  </r>
  <r>
    <s v="ICICI LOMBARD GENERAL INSURANCE COMPANY LIMITED"/>
    <n v="1250552"/>
    <x v="1"/>
    <s v="Invoice"/>
    <n v="15739.72"/>
    <n v="15739.72"/>
    <x v="17"/>
    <x v="17"/>
    <x v="2"/>
    <s v="DP Service-11GO.405"/>
    <x v="3"/>
    <x v="2"/>
  </r>
  <r>
    <s v="HDFC ERGO GENERAL INSURANCE COMPANY LIMITED"/>
    <n v="1250508"/>
    <x v="1"/>
    <s v="Invoice"/>
    <n v="20373.400000000001"/>
    <n v="20373.400000000001"/>
    <x v="4"/>
    <x v="4"/>
    <x v="2"/>
    <s v="DP Service-11GO.405"/>
    <x v="3"/>
    <x v="2"/>
  </r>
  <r>
    <s v="NATIONAL INSURANCE CO LTD (MSIL)"/>
    <n v="43617"/>
    <x v="1"/>
    <s v="Invoice"/>
    <n v="106308.5"/>
    <n v="2672.5"/>
    <x v="64"/>
    <x v="64"/>
    <x v="0"/>
    <s v="DP Service-11GO.405"/>
    <x v="3"/>
    <x v="2"/>
  </r>
  <r>
    <s v="VASANT SHETGAONKAR"/>
    <n v="1146382"/>
    <x v="1"/>
    <s v="Invoice"/>
    <n v="1036.94"/>
    <n v="1036.94"/>
    <x v="17"/>
    <x v="17"/>
    <x v="2"/>
    <s v="DP Service-11GO.405"/>
    <x v="3"/>
    <x v="2"/>
  </r>
  <r>
    <s v="TATA AIG GENERAL INSURANCE COMPANY LIMITED"/>
    <n v="1250593"/>
    <x v="1"/>
    <s v="Invoice"/>
    <n v="2100"/>
    <n v="2100"/>
    <x v="18"/>
    <x v="18"/>
    <x v="2"/>
    <s v="DP Service-11GO.405"/>
    <x v="3"/>
    <x v="2"/>
  </r>
  <r>
    <s v="FUTURE GENERALI INDIA INSURANCE COMPANY LIMITED"/>
    <n v="1250506"/>
    <x v="1"/>
    <s v="Invoice"/>
    <n v="11809.2"/>
    <n v="11809.2"/>
    <x v="99"/>
    <x v="99"/>
    <x v="3"/>
    <s v="DP Service-11GO.405"/>
    <x v="3"/>
    <x v="2"/>
  </r>
  <r>
    <s v="ICICI LOMBARD GENERAL INSURANCE COMPANY LIMITED"/>
    <n v="1250552"/>
    <x v="1"/>
    <s v="Invoice"/>
    <n v="87311.11"/>
    <n v="87311.11"/>
    <x v="4"/>
    <x v="4"/>
    <x v="2"/>
    <s v="DP Service-11GO.405"/>
    <x v="3"/>
    <x v="2"/>
  </r>
  <r>
    <s v="ICICI LOMBARD GENERAL INSURANCE COMPANY LIMITED"/>
    <n v="1250552"/>
    <x v="1"/>
    <s v="Invoice"/>
    <n v="9099.2900000000009"/>
    <n v="9099.2900000000009"/>
    <x v="4"/>
    <x v="4"/>
    <x v="2"/>
    <s v="DP Service-11GO.405"/>
    <x v="3"/>
    <x v="2"/>
  </r>
  <r>
    <s v="icici lombard general insurance company ltd"/>
    <n v="1035"/>
    <x v="1"/>
    <s v="Invoice"/>
    <n v="20036.09"/>
    <n v="1779.09"/>
    <x v="100"/>
    <x v="100"/>
    <x v="0"/>
    <s v="DP Service-11GO.405"/>
    <x v="3"/>
    <x v="2"/>
  </r>
  <r>
    <s v="HDFC ERGO GENERAL INSURANCE COMPANY LIMITED"/>
    <n v="1250508"/>
    <x v="1"/>
    <s v="Invoice"/>
    <n v="80187.899999999994"/>
    <n v="80187.899999999994"/>
    <x v="55"/>
    <x v="55"/>
    <x v="1"/>
    <s v="DP Service-11GO.405"/>
    <x v="3"/>
    <x v="2"/>
  </r>
  <r>
    <s v="UNIVERSAL SOMPO GENERAL INSURANCE COMPANY LIMITED"/>
    <n v="1250603"/>
    <x v="1"/>
    <s v="Invoice"/>
    <n v="39562.83"/>
    <n v="39562.83"/>
    <x v="40"/>
    <x v="40"/>
    <x v="2"/>
    <s v="DP Service-11GO.405"/>
    <x v="3"/>
    <x v="2"/>
  </r>
  <r>
    <s v="LIBERTY VIDEOCON INSURANCE"/>
    <n v="365967"/>
    <x v="1"/>
    <s v="Invoice"/>
    <n v="27164.15"/>
    <n v="142.15"/>
    <x v="101"/>
    <x v="101"/>
    <x v="0"/>
    <s v="DP Service-11GO.405"/>
    <x v="3"/>
    <x v="2"/>
  </r>
  <r>
    <s v="UNITED INDIA INSURANCE COMPANY LIMITED"/>
    <n v="1250600"/>
    <x v="1"/>
    <s v="Invoice"/>
    <n v="5253.97"/>
    <n v="5253.97"/>
    <x v="21"/>
    <x v="21"/>
    <x v="2"/>
    <s v="DP Service-11GO.405"/>
    <x v="3"/>
    <x v="2"/>
  </r>
  <r>
    <s v="BENZIA D'SOUZA"/>
    <n v="618488"/>
    <x v="1"/>
    <s v="Invoice"/>
    <n v="6659.77"/>
    <n v="403.42"/>
    <x v="64"/>
    <x v="64"/>
    <x v="0"/>
    <s v="DP Service-11GO.405"/>
    <x v="3"/>
    <x v="2"/>
  </r>
  <r>
    <s v="UNIVERSAL SOMPO GENERAL INSURANCE COMPANY LIMITED"/>
    <n v="1250603"/>
    <x v="1"/>
    <s v="Invoice"/>
    <n v="14967.71"/>
    <n v="14967.71"/>
    <x v="2"/>
    <x v="2"/>
    <x v="2"/>
    <s v="DP Service-11GO.405"/>
    <x v="3"/>
    <x v="2"/>
  </r>
  <r>
    <s v="TATA AIG GENERAL INSURANCE COMPANY LIMITED"/>
    <n v="1250593"/>
    <x v="1"/>
    <s v="Invoice"/>
    <n v="20030.91"/>
    <n v="20030.91"/>
    <x v="18"/>
    <x v="18"/>
    <x v="2"/>
    <s v="DP Service-11GO.405"/>
    <x v="3"/>
    <x v="2"/>
  </r>
  <r>
    <s v="ROYAL SUNDARAM GENERAL INSURANCE COMPANY LIMITED"/>
    <n v="1250587"/>
    <x v="1"/>
    <s v="Invoice"/>
    <n v="19959.88"/>
    <n v="19959.88"/>
    <x v="45"/>
    <x v="45"/>
    <x v="1"/>
    <s v="DP Service-11GO.405"/>
    <x v="3"/>
    <x v="2"/>
  </r>
  <r>
    <s v="MIHAN GOKARNAKAR"/>
    <n v="117875"/>
    <x v="1"/>
    <s v="Invoice"/>
    <n v="6048.27"/>
    <n v="6048.27"/>
    <x v="102"/>
    <x v="102"/>
    <x v="4"/>
    <s v="DP Service-11GO.405"/>
    <x v="3"/>
    <x v="2"/>
  </r>
  <r>
    <s v="SWAPNIL PADWAL"/>
    <n v="708570"/>
    <x v="1"/>
    <s v="Invoice"/>
    <n v="31717.54"/>
    <n v="4717.54"/>
    <x v="70"/>
    <x v="70"/>
    <x v="1"/>
    <s v="DP Service-11GO.405"/>
    <x v="3"/>
    <x v="2"/>
  </r>
  <r>
    <s v="IFFCO TOKIO GENERAL INSURANCE COMPANY LIMITED"/>
    <n v="1250518"/>
    <x v="1"/>
    <s v="Invoice"/>
    <n v="134210.97"/>
    <n v="2003.81"/>
    <x v="30"/>
    <x v="30"/>
    <x v="1"/>
    <s v="DP Service-11GO.405"/>
    <x v="3"/>
    <x v="2"/>
  </r>
  <r>
    <s v="NATIONAL INSURANCE COMPANY LIMITED (MSIL)"/>
    <n v="1250560"/>
    <x v="1"/>
    <s v="Invoice"/>
    <n v="7903.67"/>
    <n v="7903.67"/>
    <x v="23"/>
    <x v="23"/>
    <x v="1"/>
    <s v="DP Service-11GO.405"/>
    <x v="3"/>
    <x v="2"/>
  </r>
  <r>
    <s v="ROYAL SUNDARAM GENERAL INSURANCE COMPANY LIMITED"/>
    <n v="1250587"/>
    <x v="1"/>
    <s v="Invoice"/>
    <n v="103661.4"/>
    <n v="599.4"/>
    <x v="87"/>
    <x v="87"/>
    <x v="3"/>
    <s v="DP Service-11GO.405"/>
    <x v="3"/>
    <x v="2"/>
  </r>
  <r>
    <s v="ICICI LOMBARD GENERAL INSURANCE COMPANY LIMITED"/>
    <n v="1250552"/>
    <x v="1"/>
    <s v="Invoice"/>
    <n v="22768.06"/>
    <n v="3534.06"/>
    <x v="30"/>
    <x v="30"/>
    <x v="1"/>
    <s v="DP Service-11GO.405"/>
    <x v="3"/>
    <x v="2"/>
  </r>
  <r>
    <s v="UNIVERSAL SOMPO GENERAL INSURANCE COMPANY LIMITED"/>
    <n v="1250603"/>
    <x v="1"/>
    <s v="Invoice"/>
    <n v="22697.67"/>
    <n v="22697.67"/>
    <x v="17"/>
    <x v="17"/>
    <x v="2"/>
    <s v="DP Service-11GO.405"/>
    <x v="3"/>
    <x v="2"/>
  </r>
  <r>
    <s v="ROYAL SUNDARAM GENERAL INSURANCE COMPANY LIMITED"/>
    <n v="1250587"/>
    <x v="1"/>
    <s v="Invoice"/>
    <n v="27781.21"/>
    <n v="27781.21"/>
    <x v="24"/>
    <x v="24"/>
    <x v="2"/>
    <s v="DP Service-11GO.405"/>
    <x v="3"/>
    <x v="2"/>
  </r>
  <r>
    <s v="THE NEW INDIA ASSURANCE COMPANY LIMITED (MSIL)"/>
    <n v="1250594"/>
    <x v="1"/>
    <s v="Invoice"/>
    <n v="6496.03"/>
    <n v="6496.03"/>
    <x v="18"/>
    <x v="18"/>
    <x v="2"/>
    <s v="DP Service-11GO.405"/>
    <x v="3"/>
    <x v="2"/>
  </r>
  <r>
    <s v="ALINDA SAWANT"/>
    <n v="987765"/>
    <x v="1"/>
    <s v="Invoice"/>
    <n v="4995.1000000000004"/>
    <n v="4995.1000000000004"/>
    <x v="13"/>
    <x v="13"/>
    <x v="2"/>
    <s v="DP Service-11GO.405"/>
    <x v="3"/>
    <x v="2"/>
  </r>
  <r>
    <s v="IFFCO TOKIO GENERAL INSURANCE COMPANY LIMITED"/>
    <n v="1250518"/>
    <x v="1"/>
    <s v="Invoice"/>
    <n v="171123.98"/>
    <n v="171123.98"/>
    <x v="21"/>
    <x v="21"/>
    <x v="2"/>
    <s v="DP Service-11GO.405"/>
    <x v="3"/>
    <x v="2"/>
  </r>
  <r>
    <s v="ICICI LOMBARD GENERAL INSURANCE COMPANY LIMITED"/>
    <n v="1250552"/>
    <x v="1"/>
    <s v="Invoice"/>
    <n v="40435.49"/>
    <n v="6604.49"/>
    <x v="46"/>
    <x v="46"/>
    <x v="1"/>
    <s v="DP Service-11GO.405"/>
    <x v="3"/>
    <x v="2"/>
  </r>
  <r>
    <s v="BAJAJ ALLIANZ GENERAL INSURANCE COMPANY LIMITED"/>
    <n v="1171153"/>
    <x v="1"/>
    <s v="Invoice"/>
    <n v="6252.2"/>
    <n v="6252.2"/>
    <x v="14"/>
    <x v="14"/>
    <x v="2"/>
    <s v="DP Service-11GO.405"/>
    <x v="3"/>
    <x v="2"/>
  </r>
  <r>
    <s v="NATIONAL INSURANCE COMPANY LIMITED (MSIL)"/>
    <n v="1250560"/>
    <x v="1"/>
    <s v="Invoice"/>
    <n v="29749.78"/>
    <n v="29749.78"/>
    <x v="23"/>
    <x v="23"/>
    <x v="1"/>
    <s v="DP Service-11GO.405"/>
    <x v="3"/>
    <x v="2"/>
  </r>
  <r>
    <s v="UNIVERSAL SOMPO GENERAL INSURANCE COMPANY LIMITED"/>
    <n v="1250603"/>
    <x v="1"/>
    <s v="Invoice"/>
    <n v="135.01"/>
    <n v="135.01"/>
    <x v="17"/>
    <x v="17"/>
    <x v="2"/>
    <s v="DP Service-11GO.405"/>
    <x v="3"/>
    <x v="2"/>
  </r>
  <r>
    <s v="SURESH RATHOD"/>
    <n v="1114445"/>
    <x v="1"/>
    <s v="Invoice"/>
    <n v="19039.16"/>
    <n v="19039.16"/>
    <x v="54"/>
    <x v="54"/>
    <x v="1"/>
    <s v="DP Service-11GO.405"/>
    <x v="3"/>
    <x v="2"/>
  </r>
  <r>
    <s v="MIHAN GOKARNAKAR"/>
    <n v="117875"/>
    <x v="1"/>
    <s v="Invoice"/>
    <n v="205359.05"/>
    <n v="155359.04999999999"/>
    <x v="103"/>
    <x v="103"/>
    <x v="4"/>
    <s v="DP Service-11GO.405"/>
    <x v="3"/>
    <x v="2"/>
  </r>
  <r>
    <s v="ICICI LOMBARD GENERAL INSURANCE COMPANY LIMITED"/>
    <n v="1250552"/>
    <x v="1"/>
    <s v="Invoice"/>
    <n v="24259.81"/>
    <n v="3927.81"/>
    <x v="35"/>
    <x v="35"/>
    <x v="1"/>
    <s v="DP Service-11GO.405"/>
    <x v="3"/>
    <x v="2"/>
  </r>
  <r>
    <s v="PRAKASH NAIK"/>
    <n v="783183"/>
    <x v="1"/>
    <s v="Invoice"/>
    <n v="106086.75"/>
    <n v="106086.75"/>
    <x v="4"/>
    <x v="4"/>
    <x v="2"/>
    <s v="DP Service-11GO.405"/>
    <x v="3"/>
    <x v="2"/>
  </r>
  <r>
    <s v="HDFC ERGO GENERAL INSURANCE COMPANY LIMITED"/>
    <n v="1250508"/>
    <x v="1"/>
    <s v="Invoice"/>
    <n v="26799.23"/>
    <n v="26799.23"/>
    <x v="2"/>
    <x v="2"/>
    <x v="2"/>
    <s v="DP Service-11GO.405"/>
    <x v="3"/>
    <x v="2"/>
  </r>
  <r>
    <s v="RELIANCE GENERAL INSURANCE COMPANY LIMITED"/>
    <n v="1250580"/>
    <x v="1"/>
    <s v="Invoice"/>
    <n v="8726.58"/>
    <n v="8726.58"/>
    <x v="14"/>
    <x v="14"/>
    <x v="2"/>
    <s v="DP Service-11GO.405"/>
    <x v="3"/>
    <x v="2"/>
  </r>
  <r>
    <s v="AVILSON FERNANDES"/>
    <n v="1086604"/>
    <x v="1"/>
    <s v="Invoice"/>
    <n v="6202.19"/>
    <n v="6202.19"/>
    <x v="2"/>
    <x v="2"/>
    <x v="2"/>
    <s v="DP Service-11GO.405"/>
    <x v="3"/>
    <x v="2"/>
  </r>
  <r>
    <s v="THE NEW INDIA ASSURANCE CO LTD  "/>
    <n v="2811"/>
    <x v="1"/>
    <s v="Invoice"/>
    <n v="74888.37"/>
    <n v="845.37"/>
    <x v="104"/>
    <x v="104"/>
    <x v="4"/>
    <s v="DP Service-11GO.405"/>
    <x v="3"/>
    <x v="2"/>
  </r>
  <r>
    <s v="BAJAJ ALLIANZ GENERAL INSURANCE COMPANY LIMITED"/>
    <n v="1171153"/>
    <x v="1"/>
    <s v="Invoice"/>
    <n v="8359.5300000000007"/>
    <n v="8359.5300000000007"/>
    <x v="70"/>
    <x v="70"/>
    <x v="1"/>
    <s v="DP Service-11GO.405"/>
    <x v="3"/>
    <x v="2"/>
  </r>
  <r>
    <s v="UNITED INDIA INSURANCE COMPANY LIMITED"/>
    <n v="1250600"/>
    <x v="1"/>
    <s v="Invoice"/>
    <n v="73851.429999999993"/>
    <n v="73851.429999999993"/>
    <x v="29"/>
    <x v="29"/>
    <x v="1"/>
    <s v="DP Service-11GO.405"/>
    <x v="3"/>
    <x v="2"/>
  </r>
  <r>
    <s v="TATA AIG GENERAL INSURANCE COMPANY LIMITED"/>
    <n v="1250593"/>
    <x v="1"/>
    <s v="Invoice"/>
    <n v="9597.42"/>
    <n v="9597.42"/>
    <x v="86"/>
    <x v="86"/>
    <x v="1"/>
    <s v="DP Service-11GO.405"/>
    <x v="3"/>
    <x v="2"/>
  </r>
  <r>
    <s v="TATA AIG GENERAL INSURANCE COMPANY LIMITED"/>
    <n v="1250593"/>
    <x v="1"/>
    <s v="Invoice"/>
    <n v="5294.96"/>
    <n v="5294.96"/>
    <x v="82"/>
    <x v="82"/>
    <x v="1"/>
    <s v="DP Service-11GO.405"/>
    <x v="3"/>
    <x v="2"/>
  </r>
  <r>
    <s v="THE NEW INDIA ASSURANCE COMPANY LIMITED (MSIL)"/>
    <n v="1250594"/>
    <x v="1"/>
    <s v="Invoice"/>
    <n v="10847.22"/>
    <n v="10847.22"/>
    <x v="105"/>
    <x v="105"/>
    <x v="0"/>
    <s v="DP Service-11GO.405"/>
    <x v="3"/>
    <x v="2"/>
  </r>
  <r>
    <s v="HDFC ERGO GENERAL INSURANCE COMPANY LIMITED"/>
    <n v="1250508"/>
    <x v="1"/>
    <s v="Invoice"/>
    <n v="14433.49"/>
    <n v="14433.49"/>
    <x v="32"/>
    <x v="32"/>
    <x v="2"/>
    <s v="DP Service-11GO.405"/>
    <x v="3"/>
    <x v="2"/>
  </r>
  <r>
    <s v="BAJAJ ALLIANZ GENERAL INSURANCE COMPANY LIMITED"/>
    <n v="1171153"/>
    <x v="1"/>
    <s v="Invoice"/>
    <n v="19619.82"/>
    <n v="19619.82"/>
    <x v="14"/>
    <x v="14"/>
    <x v="2"/>
    <s v="DP Service-11GO.405"/>
    <x v="3"/>
    <x v="2"/>
  </r>
  <r>
    <s v="ICICI LOMBARD GENERAL INSURANCE COMPANY LIMITED"/>
    <n v="1250552"/>
    <x v="1"/>
    <s v="Invoice"/>
    <n v="19299.080000000002"/>
    <n v="19299.080000000002"/>
    <x v="2"/>
    <x v="2"/>
    <x v="2"/>
    <s v="DP Service-11GO.406"/>
    <x v="4"/>
    <x v="2"/>
  </r>
  <r>
    <s v="IFFCO TOKIO GENERAL INSURANCE COMPANY LIMITED"/>
    <n v="1250518"/>
    <x v="1"/>
    <s v="Invoice"/>
    <n v="34403.949999999997"/>
    <n v="34403.949999999997"/>
    <x v="13"/>
    <x v="13"/>
    <x v="2"/>
    <s v="DP Service-11GO.406"/>
    <x v="4"/>
    <x v="2"/>
  </r>
  <r>
    <s v="BAJAJ ALLIANZ GENERAL INSURANCE COMPANY LIMITED"/>
    <n v="1171153"/>
    <x v="1"/>
    <s v="Invoice"/>
    <n v="8787.2900000000009"/>
    <n v="8787.2900000000009"/>
    <x v="21"/>
    <x v="21"/>
    <x v="2"/>
    <s v="DP Service-11GO.406"/>
    <x v="4"/>
    <x v="2"/>
  </r>
  <r>
    <s v="BAJAJ ALLIANZ GENERAL INSURANCE COMPANY LIMITED"/>
    <n v="1171153"/>
    <x v="1"/>
    <s v="Invoice"/>
    <n v="15267.99"/>
    <n v="15267.99"/>
    <x v="15"/>
    <x v="15"/>
    <x v="2"/>
    <s v="DP Service-11GO.406"/>
    <x v="4"/>
    <x v="2"/>
  </r>
  <r>
    <s v="ICICI LOMBARD GENERAL INSURANCE COMPANY LIMITED"/>
    <n v="1250552"/>
    <x v="1"/>
    <s v="Invoice"/>
    <n v="10221.75"/>
    <n v="1559.75"/>
    <x v="71"/>
    <x v="71"/>
    <x v="1"/>
    <s v="DP Service-11GO.406"/>
    <x v="4"/>
    <x v="2"/>
  </r>
  <r>
    <s v="NARENDRA DESSAI"/>
    <n v="118371"/>
    <x v="1"/>
    <s v="Invoice"/>
    <n v="6969.72"/>
    <n v="6969.72"/>
    <x v="17"/>
    <x v="17"/>
    <x v="2"/>
    <s v="DP Service-11GO.406"/>
    <x v="4"/>
    <x v="2"/>
  </r>
  <r>
    <s v="IFFCO TOKIO GENERAL INSURANCE COMPANY LIMITED"/>
    <n v="1250518"/>
    <x v="1"/>
    <s v="Invoice"/>
    <n v="14983.77"/>
    <n v="2499.84"/>
    <x v="11"/>
    <x v="11"/>
    <x v="1"/>
    <s v="DP Service-11GO.406"/>
    <x v="4"/>
    <x v="2"/>
  </r>
  <r>
    <s v="MOHAMMED YASEEN KUSUGAL"/>
    <n v="1179313"/>
    <x v="1"/>
    <s v="Invoice"/>
    <n v="1969.01"/>
    <n v="1969.01"/>
    <x v="13"/>
    <x v="13"/>
    <x v="2"/>
    <s v="DP Service-11GO.406"/>
    <x v="4"/>
    <x v="2"/>
  </r>
  <r>
    <s v="CHOLAMANDALAM GENERAL INSURANCE COMPANY LIMITED"/>
    <n v="1250551"/>
    <x v="1"/>
    <s v="Invoice"/>
    <n v="50145.94"/>
    <n v="268.94"/>
    <x v="81"/>
    <x v="81"/>
    <x v="3"/>
    <s v="DP Service-11GO.406"/>
    <x v="4"/>
    <x v="2"/>
  </r>
  <r>
    <s v="NATIONAL INSURANCE COMPANY LIMITED (MSIL)"/>
    <n v="1250560"/>
    <x v="1"/>
    <s v="Invoice"/>
    <n v="22384.6"/>
    <n v="22384.6"/>
    <x v="22"/>
    <x v="22"/>
    <x v="2"/>
    <s v="DP Service-11GO.406"/>
    <x v="4"/>
    <x v="2"/>
  </r>
  <r>
    <s v="BAJAJ ALLIANZ GENERAL INSURANCE COMPANY LIMITED"/>
    <n v="1171153"/>
    <x v="1"/>
    <s v="Invoice"/>
    <n v="5600.9"/>
    <n v="5600.9"/>
    <x v="5"/>
    <x v="5"/>
    <x v="2"/>
    <s v="DP Service-11GO.406"/>
    <x v="4"/>
    <x v="2"/>
  </r>
  <r>
    <s v="BAJAJ ALLIANZ GENERAL INSURANCE COMPANY LIMITED"/>
    <n v="1171153"/>
    <x v="1"/>
    <s v="Invoice"/>
    <n v="14807.54"/>
    <n v="14807.54"/>
    <x v="17"/>
    <x v="17"/>
    <x v="2"/>
    <s v="DP Service-11GO.406"/>
    <x v="4"/>
    <x v="2"/>
  </r>
  <r>
    <s v="BAJAJ ALLIANZ GENERAL INSURANCE COMPANY LIMITED"/>
    <n v="1171153"/>
    <x v="1"/>
    <s v="Invoice"/>
    <n v="31617.4"/>
    <n v="31617.4"/>
    <x v="13"/>
    <x v="13"/>
    <x v="2"/>
    <s v="DP Service-11GO.406"/>
    <x v="4"/>
    <x v="2"/>
  </r>
  <r>
    <s v="NANDKUMAR SHARMA"/>
    <n v="1024989"/>
    <x v="1"/>
    <s v="Invoice"/>
    <n v="19964.3"/>
    <n v="19964.3"/>
    <x v="22"/>
    <x v="22"/>
    <x v="2"/>
    <s v="DP Service-11GO.406"/>
    <x v="4"/>
    <x v="2"/>
  </r>
  <r>
    <s v="SBI GENERAL INSURANCE COMPANY LIMITED"/>
    <n v="1250590"/>
    <x v="1"/>
    <s v="Invoice"/>
    <n v="14635.76"/>
    <n v="14635.76"/>
    <x v="15"/>
    <x v="15"/>
    <x v="2"/>
    <s v="DP Service-11GO.406"/>
    <x v="4"/>
    <x v="2"/>
  </r>
  <r>
    <s v="IFFCO TOKIO GENERAL INSURANCE COMPANY LIMITED"/>
    <n v="1250518"/>
    <x v="1"/>
    <s v="Invoice"/>
    <n v="11409.55"/>
    <n v="11409.55"/>
    <x v="13"/>
    <x v="13"/>
    <x v="2"/>
    <s v="DP Service-11GO.406"/>
    <x v="4"/>
    <x v="2"/>
  </r>
  <r>
    <s v="HDFC ERGO GENERAL INSURANCE COMPANY LIMITED"/>
    <n v="1250508"/>
    <x v="1"/>
    <s v="Invoice"/>
    <n v="22190.61"/>
    <n v="22190.61"/>
    <x v="13"/>
    <x v="13"/>
    <x v="2"/>
    <s v="DP Service-11GO.406"/>
    <x v="4"/>
    <x v="2"/>
  </r>
  <r>
    <s v="CHOLAMANDALAM GENERAL INSURANCE COMPANY LIMITED"/>
    <n v="1250551"/>
    <x v="1"/>
    <s v="Invoice"/>
    <n v="12327.42"/>
    <n v="10973.42"/>
    <x v="37"/>
    <x v="37"/>
    <x v="1"/>
    <s v="DP Service-11GO.406"/>
    <x v="4"/>
    <x v="2"/>
  </r>
  <r>
    <s v="HDFC ERGO GENERAL INSURANCE COMPANY LIMITED"/>
    <n v="1250508"/>
    <x v="1"/>
    <s v="Invoice"/>
    <n v="20374.48"/>
    <n v="20374.48"/>
    <x v="11"/>
    <x v="11"/>
    <x v="1"/>
    <s v="DP Service-11GO.406"/>
    <x v="4"/>
    <x v="2"/>
  </r>
  <r>
    <s v="SAMIR NAIK"/>
    <n v="470929"/>
    <x v="1"/>
    <s v="Invoice"/>
    <n v="17686.36"/>
    <n v="17686.36"/>
    <x v="13"/>
    <x v="13"/>
    <x v="2"/>
    <s v="DP Service-11GO.406"/>
    <x v="4"/>
    <x v="2"/>
  </r>
  <r>
    <s v="IFFCO TOKIO GENERAL INSURANCE COMPANY LIMITED"/>
    <n v="1250518"/>
    <x v="1"/>
    <s v="Invoice"/>
    <n v="49761.74"/>
    <n v="49761.74"/>
    <x v="18"/>
    <x v="18"/>
    <x v="2"/>
    <s v="DP Service-11GO.408"/>
    <x v="5"/>
    <x v="2"/>
  </r>
  <r>
    <s v="NATIONAL INSURANCE COMPANY LIMITED (MSIL)"/>
    <n v="1250560"/>
    <x v="1"/>
    <s v="Invoice"/>
    <n v="12314.1"/>
    <n v="12314.1"/>
    <x v="31"/>
    <x v="31"/>
    <x v="2"/>
    <s v="DP Service-11GO.408"/>
    <x v="5"/>
    <x v="2"/>
  </r>
  <r>
    <s v="BAJAJ ALLIANZ GENERAL INSURANCE COMPANY LIMITED"/>
    <n v="1171153"/>
    <x v="1"/>
    <s v="Invoice"/>
    <n v="19996.47"/>
    <n v="19996.47"/>
    <x v="13"/>
    <x v="13"/>
    <x v="2"/>
    <s v="DP Service-11GO.408"/>
    <x v="5"/>
    <x v="2"/>
  </r>
  <r>
    <s v="IFFCO TOKIO GENERAL INSURANCE COMPANY LIMITED"/>
    <n v="1250518"/>
    <x v="1"/>
    <s v="Invoice"/>
    <n v="28731.15"/>
    <n v="28731.15"/>
    <x v="22"/>
    <x v="22"/>
    <x v="2"/>
    <s v="DP Service-11GO.408"/>
    <x v="5"/>
    <x v="2"/>
  </r>
  <r>
    <s v="LAWRENCE DMELLO"/>
    <n v="746959"/>
    <x v="1"/>
    <s v="Invoice"/>
    <n v="5138.38"/>
    <n v="5138.38"/>
    <x v="21"/>
    <x v="21"/>
    <x v="2"/>
    <s v="DP Service-11GO.408"/>
    <x v="5"/>
    <x v="2"/>
  </r>
  <r>
    <s v="NATIONAL INSURANCE COMPANY LIMITED (MSIL)"/>
    <n v="1250560"/>
    <x v="1"/>
    <s v="Invoice"/>
    <n v="31046.560000000001"/>
    <n v="31046.560000000001"/>
    <x v="71"/>
    <x v="71"/>
    <x v="1"/>
    <s v="DP Service-11GO.408"/>
    <x v="5"/>
    <x v="2"/>
  </r>
  <r>
    <s v="BAJAJ ALLIANZ GENERAL INSURANCE COMPANY LIMITED"/>
    <n v="1171153"/>
    <x v="1"/>
    <s v="Invoice"/>
    <n v="17981.8"/>
    <n v="17981.8"/>
    <x v="68"/>
    <x v="68"/>
    <x v="3"/>
    <s v="DP Service-11GO.408"/>
    <x v="5"/>
    <x v="2"/>
  </r>
  <r>
    <s v="ICICI LOMBARD GENERAL INSURANCE COMPANY LIMITED"/>
    <n v="1250552"/>
    <x v="1"/>
    <s v="Invoice"/>
    <n v="13218.85"/>
    <n v="2015.85"/>
    <x v="35"/>
    <x v="35"/>
    <x v="1"/>
    <s v="DP Service-11GO.408"/>
    <x v="5"/>
    <x v="2"/>
  </r>
  <r>
    <s v="THE ORIENTAL INSURANCE COMPANY LIMITED"/>
    <n v="1250571"/>
    <x v="1"/>
    <s v="Invoice"/>
    <n v="18299.86"/>
    <n v="18299.86"/>
    <x v="68"/>
    <x v="68"/>
    <x v="3"/>
    <s v="DP Service-11GO.408"/>
    <x v="5"/>
    <x v="2"/>
  </r>
  <r>
    <s v="UNIVERSAL SOMPO GENERAL INSURANCE COMPANY LIMITED"/>
    <n v="1250603"/>
    <x v="1"/>
    <s v="Invoice"/>
    <n v="41530.5"/>
    <n v="41530.5"/>
    <x v="15"/>
    <x v="15"/>
    <x v="2"/>
    <s v="DP Service-11GO.408"/>
    <x v="5"/>
    <x v="2"/>
  </r>
  <r>
    <s v="ICICI LOMBARD GENERAL INSURANCE COMPANY LIMITED"/>
    <n v="1250552"/>
    <x v="1"/>
    <s v="Invoice"/>
    <n v="2360.0100000000002"/>
    <n v="2360.0100000000002"/>
    <x v="18"/>
    <x v="18"/>
    <x v="2"/>
    <s v="DP Service-11GO.408"/>
    <x v="5"/>
    <x v="2"/>
  </r>
  <r>
    <s v="IFFCO TOKIO GENERAL INSURANCE COMPANY LTD"/>
    <n v="1220"/>
    <x v="1"/>
    <s v="Invoice"/>
    <n v="8246.4500000000007"/>
    <n v="8246.4500000000007"/>
    <x v="106"/>
    <x v="106"/>
    <x v="0"/>
    <s v="DP Service-11GO.408"/>
    <x v="5"/>
    <x v="2"/>
  </r>
  <r>
    <s v="NATIONAL INSURANCE COMPANY LIMITED (MSIL)"/>
    <n v="1250560"/>
    <x v="1"/>
    <s v="Invoice"/>
    <n v="51644.43"/>
    <n v="51644.43"/>
    <x v="107"/>
    <x v="107"/>
    <x v="0"/>
    <s v="DP Service-11GO.408"/>
    <x v="5"/>
    <x v="2"/>
  </r>
  <r>
    <s v="BAJAJ ALLIANZ GENERAL INSURANCE COMPANY LIMITED"/>
    <n v="1171153"/>
    <x v="1"/>
    <s v="Invoice"/>
    <n v="5948"/>
    <n v="5948"/>
    <x v="20"/>
    <x v="20"/>
    <x v="2"/>
    <s v="DP Service-11GO.408"/>
    <x v="5"/>
    <x v="2"/>
  </r>
  <r>
    <s v="BAJAJ ALLIANZ GENERAL INSURANCE COMPANY LIMITED"/>
    <n v="1171153"/>
    <x v="1"/>
    <s v="Invoice"/>
    <n v="16776.37"/>
    <n v="16776.37"/>
    <x v="13"/>
    <x v="13"/>
    <x v="2"/>
    <s v="DP Service-11GO.408"/>
    <x v="5"/>
    <x v="2"/>
  </r>
  <r>
    <s v="NATIONAL INSURANCE COMPANY LIMITED (MSIL)"/>
    <n v="1250560"/>
    <x v="1"/>
    <s v="Invoice"/>
    <n v="7171.53"/>
    <n v="7171.53"/>
    <x v="11"/>
    <x v="11"/>
    <x v="1"/>
    <s v="DP Service-11GO.408"/>
    <x v="5"/>
    <x v="2"/>
  </r>
  <r>
    <s v="IFFCO TOKIO GENERAL INSURANCE COMPANY LIMITED"/>
    <n v="1250518"/>
    <x v="1"/>
    <s v="Invoice"/>
    <n v="14939.04"/>
    <n v="14939.04"/>
    <x v="18"/>
    <x v="18"/>
    <x v="2"/>
    <s v="DP Service-11GO.408"/>
    <x v="5"/>
    <x v="2"/>
  </r>
  <r>
    <s v="TARRANCE DSOUZA"/>
    <n v="831793"/>
    <x v="1"/>
    <s v="Invoice"/>
    <n v="8623.0499999999993"/>
    <n v="8623.0499999999993"/>
    <x v="13"/>
    <x v="13"/>
    <x v="2"/>
    <s v="DP Service-11GO.408"/>
    <x v="5"/>
    <x v="2"/>
  </r>
  <r>
    <s v="VALENCIA MASCARENHAS"/>
    <n v="1238609"/>
    <x v="1"/>
    <s v="Invoice"/>
    <n v="2774.72"/>
    <n v="2774.72"/>
    <x v="13"/>
    <x v="13"/>
    <x v="2"/>
    <s v="DP Service-11GO.408"/>
    <x v="5"/>
    <x v="2"/>
  </r>
  <r>
    <s v="ROYAL SUNDARAM GENERAL INSURANCE COMPANY LIMITED"/>
    <n v="1250587"/>
    <x v="1"/>
    <s v="Invoice"/>
    <n v="11924.53"/>
    <n v="1818.53"/>
    <x v="6"/>
    <x v="6"/>
    <x v="2"/>
    <s v="DP Service-11GO.408"/>
    <x v="5"/>
    <x v="2"/>
  </r>
  <r>
    <s v="RAJARAM  KANEKAR"/>
    <n v="697201"/>
    <x v="1"/>
    <s v="Invoice"/>
    <n v="5749.68"/>
    <n v="5749.68"/>
    <x v="13"/>
    <x v="13"/>
    <x v="2"/>
    <s v="DP Service-11GO.408"/>
    <x v="5"/>
    <x v="2"/>
  </r>
  <r>
    <s v="ICICI LOMBARD GENERAL INSURANCE COMPANY LIMITED"/>
    <n v="1250552"/>
    <x v="1"/>
    <s v="Invoice"/>
    <n v="10063.26"/>
    <n v="10063.26"/>
    <x v="15"/>
    <x v="15"/>
    <x v="2"/>
    <s v="DP Service-11GO.408"/>
    <x v="5"/>
    <x v="2"/>
  </r>
  <r>
    <s v="SBI GENERAL INSURANCE COMPANY LIMITED"/>
    <n v="1250590"/>
    <x v="1"/>
    <s v="Invoice"/>
    <n v="14772.8"/>
    <n v="14772.8"/>
    <x v="21"/>
    <x v="21"/>
    <x v="2"/>
    <s v="DP Service-11GO.408"/>
    <x v="5"/>
    <x v="2"/>
  </r>
  <r>
    <s v="NITIN HASOTIKAR"/>
    <n v="700858"/>
    <x v="1"/>
    <s v="Invoice"/>
    <n v="1968.86"/>
    <n v="1968.86"/>
    <x v="18"/>
    <x v="18"/>
    <x v="2"/>
    <s v="DP Service-11GO.408"/>
    <x v="5"/>
    <x v="2"/>
  </r>
  <r>
    <s v="BAJAJ ALLIANZ GENERAL INSURANCE COMPANY LIMITED"/>
    <n v="1171153"/>
    <x v="1"/>
    <s v="Invoice"/>
    <n v="13170.86"/>
    <n v="13170.86"/>
    <x v="14"/>
    <x v="14"/>
    <x v="2"/>
    <s v="DP Service-11GO.408"/>
    <x v="5"/>
    <x v="2"/>
  </r>
  <r>
    <s v="ICICI LOMBARD GENERAL INSURANCE COMPANY LIMITED"/>
    <n v="1250552"/>
    <x v="1"/>
    <s v="Invoice"/>
    <n v="26681.31"/>
    <n v="26681.31"/>
    <x v="18"/>
    <x v="18"/>
    <x v="2"/>
    <s v="DP Service-11GO.408"/>
    <x v="5"/>
    <x v="2"/>
  </r>
  <r>
    <s v="NATIONAL INSURANCE COMPANY LIMITED (MSIL)"/>
    <n v="1250560"/>
    <x v="1"/>
    <s v="Invoice"/>
    <n v="29507.67"/>
    <n v="29507.67"/>
    <x v="15"/>
    <x v="15"/>
    <x v="2"/>
    <s v="DP Service-11GO.408"/>
    <x v="5"/>
    <x v="2"/>
  </r>
  <r>
    <s v="IFFCO TOKIO GENERAL INSURANCE COMPANY LIMITED"/>
    <n v="1250518"/>
    <x v="1"/>
    <s v="Invoice"/>
    <n v="8533.82"/>
    <n v="8533.82"/>
    <x v="15"/>
    <x v="15"/>
    <x v="2"/>
    <s v="DP Service-11GO.408"/>
    <x v="5"/>
    <x v="2"/>
  </r>
  <r>
    <s v="RELIANCE GENERAL INSURANCE COMPANY LIMITED"/>
    <n v="1250580"/>
    <x v="1"/>
    <s v="Invoice"/>
    <n v="69596.95"/>
    <n v="2571.9499999999998"/>
    <x v="37"/>
    <x v="37"/>
    <x v="1"/>
    <s v="DP Service-11GO.408"/>
    <x v="5"/>
    <x v="2"/>
  </r>
  <r>
    <s v="NATIONAL INSURANCE COMPANY LIMITED (MSIL)"/>
    <n v="1250560"/>
    <x v="1"/>
    <s v="Invoice"/>
    <n v="13859.35"/>
    <n v="13859.35"/>
    <x v="108"/>
    <x v="108"/>
    <x v="1"/>
    <s v="DP Service-11GO.408"/>
    <x v="5"/>
    <x v="2"/>
  </r>
  <r>
    <s v="MR. SAQUIB SHAIKH"/>
    <n v="1186333"/>
    <x v="1"/>
    <s v="Invoice"/>
    <n v="16713.330000000002"/>
    <n v="16713.330000000002"/>
    <x v="13"/>
    <x v="13"/>
    <x v="2"/>
    <s v="DP Service-11GO.408"/>
    <x v="5"/>
    <x v="2"/>
  </r>
  <r>
    <s v="BAJAJ ALLIANZ GENERAL INSURANCE COMPANY LIMITED"/>
    <n v="1171153"/>
    <x v="1"/>
    <s v="Invoice"/>
    <n v="4992.37"/>
    <n v="4992.37"/>
    <x v="55"/>
    <x v="55"/>
    <x v="1"/>
    <s v="DP Service-11GO.408"/>
    <x v="5"/>
    <x v="2"/>
  </r>
  <r>
    <s v="HDFC ERGO GENERAL INSURANCE COMPANY LIMITED"/>
    <n v="1250508"/>
    <x v="1"/>
    <s v="Invoice"/>
    <n v="36332.94"/>
    <n v="966.36"/>
    <x v="109"/>
    <x v="109"/>
    <x v="0"/>
    <s v="DP Service-11GO.408"/>
    <x v="5"/>
    <x v="2"/>
  </r>
  <r>
    <s v="ICICI LOMBARD GENERAL INSURANCE COMPANY LIMITED"/>
    <n v="1250552"/>
    <x v="1"/>
    <s v="Invoice"/>
    <n v="32532.73"/>
    <n v="11.73"/>
    <x v="22"/>
    <x v="22"/>
    <x v="2"/>
    <s v="DP Service-11GO.408"/>
    <x v="5"/>
    <x v="2"/>
  </r>
  <r>
    <s v="TATA AIG GENERAL INSURANCE COMPANY LIMITED"/>
    <n v="1250593"/>
    <x v="1"/>
    <s v="Invoice"/>
    <n v="35220.120000000003"/>
    <n v="35220.120000000003"/>
    <x v="13"/>
    <x v="13"/>
    <x v="2"/>
    <s v="DP Service-11GO.408"/>
    <x v="5"/>
    <x v="2"/>
  </r>
  <r>
    <s v="MS. SEEMA SAWANT"/>
    <n v="1255139"/>
    <x v="1"/>
    <s v="Invoice"/>
    <n v="91934.82"/>
    <n v="91934.82"/>
    <x v="13"/>
    <x v="13"/>
    <x v="2"/>
    <s v="DP Service-11GO.408"/>
    <x v="5"/>
    <x v="2"/>
  </r>
  <r>
    <s v="VISHAL TALKAR"/>
    <n v="907274"/>
    <x v="1"/>
    <s v="Invoice"/>
    <n v="2555.86"/>
    <n v="2555.86"/>
    <x v="20"/>
    <x v="20"/>
    <x v="2"/>
    <s v="DP Service-11GO.408"/>
    <x v="5"/>
    <x v="2"/>
  </r>
  <r>
    <s v="UNITED INDIA INSURANCE COMPANY LIMITED"/>
    <n v="1250600"/>
    <x v="1"/>
    <s v="Invoice"/>
    <n v="32935.4"/>
    <n v="32935.4"/>
    <x v="17"/>
    <x v="17"/>
    <x v="2"/>
    <s v="DP Service-11GO.408"/>
    <x v="5"/>
    <x v="2"/>
  </r>
  <r>
    <s v="MR. SAQUIB SHAIKH"/>
    <n v="1186333"/>
    <x v="1"/>
    <s v="Invoice"/>
    <n v="4362.01"/>
    <n v="4362.01"/>
    <x v="13"/>
    <x v="13"/>
    <x v="2"/>
    <s v="DP Service-11GO.408"/>
    <x v="5"/>
    <x v="2"/>
  </r>
  <r>
    <s v="ICICI LOMBARD GENERAL INSURANCE COMPANY LIMITED"/>
    <n v="1250552"/>
    <x v="1"/>
    <s v="Invoice"/>
    <n v="16449.95"/>
    <n v="2511.9499999999998"/>
    <x v="35"/>
    <x v="35"/>
    <x v="1"/>
    <s v="DP Service-11GO.408"/>
    <x v="5"/>
    <x v="2"/>
  </r>
  <r>
    <s v="LAXMAN KANKUBKAR"/>
    <n v="702352"/>
    <x v="1"/>
    <s v="Invoice"/>
    <n v="7007.28"/>
    <n v="7007.28"/>
    <x v="4"/>
    <x v="4"/>
    <x v="2"/>
    <s v="DP Service-11GO.408"/>
    <x v="5"/>
    <x v="2"/>
  </r>
  <r>
    <s v="GO DIGIT GENERAL INSURANCE LTD"/>
    <n v="1203281"/>
    <x v="1"/>
    <s v="Invoice"/>
    <n v="20331.04"/>
    <n v="20331.04"/>
    <x v="4"/>
    <x v="4"/>
    <x v="2"/>
    <s v="DP Service-11GO.408"/>
    <x v="5"/>
    <x v="2"/>
  </r>
  <r>
    <s v="NATIONAL INSURANCE COMPANY LIMITED (MSIL)"/>
    <n v="1250560"/>
    <x v="1"/>
    <s v="Invoice"/>
    <n v="119491.79"/>
    <n v="119491.79"/>
    <x v="44"/>
    <x v="44"/>
    <x v="3"/>
    <s v="DP Service-11GO.408"/>
    <x v="5"/>
    <x v="2"/>
  </r>
  <r>
    <s v="TATA AIG GENERAL INSURANCE COMPANY LIMITED"/>
    <n v="1250593"/>
    <x v="1"/>
    <s v="Invoice"/>
    <n v="20017.63"/>
    <n v="20017.63"/>
    <x v="21"/>
    <x v="21"/>
    <x v="2"/>
    <s v="DP Service-11GO.408"/>
    <x v="5"/>
    <x v="2"/>
  </r>
  <r>
    <s v="HDFC ERGO GENERAL INSURANCE COMPANY LIMITED"/>
    <n v="1250508"/>
    <x v="1"/>
    <s v="Invoice"/>
    <n v="5148.9799999999996"/>
    <n v="5148.9799999999996"/>
    <x v="15"/>
    <x v="15"/>
    <x v="2"/>
    <s v="DP Service-11GO.408"/>
    <x v="5"/>
    <x v="2"/>
  </r>
  <r>
    <s v="ICICI LOMBARD GENERAL INSURANCE COMPANY LIMITED"/>
    <n v="1250552"/>
    <x v="1"/>
    <s v="Invoice"/>
    <n v="10728.99"/>
    <n v="495.99"/>
    <x v="37"/>
    <x v="37"/>
    <x v="1"/>
    <s v="DP Service-11GO.408"/>
    <x v="5"/>
    <x v="2"/>
  </r>
  <r>
    <s v="ICICI LOMBARD GENERAL INSURANCE COMPANY LIMITED"/>
    <n v="1250552"/>
    <x v="1"/>
    <s v="Invoice"/>
    <n v="9920.82"/>
    <n v="1753.82"/>
    <x v="35"/>
    <x v="35"/>
    <x v="1"/>
    <s v="DP Service-11GO.408"/>
    <x v="5"/>
    <x v="2"/>
  </r>
  <r>
    <s v="HDFC ERGO GENERAL INSURANCE COMPANY LIMITED"/>
    <n v="1250508"/>
    <x v="1"/>
    <s v="Invoice"/>
    <n v="34599.06"/>
    <n v="10421.18"/>
    <x v="32"/>
    <x v="32"/>
    <x v="2"/>
    <s v="DP Service-11GO.408"/>
    <x v="5"/>
    <x v="2"/>
  </r>
  <r>
    <s v="HDFC ERGO GENERAL INSURANCE COMPANY LIMITED"/>
    <n v="1250508"/>
    <x v="1"/>
    <s v="Invoice"/>
    <n v="8264.7000000000007"/>
    <n v="695.04"/>
    <x v="22"/>
    <x v="22"/>
    <x v="2"/>
    <s v="DP Service-11GO.408"/>
    <x v="5"/>
    <x v="2"/>
  </r>
  <r>
    <s v="BAJAJ ALLIANZ GENERAL INSURANCE COMPANY LIMITED"/>
    <n v="1171153"/>
    <x v="1"/>
    <s v="Invoice"/>
    <n v="29963.91"/>
    <n v="29963.91"/>
    <x v="3"/>
    <x v="3"/>
    <x v="2"/>
    <s v="DP Service-11GO.408"/>
    <x v="5"/>
    <x v="2"/>
  </r>
  <r>
    <s v="IFFCO TOKIO GENERAL INSURANCE COMPANY LIMITED"/>
    <n v="1250518"/>
    <x v="1"/>
    <s v="Invoice"/>
    <n v="30267.43"/>
    <n v="30267.43"/>
    <x v="3"/>
    <x v="3"/>
    <x v="2"/>
    <s v="DP Service-11GO.408"/>
    <x v="5"/>
    <x v="2"/>
  </r>
  <r>
    <s v="HAMIDA SHAIKH"/>
    <n v="1033460"/>
    <x v="1"/>
    <s v="Invoice"/>
    <n v="32.47"/>
    <n v="32.47"/>
    <x v="18"/>
    <x v="18"/>
    <x v="2"/>
    <s v="DP Service-11GO.408"/>
    <x v="5"/>
    <x v="2"/>
  </r>
  <r>
    <s v="BAJAJ ALLIANZ GENERAL INSURANCE COMPANY LIMITED"/>
    <n v="1171153"/>
    <x v="1"/>
    <s v="Invoice"/>
    <n v="1744"/>
    <n v="1744"/>
    <x v="13"/>
    <x v="13"/>
    <x v="2"/>
    <s v="DP Service-11GO.408"/>
    <x v="5"/>
    <x v="2"/>
  </r>
  <r>
    <s v="DEEPALI KOLAPTE"/>
    <n v="920094"/>
    <x v="1"/>
    <s v="Invoice"/>
    <n v="4817.92"/>
    <n v="4817.92"/>
    <x v="110"/>
    <x v="110"/>
    <x v="0"/>
    <s v="DP Service-11GO.408"/>
    <x v="5"/>
    <x v="2"/>
  </r>
  <r>
    <s v="IFFCO TOKIO GENERAL INSURANCE COMPANY LIMITED"/>
    <n v="1250518"/>
    <x v="1"/>
    <s v="Invoice"/>
    <n v="31525.919999999998"/>
    <n v="530.45000000000005"/>
    <x v="39"/>
    <x v="39"/>
    <x v="1"/>
    <s v="DP Service-11GO.408"/>
    <x v="5"/>
    <x v="2"/>
  </r>
  <r>
    <s v="THE NEW INDIA ASSURANCE COMPANY LIMITED (MSIL)"/>
    <n v="1250594"/>
    <x v="1"/>
    <s v="Invoice"/>
    <n v="14110.44"/>
    <n v="14110.44"/>
    <x v="4"/>
    <x v="4"/>
    <x v="2"/>
    <s v="DP Service-11GO.408"/>
    <x v="5"/>
    <x v="2"/>
  </r>
  <r>
    <s v="HDFC ERGO GENERAL INSURANCE COMPANY LIMITED"/>
    <n v="1250508"/>
    <x v="1"/>
    <s v="Invoice"/>
    <n v="14316.94"/>
    <n v="14316.94"/>
    <x v="43"/>
    <x v="43"/>
    <x v="2"/>
    <s v="DP Service-11GO.408"/>
    <x v="5"/>
    <x v="2"/>
  </r>
  <r>
    <s v="BAJAJ ALLIANZ GENERAL INSURANCE COMPANY LIMITED"/>
    <n v="1171153"/>
    <x v="1"/>
    <s v="Invoice"/>
    <n v="8186.48"/>
    <n v="8186.48"/>
    <x v="32"/>
    <x v="32"/>
    <x v="2"/>
    <s v="DP Service-11GO.408"/>
    <x v="5"/>
    <x v="2"/>
  </r>
  <r>
    <s v="TABREZ SHAIKH"/>
    <n v="1158507"/>
    <x v="1"/>
    <s v="Invoice"/>
    <n v="11723.41"/>
    <n v="11723.41"/>
    <x v="111"/>
    <x v="111"/>
    <x v="0"/>
    <s v="DP Service-11GO.408"/>
    <x v="5"/>
    <x v="2"/>
  </r>
  <r>
    <s v="NATIONAL INSURANCE COMPANY LIMITED (MSIL)"/>
    <n v="1250560"/>
    <x v="1"/>
    <s v="Invoice"/>
    <n v="9646.3799999999992"/>
    <n v="9646.3799999999992"/>
    <x v="43"/>
    <x v="43"/>
    <x v="2"/>
    <s v="DP Service-11GO.408"/>
    <x v="5"/>
    <x v="2"/>
  </r>
  <r>
    <s v="IFFCO TOKIO GENERAL INSURANCE COMPANY LIMITED"/>
    <n v="1250518"/>
    <x v="1"/>
    <s v="Invoice"/>
    <n v="13339.42"/>
    <n v="13339.42"/>
    <x v="7"/>
    <x v="7"/>
    <x v="2"/>
    <s v="DP Service-11GO.408"/>
    <x v="5"/>
    <x v="2"/>
  </r>
  <r>
    <s v="TATA AIG GENERAL INSURANCE COMPANY LIMITED"/>
    <n v="1250593"/>
    <x v="1"/>
    <s v="Invoice"/>
    <n v="6468.01"/>
    <n v="6468.01"/>
    <x v="13"/>
    <x v="13"/>
    <x v="2"/>
    <s v="DP Service-11GO.408"/>
    <x v="5"/>
    <x v="2"/>
  </r>
  <r>
    <s v="RELIANCE GENERAL INSURANCE COMPANY LIMITED"/>
    <n v="1250580"/>
    <x v="1"/>
    <s v="Invoice"/>
    <n v="11619.03"/>
    <n v="11619.03"/>
    <x v="14"/>
    <x v="14"/>
    <x v="2"/>
    <s v="DP Service-11GO.408"/>
    <x v="5"/>
    <x v="2"/>
  </r>
  <r>
    <s v="IFFCO TOKIO GENERAL INSURANCE COMPANY LIMITED"/>
    <n v="1250518"/>
    <x v="1"/>
    <s v="Invoice"/>
    <n v="12914.62"/>
    <n v="12914.62"/>
    <x v="39"/>
    <x v="39"/>
    <x v="1"/>
    <s v="DP Service-11GO.408"/>
    <x v="5"/>
    <x v="2"/>
  </r>
  <r>
    <s v="NATIONAL INSURANCE COMPANY LIMITED (MSIL)"/>
    <n v="1250560"/>
    <x v="1"/>
    <s v="Invoice"/>
    <n v="21900.19"/>
    <n v="21900.19"/>
    <x v="112"/>
    <x v="112"/>
    <x v="0"/>
    <s v="DP Service-11GO.408"/>
    <x v="5"/>
    <x v="2"/>
  </r>
  <r>
    <s v="ICICI LOMBARD GENERAL INSURANCE COMPANY LIMITED"/>
    <n v="1250552"/>
    <x v="1"/>
    <s v="Invoice"/>
    <n v="23744.98"/>
    <n v="23744.98"/>
    <x v="13"/>
    <x v="13"/>
    <x v="2"/>
    <s v="DP Service-11GO.408"/>
    <x v="5"/>
    <x v="2"/>
  </r>
  <r>
    <s v="KOTAK MAHINDRA GENERAL INSURANCE COMPANY LIMITED"/>
    <n v="1250554"/>
    <x v="1"/>
    <s v="Invoice"/>
    <n v="16499.63"/>
    <n v="16499.63"/>
    <x v="4"/>
    <x v="4"/>
    <x v="2"/>
    <s v="DP Service-11GO.408"/>
    <x v="5"/>
    <x v="2"/>
  </r>
  <r>
    <s v="BAJAJ ALLIANZ GENERAL INSURANCE COMPANY LIMITED"/>
    <n v="1171153"/>
    <x v="1"/>
    <s v="Invoice"/>
    <n v="15898.7"/>
    <n v="15898.7"/>
    <x v="24"/>
    <x v="24"/>
    <x v="2"/>
    <s v="DP Service-11GO.408"/>
    <x v="5"/>
    <x v="2"/>
  </r>
  <r>
    <s v="ICICI LOMBARD GENERAL INSURANCE COMPANY LIMITED"/>
    <n v="1250552"/>
    <x v="1"/>
    <s v="Invoice"/>
    <n v="37996.980000000003"/>
    <n v="6465.98"/>
    <x v="46"/>
    <x v="46"/>
    <x v="1"/>
    <s v="DP Service-11GO.408"/>
    <x v="5"/>
    <x v="2"/>
  </r>
  <r>
    <s v="HDFC ERGO GENERAL INSURANCE COMPANY LIMITED"/>
    <n v="1250508"/>
    <x v="1"/>
    <s v="Invoice"/>
    <n v="25593.29"/>
    <n v="3718.31"/>
    <x v="113"/>
    <x v="113"/>
    <x v="0"/>
    <s v="DP Service-11GO.408"/>
    <x v="5"/>
    <x v="2"/>
  </r>
  <r>
    <s v="RAJARAM  KANEKAR"/>
    <n v="697201"/>
    <x v="1"/>
    <s v="Invoice"/>
    <n v="1220"/>
    <n v="1220"/>
    <x v="13"/>
    <x v="13"/>
    <x v="2"/>
    <s v="DP Service-11GO.408"/>
    <x v="5"/>
    <x v="2"/>
  </r>
  <r>
    <s v="ICICI LOMBARD GENERAL INSURANCE COMPANY LIMITED"/>
    <n v="1250552"/>
    <x v="1"/>
    <s v="Invoice"/>
    <n v="15336.45"/>
    <n v="15336.45"/>
    <x v="2"/>
    <x v="2"/>
    <x v="2"/>
    <s v="DP Service-11GO.408"/>
    <x v="5"/>
    <x v="2"/>
  </r>
  <r>
    <s v="ROYAL SUNDARAM GENERAL INSURANCE COMPANY LIMITED"/>
    <n v="1250587"/>
    <x v="1"/>
    <s v="Invoice"/>
    <n v="2409.9899999999998"/>
    <n v="2409.9899999999998"/>
    <x v="15"/>
    <x v="15"/>
    <x v="2"/>
    <s v="DP Service-11GO.408"/>
    <x v="5"/>
    <x v="2"/>
  </r>
  <r>
    <s v="THE NEW INDIA ASSURANCE COMPANY LIMITED(OTHER)"/>
    <n v="1250596"/>
    <x v="1"/>
    <s v="Invoice"/>
    <n v="10132.700000000001"/>
    <n v="10132.700000000001"/>
    <x v="24"/>
    <x v="24"/>
    <x v="2"/>
    <s v="DP Service-11GO.408"/>
    <x v="5"/>
    <x v="2"/>
  </r>
  <r>
    <s v="SBI GENERAL INSURANCE COMPANY LIMITED"/>
    <n v="1250590"/>
    <x v="0"/>
    <s v="Credit Memo"/>
    <n v="-305"/>
    <n v="-305"/>
    <x v="7"/>
    <x v="7"/>
    <x v="2"/>
    <s v="DP (CM)-11GO.412"/>
    <x v="9"/>
    <x v="2"/>
  </r>
  <r>
    <s v="BAJAJ ALLIANZ GENERAL INSURANCE COMPANY LIMITED"/>
    <n v="1171153"/>
    <x v="0"/>
    <s v="Credit Memo"/>
    <n v="-52.9"/>
    <n v="-52.9"/>
    <x v="108"/>
    <x v="108"/>
    <x v="1"/>
    <s v="DP (CM)-11GO.412"/>
    <x v="9"/>
    <x v="2"/>
  </r>
  <r>
    <s v="NIKILDEV  K P NIKILDEV KP"/>
    <n v="1255984"/>
    <x v="1"/>
    <s v="Invoice"/>
    <n v="1770"/>
    <n v="1770"/>
    <x v="55"/>
    <x v="55"/>
    <x v="1"/>
    <s v="DP Service-11GO.412"/>
    <x v="9"/>
    <x v="2"/>
  </r>
  <r>
    <s v="THE ORIENTAL INSURANCE COMPANY LIMITED"/>
    <n v="1250571"/>
    <x v="1"/>
    <s v="Invoice"/>
    <n v="48825.32"/>
    <n v="72.319999999999993"/>
    <x v="72"/>
    <x v="72"/>
    <x v="0"/>
    <s v="DP Service-11GO.412"/>
    <x v="9"/>
    <x v="2"/>
  </r>
  <r>
    <s v="ICICI LOMBARD GENERAL INSURANCE COMPANY LIMITED"/>
    <n v="1250552"/>
    <x v="1"/>
    <s v="Invoice"/>
    <n v="12722.13"/>
    <n v="12722.13"/>
    <x v="18"/>
    <x v="18"/>
    <x v="2"/>
    <s v="DP Service-11GO.412"/>
    <x v="9"/>
    <x v="2"/>
  </r>
  <r>
    <s v="BAJAJ ALLIANZ GENERAL INSURANCE COMPANY LIMITED"/>
    <n v="1171153"/>
    <x v="1"/>
    <s v="Invoice"/>
    <n v="12105.54"/>
    <n v="12105.54"/>
    <x v="20"/>
    <x v="20"/>
    <x v="2"/>
    <s v="DP Service-11GO.412"/>
    <x v="9"/>
    <x v="2"/>
  </r>
  <r>
    <s v="RELIANCE GENERAL INSURANCE COMPANY LIMITED"/>
    <n v="1250580"/>
    <x v="1"/>
    <s v="Invoice"/>
    <n v="7504.97"/>
    <n v="7504.97"/>
    <x v="18"/>
    <x v="18"/>
    <x v="2"/>
    <s v="DP Service-11GO.412"/>
    <x v="9"/>
    <x v="2"/>
  </r>
  <r>
    <s v="IFFCO TOKIO GENERAL INSURANCE COMPANY LIMITED"/>
    <n v="1250518"/>
    <x v="1"/>
    <s v="Invoice"/>
    <n v="25233.97"/>
    <n v="25233.97"/>
    <x v="55"/>
    <x v="55"/>
    <x v="1"/>
    <s v="DP Service-11GO.412"/>
    <x v="9"/>
    <x v="2"/>
  </r>
  <r>
    <s v="BAJAJ ALLIANZ GENERAL INSURANCE COMPANY LIMITED"/>
    <n v="1171153"/>
    <x v="1"/>
    <s v="Invoice"/>
    <n v="31082.5"/>
    <n v="31082.5"/>
    <x v="14"/>
    <x v="14"/>
    <x v="2"/>
    <s v="DP Service-11GO.412"/>
    <x v="9"/>
    <x v="2"/>
  </r>
  <r>
    <s v="BAJAJ ALLIANZ GENERAL INSURANCE COMPANY LIMITED"/>
    <n v="1171153"/>
    <x v="1"/>
    <s v="Invoice"/>
    <n v="8597.42"/>
    <n v="8597.42"/>
    <x v="15"/>
    <x v="15"/>
    <x v="2"/>
    <s v="DP Service-11GO.412"/>
    <x v="9"/>
    <x v="2"/>
  </r>
  <r>
    <s v="IFFCO TOKIO GENERAL INSURANCE COMPANY LIMITED"/>
    <n v="1250518"/>
    <x v="1"/>
    <s v="Invoice"/>
    <n v="7348.07"/>
    <n v="7348.07"/>
    <x v="24"/>
    <x v="24"/>
    <x v="2"/>
    <s v="DP Service-11GO.412"/>
    <x v="9"/>
    <x v="2"/>
  </r>
  <r>
    <s v="ROYAL SUNDARAM GENERAL INSURANCE COMPANY LIMITED"/>
    <n v="1250587"/>
    <x v="1"/>
    <s v="Invoice"/>
    <n v="178622.83"/>
    <n v="178622.83"/>
    <x v="68"/>
    <x v="68"/>
    <x v="3"/>
    <s v="DP Service-11GO.412"/>
    <x v="9"/>
    <x v="2"/>
  </r>
  <r>
    <s v="IFFCO TOKIO GENERAL INSURANCE COMPANY LIMITED"/>
    <n v="1250518"/>
    <x v="1"/>
    <s v="Invoice"/>
    <n v="18101.419999999998"/>
    <n v="18101.419999999998"/>
    <x v="21"/>
    <x v="21"/>
    <x v="2"/>
    <s v="DP Service-11GO.412"/>
    <x v="9"/>
    <x v="2"/>
  </r>
  <r>
    <s v="BAJAJ ALLIANZ GENERAL INSURANCE COMPANY LIMITED"/>
    <n v="1171153"/>
    <x v="1"/>
    <s v="Invoice"/>
    <n v="5301.02"/>
    <n v="5301.02"/>
    <x v="6"/>
    <x v="6"/>
    <x v="2"/>
    <s v="DP Service-11GO.412"/>
    <x v="9"/>
    <x v="2"/>
  </r>
  <r>
    <s v="JOSE AZAVEDO"/>
    <n v="752749"/>
    <x v="1"/>
    <s v="Invoice"/>
    <n v="11464.99"/>
    <n v="11464.99"/>
    <x v="39"/>
    <x v="39"/>
    <x v="1"/>
    <s v="DP Service-11GO.412"/>
    <x v="9"/>
    <x v="2"/>
  </r>
  <r>
    <s v="THE NEW INDIA ASSURANCE COMPANY LIMITED (MSIL)"/>
    <n v="1250594"/>
    <x v="1"/>
    <s v="Invoice"/>
    <n v="5253.89"/>
    <n v="5253.89"/>
    <x v="13"/>
    <x v="13"/>
    <x v="2"/>
    <s v="DP Service-11GO.412"/>
    <x v="9"/>
    <x v="2"/>
  </r>
  <r>
    <s v="BAJAJ ALLIANZ GENERAL INSURANCE COMPANY LIMITED"/>
    <n v="1171153"/>
    <x v="1"/>
    <s v="Invoice"/>
    <n v="7949.68"/>
    <n v="7949.68"/>
    <x v="17"/>
    <x v="17"/>
    <x v="2"/>
    <s v="DP Service-11GO.412"/>
    <x v="9"/>
    <x v="2"/>
  </r>
  <r>
    <s v="ICICI LOMBARD GENERAL INSURANCE COMPANY LIMITED"/>
    <n v="1250552"/>
    <x v="1"/>
    <s v="Invoice"/>
    <n v="21960.93"/>
    <n v="3601.93"/>
    <x v="30"/>
    <x v="30"/>
    <x v="1"/>
    <s v="DP Service-11GO.412"/>
    <x v="9"/>
    <x v="2"/>
  </r>
  <r>
    <s v="THE NEW INDIA ASSURANCE COMPANY LIMITED (MSIL)"/>
    <n v="1250594"/>
    <x v="1"/>
    <s v="Invoice"/>
    <n v="18116.46"/>
    <n v="18116.46"/>
    <x v="34"/>
    <x v="34"/>
    <x v="3"/>
    <s v="DP Service-11GO.412"/>
    <x v="9"/>
    <x v="2"/>
  </r>
  <r>
    <s v="ICICI LOMBARD GENERAL INSURANCE COMPANY LIMITED"/>
    <n v="1250552"/>
    <x v="1"/>
    <s v="Invoice"/>
    <n v="6820.87"/>
    <n v="1039.8699999999999"/>
    <x v="29"/>
    <x v="29"/>
    <x v="1"/>
    <s v="DP Service-11GO.412"/>
    <x v="9"/>
    <x v="2"/>
  </r>
  <r>
    <s v="THE NEW INDIA ASSURANCE COMPANY LIMITED (MSIL)"/>
    <n v="1250594"/>
    <x v="1"/>
    <s v="Invoice"/>
    <n v="101093.18"/>
    <n v="101093.18"/>
    <x v="40"/>
    <x v="40"/>
    <x v="2"/>
    <s v="DP Service-11GO.412"/>
    <x v="9"/>
    <x v="2"/>
  </r>
  <r>
    <s v="ICICI LOMBARD GENERAL INSURANCE COMPANY LIMITED"/>
    <n v="1250552"/>
    <x v="1"/>
    <s v="Invoice"/>
    <n v="106554.59"/>
    <n v="17931.59"/>
    <x v="55"/>
    <x v="55"/>
    <x v="1"/>
    <s v="DP Service-11GO.412"/>
    <x v="9"/>
    <x v="2"/>
  </r>
  <r>
    <s v="BAJAJ ALLIANZ GENERAL INSURANCE COMPANY LIMITED"/>
    <n v="1171153"/>
    <x v="1"/>
    <s v="Invoice"/>
    <n v="11408.81"/>
    <n v="11232.81"/>
    <x v="49"/>
    <x v="49"/>
    <x v="3"/>
    <s v="DP Service-11GO.412"/>
    <x v="9"/>
    <x v="2"/>
  </r>
  <r>
    <s v="DHFL GENERAL INSURANCE LTD"/>
    <n v="1172352"/>
    <x v="1"/>
    <s v="Invoice"/>
    <n v="222265.18"/>
    <n v="222265.18"/>
    <x v="22"/>
    <x v="22"/>
    <x v="2"/>
    <s v="DP Service-11GO.412"/>
    <x v="9"/>
    <x v="2"/>
  </r>
  <r>
    <s v="HDFC ERGO GENERAL INSURANCE COMPANY LIMITED"/>
    <n v="1250508"/>
    <x v="1"/>
    <s v="Invoice"/>
    <n v="22912.61"/>
    <n v="22912.61"/>
    <x v="3"/>
    <x v="3"/>
    <x v="2"/>
    <s v="DP Service-11GO.412"/>
    <x v="9"/>
    <x v="2"/>
  </r>
  <r>
    <s v="HDFC ERGO GENERAL INSURANCE COMPANY LIMITED"/>
    <n v="1250508"/>
    <x v="1"/>
    <s v="Invoice"/>
    <n v="1014.99"/>
    <n v="1014.99"/>
    <x v="99"/>
    <x v="99"/>
    <x v="3"/>
    <s v="DP Service-11GO.412"/>
    <x v="9"/>
    <x v="2"/>
  </r>
  <r>
    <s v="IFFCO TOKIO GENERAL INSURANCE COMPANY LIMITED"/>
    <n v="1250518"/>
    <x v="1"/>
    <s v="Invoice"/>
    <n v="18334.82"/>
    <n v="18334.82"/>
    <x v="21"/>
    <x v="21"/>
    <x v="2"/>
    <s v="DP Service-11GO.412"/>
    <x v="9"/>
    <x v="2"/>
  </r>
  <r>
    <s v="NATIONAL INSURANCE COMPANY LIMITED (MSIL)"/>
    <n v="1250560"/>
    <x v="1"/>
    <s v="Invoice"/>
    <n v="31903.31"/>
    <n v="31903.31"/>
    <x v="71"/>
    <x v="71"/>
    <x v="1"/>
    <s v="DP Service-11GO.412"/>
    <x v="9"/>
    <x v="2"/>
  </r>
  <r>
    <s v="BAJAJ ALLIANZ GENERAL INSURANCE COMPANY LIMITED"/>
    <n v="1171153"/>
    <x v="1"/>
    <s v="Invoice"/>
    <n v="18101.39"/>
    <n v="1341.39"/>
    <x v="10"/>
    <x v="10"/>
    <x v="1"/>
    <s v="DP Service-11GO.412"/>
    <x v="9"/>
    <x v="2"/>
  </r>
  <r>
    <s v="ICICI LOMBARD GENERAL INSURANCE COMPANY LIMITED"/>
    <n v="1250552"/>
    <x v="1"/>
    <s v="Invoice"/>
    <n v="22817.35"/>
    <n v="22817.35"/>
    <x v="17"/>
    <x v="17"/>
    <x v="2"/>
    <s v="DP Service-11GO.412"/>
    <x v="9"/>
    <x v="2"/>
  </r>
  <r>
    <s v="HDFC ERGO GENERAL INSURANCE COMPANY LIMITED"/>
    <n v="1250508"/>
    <x v="1"/>
    <s v="Invoice"/>
    <n v="9488.92"/>
    <n v="9488.92"/>
    <x v="21"/>
    <x v="21"/>
    <x v="2"/>
    <s v="DP Service-11GO.412"/>
    <x v="9"/>
    <x v="2"/>
  </r>
  <r>
    <s v="HDFC ERGO GENERAL INSURANCE COMPANY LIMITED"/>
    <n v="1250508"/>
    <x v="1"/>
    <s v="Invoice"/>
    <n v="46222.68"/>
    <n v="3995.6"/>
    <x v="37"/>
    <x v="37"/>
    <x v="1"/>
    <s v="DP Service-11GO.412"/>
    <x v="9"/>
    <x v="2"/>
  </r>
  <r>
    <s v="NATIONAL INSURANCE COMPANY LIMITED (MSIL)"/>
    <n v="1250560"/>
    <x v="1"/>
    <s v="Invoice"/>
    <n v="50183.79"/>
    <n v="50183.79"/>
    <x v="21"/>
    <x v="21"/>
    <x v="2"/>
    <s v="DP Service-11GO.412"/>
    <x v="9"/>
    <x v="2"/>
  </r>
  <r>
    <s v="HDFC ERGO GENERAL INSURANCE COMPANY LIMITED"/>
    <n v="1250508"/>
    <x v="1"/>
    <s v="Invoice"/>
    <n v="7386.24"/>
    <n v="7386.24"/>
    <x v="55"/>
    <x v="55"/>
    <x v="1"/>
    <s v="DP Service-11GO.412"/>
    <x v="9"/>
    <x v="2"/>
  </r>
  <r>
    <s v="BAJAJ ALLIANZ GENERAL INSURANCE COMPANY LIMITED"/>
    <n v="1171153"/>
    <x v="1"/>
    <s v="Invoice"/>
    <n v="15689.62"/>
    <n v="15689.62"/>
    <x v="17"/>
    <x v="17"/>
    <x v="2"/>
    <s v="DP Service-11GO.412"/>
    <x v="9"/>
    <x v="2"/>
  </r>
  <r>
    <s v="HDFC ERGO GENERAL INSURANCE COMPANY LIMITED"/>
    <n v="1250508"/>
    <x v="1"/>
    <s v="Invoice"/>
    <n v="20479.37"/>
    <n v="20479.37"/>
    <x v="18"/>
    <x v="18"/>
    <x v="2"/>
    <s v="DP Service-11GO.412"/>
    <x v="9"/>
    <x v="2"/>
  </r>
  <r>
    <s v="IFFCO TOKIO GENERAL INSURANCE COMPANY LIMITED"/>
    <n v="1250518"/>
    <x v="1"/>
    <s v="Invoice"/>
    <n v="19272.560000000001"/>
    <n v="19272.560000000001"/>
    <x v="40"/>
    <x v="40"/>
    <x v="2"/>
    <s v="DP Service-11GO.412"/>
    <x v="9"/>
    <x v="2"/>
  </r>
  <r>
    <s v="BAJAJ ALLIANZ GENERAL INSURANCE COMPANY LIMITED"/>
    <n v="1171153"/>
    <x v="1"/>
    <s v="Invoice"/>
    <n v="6409.99"/>
    <n v="6409.99"/>
    <x v="17"/>
    <x v="17"/>
    <x v="2"/>
    <s v="DP Service-11GO.412"/>
    <x v="9"/>
    <x v="2"/>
  </r>
  <r>
    <s v="THE ORIENTAL INSURANCE COMPANY LIMITED"/>
    <n v="1250571"/>
    <x v="1"/>
    <s v="Invoice"/>
    <n v="9423.6299999999992"/>
    <n v="9423.6299999999992"/>
    <x v="31"/>
    <x v="31"/>
    <x v="2"/>
    <s v="DP Service-11GO.412"/>
    <x v="9"/>
    <x v="2"/>
  </r>
  <r>
    <s v="ICICI LOMBARD GENERAL INSURANCE COMPANY LIMITED"/>
    <n v="1250552"/>
    <x v="1"/>
    <s v="Invoice"/>
    <n v="8145.67"/>
    <n v="29.67"/>
    <x v="24"/>
    <x v="24"/>
    <x v="2"/>
    <s v="DP Service-11GO.412"/>
    <x v="9"/>
    <x v="2"/>
  </r>
  <r>
    <s v="YESHODANAND NAIK KAVALEKAR"/>
    <n v="1108619"/>
    <x v="1"/>
    <s v="Invoice"/>
    <n v="2763.01"/>
    <n v="2763.01"/>
    <x v="13"/>
    <x v="13"/>
    <x v="2"/>
    <s v="DP Service-11GO.412"/>
    <x v="9"/>
    <x v="2"/>
  </r>
  <r>
    <s v="BAJAJ ALLIANZ GENERAL INSURANCE COMPANY LIMITED"/>
    <n v="1171153"/>
    <x v="1"/>
    <s v="Invoice"/>
    <n v="47347.91"/>
    <n v="47347.91"/>
    <x v="4"/>
    <x v="4"/>
    <x v="2"/>
    <s v="DP Service-11GO.412"/>
    <x v="9"/>
    <x v="2"/>
  </r>
  <r>
    <s v="BAJAJ ALLIANZ GENERAL INSURANCE COMPANY LIMITED"/>
    <n v="1171153"/>
    <x v="1"/>
    <s v="Invoice"/>
    <n v="22161"/>
    <n v="22161"/>
    <x v="17"/>
    <x v="17"/>
    <x v="2"/>
    <s v="DP Service-11GO.412"/>
    <x v="9"/>
    <x v="2"/>
  </r>
  <r>
    <s v="MANISH DALVI"/>
    <n v="1249723"/>
    <x v="1"/>
    <s v="Invoice"/>
    <n v="2194.4699999999998"/>
    <n v="2194.4699999999998"/>
    <x v="17"/>
    <x v="17"/>
    <x v="2"/>
    <s v="DP Service-11GO.412"/>
    <x v="9"/>
    <x v="2"/>
  </r>
  <r>
    <s v="NATIONAL INSURANCE COMPANY LIMITED (MSIL)"/>
    <n v="1250560"/>
    <x v="1"/>
    <s v="Invoice"/>
    <n v="19129.349999999999"/>
    <n v="19129.349999999999"/>
    <x v="43"/>
    <x v="43"/>
    <x v="2"/>
    <s v="DP Service-11GO.412"/>
    <x v="9"/>
    <x v="2"/>
  </r>
  <r>
    <s v="THE DIRECTORATE OF EDUCATION"/>
    <n v="765295"/>
    <x v="1"/>
    <s v="Invoice"/>
    <n v="24190"/>
    <n v="24190"/>
    <x v="87"/>
    <x v="87"/>
    <x v="3"/>
    <s v="DP Service-11GO.412"/>
    <x v="9"/>
    <x v="2"/>
  </r>
  <r>
    <s v="BAJAJ ALLIANZ GENERAL INSURANCE COMPANY LIMITED"/>
    <n v="1171153"/>
    <x v="1"/>
    <s v="Invoice"/>
    <n v="9889.09"/>
    <n v="9889.09"/>
    <x v="14"/>
    <x v="14"/>
    <x v="2"/>
    <s v="DP Service-11GO.412"/>
    <x v="9"/>
    <x v="2"/>
  </r>
  <r>
    <s v="IFFCO TOKIO GENERAL INSURANCE COMPANY LIMITED"/>
    <n v="1250518"/>
    <x v="1"/>
    <s v="Invoice"/>
    <n v="10940.66"/>
    <n v="10940.66"/>
    <x v="20"/>
    <x v="20"/>
    <x v="2"/>
    <s v="DP Service-11GO.412"/>
    <x v="9"/>
    <x v="2"/>
  </r>
  <r>
    <s v="BAJAJ ALLIANZ GENERAL INSURANCE COMPANY LIMITED"/>
    <n v="1171153"/>
    <x v="1"/>
    <s v="Invoice"/>
    <n v="6762.18"/>
    <n v="6762.18"/>
    <x v="2"/>
    <x v="2"/>
    <x v="2"/>
    <s v="DP Service-11GO.412"/>
    <x v="9"/>
    <x v="2"/>
  </r>
  <r>
    <s v="IFFCO TOKIO GENERAL INSURANCE COMPANY LIMITED"/>
    <n v="1250518"/>
    <x v="1"/>
    <s v="Invoice"/>
    <n v="17475.89"/>
    <n v="17475.89"/>
    <x v="32"/>
    <x v="32"/>
    <x v="2"/>
    <s v="DP Service-11GO.412"/>
    <x v="9"/>
    <x v="2"/>
  </r>
  <r>
    <s v="HDFC ERGO GENERAL INSURANCE COMPANY LIMITED"/>
    <n v="1250508"/>
    <x v="1"/>
    <s v="Invoice"/>
    <n v="43256.37"/>
    <n v="43256.37"/>
    <x v="11"/>
    <x v="11"/>
    <x v="1"/>
    <s v="DP Service-11GO.412"/>
    <x v="9"/>
    <x v="2"/>
  </r>
  <r>
    <s v="ICICI LOMBARD GENERAL INSURANCE COMPANY LIMITED"/>
    <n v="1250552"/>
    <x v="1"/>
    <s v="Invoice"/>
    <n v="83890.45"/>
    <n v="83890.45"/>
    <x v="17"/>
    <x v="17"/>
    <x v="2"/>
    <s v="DP Service-11GO.412"/>
    <x v="9"/>
    <x v="2"/>
  </r>
  <r>
    <s v="BAJAJ ALLIANZ GENERAL INSURANCE COMPANY LIMITED"/>
    <n v="1171153"/>
    <x v="1"/>
    <s v="Invoice"/>
    <n v="18926.98"/>
    <n v="18926.98"/>
    <x v="14"/>
    <x v="14"/>
    <x v="2"/>
    <s v="DP Service-11GO.412"/>
    <x v="9"/>
    <x v="2"/>
  </r>
  <r>
    <s v="ICICI LOMBARD GENERAL INSURANCE COMPANY LIMITED"/>
    <n v="1250552"/>
    <x v="1"/>
    <s v="Invoice"/>
    <n v="30891.43"/>
    <n v="4943.43"/>
    <x v="29"/>
    <x v="29"/>
    <x v="1"/>
    <s v="DP Service-11GO.412"/>
    <x v="9"/>
    <x v="2"/>
  </r>
  <r>
    <s v="IFFCO TOKIO GENERAL INSURANCE COMPANY LIMITED"/>
    <n v="1250518"/>
    <x v="1"/>
    <s v="Invoice"/>
    <n v="17320.93"/>
    <n v="17320.93"/>
    <x v="3"/>
    <x v="3"/>
    <x v="2"/>
    <s v="DP Service-11GO.412"/>
    <x v="9"/>
    <x v="2"/>
  </r>
  <r>
    <s v="ICICI LOMBARD GENERAL INSURANCE COMPANY LIMITED"/>
    <n v="1250552"/>
    <x v="1"/>
    <s v="Invoice"/>
    <n v="7753.13"/>
    <n v="7753.13"/>
    <x v="17"/>
    <x v="17"/>
    <x v="2"/>
    <s v="DP Service-11GO.412"/>
    <x v="9"/>
    <x v="2"/>
  </r>
  <r>
    <s v="NATIONAL INSURANCE COMPANY LIMITED (MSIL)"/>
    <n v="1250560"/>
    <x v="1"/>
    <s v="Invoice"/>
    <n v="41178.129999999997"/>
    <n v="41178.129999999997"/>
    <x v="29"/>
    <x v="29"/>
    <x v="1"/>
    <s v="DP Service-11GO.412"/>
    <x v="9"/>
    <x v="2"/>
  </r>
  <r>
    <s v="IFFCO TOKIO GENERAL INSURANCE COMPANY LIMITED"/>
    <n v="1250518"/>
    <x v="1"/>
    <s v="Invoice"/>
    <n v="21101.83"/>
    <n v="21101.83"/>
    <x v="3"/>
    <x v="3"/>
    <x v="2"/>
    <s v="DP Service-11GO.412"/>
    <x v="9"/>
    <x v="2"/>
  </r>
  <r>
    <s v="BAJAJ ALLIANZ GENERAL INSURANCE COMPANY LIMITED"/>
    <n v="1171153"/>
    <x v="1"/>
    <s v="Invoice"/>
    <n v="6540.93"/>
    <n v="6540.93"/>
    <x v="17"/>
    <x v="17"/>
    <x v="2"/>
    <s v="DP Service-11GO.412"/>
    <x v="9"/>
    <x v="2"/>
  </r>
  <r>
    <s v="VILAS PALKAR"/>
    <n v="143970"/>
    <x v="1"/>
    <s v="Invoice"/>
    <n v="3436"/>
    <n v="3436"/>
    <x v="13"/>
    <x v="13"/>
    <x v="2"/>
    <s v="DP Service-11GO.412"/>
    <x v="9"/>
    <x v="2"/>
  </r>
  <r>
    <s v="IFFCO TOKIO GENERAL INSURANCE COMPANY LIMITED"/>
    <n v="1250518"/>
    <x v="1"/>
    <s v="Invoice"/>
    <n v="12953.06"/>
    <n v="12953.06"/>
    <x v="21"/>
    <x v="21"/>
    <x v="2"/>
    <s v="DP Service-11GO.412"/>
    <x v="9"/>
    <x v="2"/>
  </r>
  <r>
    <s v="BAJAJ ALLIANZ GENERAL INSURANCE COMPANY LIMITED"/>
    <n v="1171153"/>
    <x v="1"/>
    <s v="Invoice"/>
    <n v="26192.57"/>
    <n v="26192.57"/>
    <x v="66"/>
    <x v="66"/>
    <x v="3"/>
    <s v="DP Service-11GO.412"/>
    <x v="9"/>
    <x v="2"/>
  </r>
  <r>
    <s v="MOHINI NARVE"/>
    <n v="1247683"/>
    <x v="1"/>
    <s v="Invoice"/>
    <n v="913"/>
    <n v="913"/>
    <x v="4"/>
    <x v="4"/>
    <x v="2"/>
    <s v="DP Service-11GO.412"/>
    <x v="9"/>
    <x v="2"/>
  </r>
  <r>
    <s v="SAI SERVICE PVT LTD LTD"/>
    <n v="1112551"/>
    <x v="1"/>
    <s v="Invoice"/>
    <n v="16424.53"/>
    <n v="16424.53"/>
    <x v="40"/>
    <x v="40"/>
    <x v="2"/>
    <s v="DP Service-11GO.412"/>
    <x v="9"/>
    <x v="2"/>
  </r>
  <r>
    <s v="TATA AIG GENERAL INSURANCE COMPANY LIMITED"/>
    <n v="1250593"/>
    <x v="1"/>
    <s v="Invoice"/>
    <n v="27885.57"/>
    <n v="27885.57"/>
    <x v="17"/>
    <x v="17"/>
    <x v="2"/>
    <s v="DP Service-11GO.412"/>
    <x v="9"/>
    <x v="2"/>
  </r>
  <r>
    <s v="BAJAJ ALLIANZ GENERAL INSURANCE COMPANY LIMITED"/>
    <n v="1171153"/>
    <x v="1"/>
    <s v="Invoice"/>
    <n v="20954.22"/>
    <n v="20954.22"/>
    <x v="12"/>
    <x v="12"/>
    <x v="2"/>
    <s v="DP Service-11GO.412"/>
    <x v="9"/>
    <x v="2"/>
  </r>
  <r>
    <s v="NATIONAL INSURANCE COMPANY LIMITED (MSIL)"/>
    <n v="1250560"/>
    <x v="1"/>
    <s v="Invoice"/>
    <n v="14869"/>
    <n v="14869"/>
    <x v="20"/>
    <x v="20"/>
    <x v="2"/>
    <s v="DP Service-11GO.412"/>
    <x v="9"/>
    <x v="2"/>
  </r>
  <r>
    <s v="SEVA SHIRODKAR"/>
    <n v="1164529"/>
    <x v="1"/>
    <s v="Invoice"/>
    <n v="1436.01"/>
    <n v="1436.01"/>
    <x v="17"/>
    <x v="17"/>
    <x v="2"/>
    <s v="DP Service-11GO.412"/>
    <x v="9"/>
    <x v="2"/>
  </r>
  <r>
    <s v="NATIONAL INSURANCE COMPANY LIMITED (MSIL)"/>
    <n v="1250560"/>
    <x v="1"/>
    <s v="Invoice"/>
    <n v="4719.5200000000004"/>
    <n v="4719.5200000000004"/>
    <x v="1"/>
    <x v="1"/>
    <x v="1"/>
    <s v="DP Service-11GO.412"/>
    <x v="9"/>
    <x v="2"/>
  </r>
  <r>
    <s v="HDFC ERGO GENERAL INSURANCE COMPANY LIMITED"/>
    <n v="1250508"/>
    <x v="1"/>
    <s v="Invoice"/>
    <n v="26829.05"/>
    <n v="26829.05"/>
    <x v="15"/>
    <x v="15"/>
    <x v="2"/>
    <s v="DP Service-11GO.412"/>
    <x v="9"/>
    <x v="2"/>
  </r>
  <r>
    <s v="IFFCO TOKIO GENERAL INSURANCE COMPANY LIMITED"/>
    <n v="1250518"/>
    <x v="1"/>
    <s v="Invoice"/>
    <n v="24169.09"/>
    <n v="24169.09"/>
    <x v="66"/>
    <x v="66"/>
    <x v="3"/>
    <s v="DP Service-11GO.412"/>
    <x v="9"/>
    <x v="2"/>
  </r>
  <r>
    <s v="ICICI LOMBARD GENERAL INSURANCE COMPANY LIMITED"/>
    <n v="1250552"/>
    <x v="1"/>
    <s v="Invoice"/>
    <n v="20706.150000000001"/>
    <n v="99.15"/>
    <x v="6"/>
    <x v="6"/>
    <x v="2"/>
    <s v="DP Service-11GO.412"/>
    <x v="9"/>
    <x v="2"/>
  </r>
  <r>
    <s v="NATIONAL INSURANCE COMPANY LIMITED (MSIL)"/>
    <n v="1250560"/>
    <x v="1"/>
    <s v="Invoice"/>
    <n v="20535.3"/>
    <n v="20535.3"/>
    <x v="39"/>
    <x v="39"/>
    <x v="1"/>
    <s v="DP Service-11GO.412"/>
    <x v="9"/>
    <x v="2"/>
  </r>
  <r>
    <s v="LEASE PLAN INDIA PRIVATE LIMITED"/>
    <n v="1264470"/>
    <x v="1"/>
    <s v="Invoice"/>
    <n v="24186.2"/>
    <n v="24186.2"/>
    <x v="14"/>
    <x v="14"/>
    <x v="2"/>
    <s v="DP Service-11GO.412"/>
    <x v="9"/>
    <x v="2"/>
  </r>
  <r>
    <s v="BAJAJ ALLIANZ GENERAL INSURANCE COMPANY LIMITED"/>
    <n v="1171153"/>
    <x v="1"/>
    <s v="Invoice"/>
    <n v="25870.06"/>
    <n v="25870.06"/>
    <x v="22"/>
    <x v="22"/>
    <x v="2"/>
    <s v="DP Service-11GO.412"/>
    <x v="9"/>
    <x v="2"/>
  </r>
  <r>
    <s v="SBI GENERAL INSURANCE COMPANY LIMITED"/>
    <n v="1250590"/>
    <x v="1"/>
    <s v="Invoice"/>
    <n v="20093.560000000001"/>
    <n v="20093.560000000001"/>
    <x v="20"/>
    <x v="20"/>
    <x v="2"/>
    <s v="DP Service-11GO.412"/>
    <x v="9"/>
    <x v="2"/>
  </r>
  <r>
    <s v="RELIANCE GENERAL INSURANCE CO LTD"/>
    <n v="303629"/>
    <x v="1"/>
    <s v="Invoice"/>
    <n v="6595.78"/>
    <n v="6595.78"/>
    <x v="114"/>
    <x v="114"/>
    <x v="4"/>
    <s v="DP Service-11GO.412"/>
    <x v="9"/>
    <x v="2"/>
  </r>
  <r>
    <s v="THE NEW INDIA ASSURANCE COMPANY LIMITED (MSIL)"/>
    <n v="1250594"/>
    <x v="1"/>
    <s v="Invoice"/>
    <n v="25063.15"/>
    <n v="25063.15"/>
    <x v="14"/>
    <x v="14"/>
    <x v="2"/>
    <s v="DP Service-11GO.412"/>
    <x v="9"/>
    <x v="2"/>
  </r>
  <r>
    <s v="SHANKAR ANGADI"/>
    <n v="969743"/>
    <x v="1"/>
    <s v="Invoice"/>
    <n v="1180"/>
    <n v="1180"/>
    <x v="29"/>
    <x v="29"/>
    <x v="1"/>
    <s v="DP Service-11GO.412"/>
    <x v="9"/>
    <x v="2"/>
  </r>
  <r>
    <s v="IFFCO TOKIO GENERAL INSURANCE COMPANY LIMITED"/>
    <n v="1250518"/>
    <x v="1"/>
    <s v="Invoice"/>
    <n v="22469.31"/>
    <n v="22469.31"/>
    <x v="13"/>
    <x v="13"/>
    <x v="2"/>
    <s v="DP Service-11GO.412"/>
    <x v="9"/>
    <x v="2"/>
  </r>
  <r>
    <s v="HDFC ERGO GENERAL INSURANCE COMPANY LIMITED"/>
    <n v="1250508"/>
    <x v="1"/>
    <s v="Invoice"/>
    <n v="10767.45"/>
    <n v="10767.45"/>
    <x v="4"/>
    <x v="4"/>
    <x v="2"/>
    <s v="DP Service-11GO.412"/>
    <x v="9"/>
    <x v="2"/>
  </r>
  <r>
    <s v="BAJAJ ALLIANZ GENERAL INSURANCE COMPANY LIMITED"/>
    <n v="1171153"/>
    <x v="1"/>
    <s v="Invoice"/>
    <n v="114000.93"/>
    <n v="114000.93"/>
    <x v="32"/>
    <x v="32"/>
    <x v="2"/>
    <s v="DP Service-11GO.412"/>
    <x v="9"/>
    <x v="2"/>
  </r>
  <r>
    <s v="NATIONAL INSURANCE COMPANY LIMITED (MSIL)"/>
    <n v="1250560"/>
    <x v="1"/>
    <s v="Invoice"/>
    <n v="12513.86"/>
    <n v="12513.86"/>
    <x v="54"/>
    <x v="54"/>
    <x v="1"/>
    <s v="DP Service-11GO.412"/>
    <x v="9"/>
    <x v="2"/>
  </r>
  <r>
    <s v="ICICI LOMBARD GENERAL INSURANCE COMPANY LIMITED"/>
    <n v="1250552"/>
    <x v="1"/>
    <s v="Invoice"/>
    <n v="28465.59"/>
    <n v="28465.59"/>
    <x v="17"/>
    <x v="17"/>
    <x v="2"/>
    <s v="DP Service-11GO.412"/>
    <x v="9"/>
    <x v="2"/>
  </r>
  <r>
    <s v="NATIONAL INSURANCE COMPANY LIMITED (MSIL)"/>
    <n v="1250560"/>
    <x v="1"/>
    <s v="Invoice"/>
    <n v="27400.41"/>
    <n v="27400.41"/>
    <x v="55"/>
    <x v="55"/>
    <x v="1"/>
    <s v="DP Service-11GO.412"/>
    <x v="9"/>
    <x v="2"/>
  </r>
  <r>
    <s v="BAJAJ ALLIANZ GENERAL INSURANCE COMPANY LIMITED"/>
    <n v="1171153"/>
    <x v="1"/>
    <s v="Invoice"/>
    <n v="17631.490000000002"/>
    <n v="17631.490000000002"/>
    <x v="20"/>
    <x v="20"/>
    <x v="2"/>
    <s v="DP Service-11GO.412"/>
    <x v="9"/>
    <x v="2"/>
  </r>
  <r>
    <s v="NATIONAL INSURANCE COMPANY LIMITED (MSIL)"/>
    <n v="1250560"/>
    <x v="1"/>
    <s v="Invoice"/>
    <n v="18140.89"/>
    <n v="189.89"/>
    <x v="74"/>
    <x v="74"/>
    <x v="3"/>
    <s v="DP Service-11GO.412"/>
    <x v="9"/>
    <x v="2"/>
  </r>
  <r>
    <s v="IFFCO TOKIO GENERAL INSURANCE COMPANY LIMITED"/>
    <n v="1250518"/>
    <x v="1"/>
    <s v="Invoice"/>
    <n v="30961.13"/>
    <n v="30961.13"/>
    <x v="18"/>
    <x v="18"/>
    <x v="2"/>
    <s v="DP Service-11GO.412"/>
    <x v="9"/>
    <x v="2"/>
  </r>
  <r>
    <s v="ICICI LOMBARD GENERAL INSURANCE COMPANY LIMITED"/>
    <n v="1250552"/>
    <x v="1"/>
    <s v="Invoice"/>
    <n v="12155.74"/>
    <n v="12155.74"/>
    <x v="15"/>
    <x v="15"/>
    <x v="2"/>
    <s v="DP Service-11GO.412"/>
    <x v="9"/>
    <x v="2"/>
  </r>
  <r>
    <s v="BAJAJ ALLIANZ GENERAL INSURANCE COMPANY LIMITED"/>
    <n v="1171153"/>
    <x v="1"/>
    <s v="Invoice"/>
    <n v="7803.95"/>
    <n v="7803.95"/>
    <x v="15"/>
    <x v="15"/>
    <x v="2"/>
    <s v="DP Service-11GO.412"/>
    <x v="9"/>
    <x v="2"/>
  </r>
  <r>
    <s v="BAJAJ ALLIANZ GENERAL INSURANCE COMPANY LIMITED"/>
    <n v="1171153"/>
    <x v="1"/>
    <s v="Invoice"/>
    <n v="12435.83"/>
    <n v="12435.83"/>
    <x v="43"/>
    <x v="43"/>
    <x v="2"/>
    <s v="DP Service-11GO.412"/>
    <x v="9"/>
    <x v="2"/>
  </r>
  <r>
    <s v="UNIVERSAL SOMPO GENERAL INSURANCE COMPANY LIMITED"/>
    <n v="1250603"/>
    <x v="1"/>
    <s v="Invoice"/>
    <n v="23498.69"/>
    <n v="23498.69"/>
    <x v="13"/>
    <x v="13"/>
    <x v="2"/>
    <s v="DP Service-11GO.412"/>
    <x v="9"/>
    <x v="2"/>
  </r>
  <r>
    <s v="NATIONAL INSURANCE COMPANY LIMITED (MSIL)"/>
    <n v="1250560"/>
    <x v="1"/>
    <s v="Invoice"/>
    <n v="22544.47"/>
    <n v="22544.47"/>
    <x v="71"/>
    <x v="71"/>
    <x v="1"/>
    <s v="DP Service-11GO.412"/>
    <x v="9"/>
    <x v="2"/>
  </r>
  <r>
    <s v="NIKILDEV  K P NIKILDEV KP"/>
    <n v="1255984"/>
    <x v="1"/>
    <s v="Invoice"/>
    <n v="276781.99"/>
    <n v="80414.990000000005"/>
    <x v="55"/>
    <x v="55"/>
    <x v="1"/>
    <s v="DP Service-11GO.412"/>
    <x v="9"/>
    <x v="2"/>
  </r>
  <r>
    <s v="BAJAJ ALLIANZ GENERAL INSURANCE COMPANY LIMITED"/>
    <n v="1171153"/>
    <x v="1"/>
    <s v="Invoice"/>
    <n v="12499.34"/>
    <n v="12499.34"/>
    <x v="14"/>
    <x v="14"/>
    <x v="2"/>
    <s v="DP Service-11GO.412"/>
    <x v="9"/>
    <x v="2"/>
  </r>
  <r>
    <s v="HDFC ERGO GENERAL INSURANCE COMPANY LIMITED"/>
    <n v="1250508"/>
    <x v="1"/>
    <s v="Invoice"/>
    <n v="8361.18"/>
    <n v="8361.18"/>
    <x v="6"/>
    <x v="6"/>
    <x v="2"/>
    <s v="DP Service-11GO.412"/>
    <x v="9"/>
    <x v="2"/>
  </r>
  <r>
    <s v="BAJAJ ALLIANZ GENERAL INSURANCE COMPANY LIMITED"/>
    <n v="1171153"/>
    <x v="1"/>
    <s v="Invoice"/>
    <n v="24481.040000000001"/>
    <n v="24481.040000000001"/>
    <x v="18"/>
    <x v="18"/>
    <x v="2"/>
    <s v="DP Service-11GO.412"/>
    <x v="9"/>
    <x v="2"/>
  </r>
  <r>
    <s v="NATIONAL INSURANCE COMPANY LIMITED (MSIL)"/>
    <n v="1250560"/>
    <x v="1"/>
    <s v="Invoice"/>
    <n v="28191.86"/>
    <n v="28191.86"/>
    <x v="17"/>
    <x v="17"/>
    <x v="2"/>
    <s v="DP Service-11GO.412"/>
    <x v="9"/>
    <x v="2"/>
  </r>
  <r>
    <s v="NATIONAL INSURANCE COMPANY LIMITED (MSIL)"/>
    <n v="1250560"/>
    <x v="1"/>
    <s v="Invoice"/>
    <n v="51658.64"/>
    <n v="51658.64"/>
    <x v="22"/>
    <x v="22"/>
    <x v="2"/>
    <s v="DP Service-11GO.412"/>
    <x v="9"/>
    <x v="2"/>
  </r>
  <r>
    <s v="LEO PINTO"/>
    <n v="990915"/>
    <x v="2"/>
    <s v="Payment"/>
    <n v="-4000"/>
    <n v="-4000"/>
    <x v="13"/>
    <x v="13"/>
    <x v="2"/>
    <s v="Credit Card-11GO.401"/>
    <x v="0"/>
    <x v="3"/>
  </r>
  <r>
    <s v="SACHIN GAD"/>
    <n v="1290841"/>
    <x v="2"/>
    <s v="Payment"/>
    <n v="-10000"/>
    <n v="-10000"/>
    <x v="17"/>
    <x v="17"/>
    <x v="2"/>
    <s v="Credit Card-11GO.401"/>
    <x v="0"/>
    <x v="3"/>
  </r>
  <r>
    <s v="RIANDA GONSALVES"/>
    <n v="1282721"/>
    <x v="2"/>
    <s v="Payment"/>
    <n v="-10000"/>
    <n v="-10000"/>
    <x v="23"/>
    <x v="23"/>
    <x v="1"/>
    <s v="Credit Card-11GO.401"/>
    <x v="0"/>
    <x v="3"/>
  </r>
  <r>
    <s v="SIDDHI SAWANT"/>
    <n v="1280594"/>
    <x v="2"/>
    <s v="Payment"/>
    <n v="-6800"/>
    <n v="-96.32"/>
    <x v="71"/>
    <x v="71"/>
    <x v="1"/>
    <s v="Credit Card-11GO.401"/>
    <x v="0"/>
    <x v="3"/>
  </r>
  <r>
    <s v="VIVEK VAMANRAO"/>
    <n v="914593"/>
    <x v="2"/>
    <s v="Payment"/>
    <n v="-118"/>
    <n v="-118"/>
    <x v="51"/>
    <x v="51"/>
    <x v="0"/>
    <s v="Credit Card-11GO.401"/>
    <x v="0"/>
    <x v="3"/>
  </r>
  <r>
    <s v="RAMESH NAIKSIMEPURUSHKAR"/>
    <n v="1091142"/>
    <x v="2"/>
    <s v="Payment"/>
    <n v="-8600"/>
    <n v="-13.79"/>
    <x v="3"/>
    <x v="3"/>
    <x v="2"/>
    <s v="Credit Card-11GO.401"/>
    <x v="0"/>
    <x v="3"/>
  </r>
  <r>
    <s v="MR.YUGENDAR SINGH"/>
    <n v="1277030"/>
    <x v="2"/>
    <s v="Payment"/>
    <n v="-2500"/>
    <n v="-2500"/>
    <x v="17"/>
    <x v="17"/>
    <x v="2"/>
    <s v="Credit Card-11GO.401"/>
    <x v="0"/>
    <x v="3"/>
  </r>
  <r>
    <s v="AMIT NAGEKAR"/>
    <n v="998001"/>
    <x v="2"/>
    <s v="Payment"/>
    <n v="-1500"/>
    <n v="-1500"/>
    <x v="35"/>
    <x v="35"/>
    <x v="1"/>
    <s v="Credit Card-11GO.401"/>
    <x v="0"/>
    <x v="3"/>
  </r>
  <r>
    <s v="GURUDAS FADTE"/>
    <n v="974140"/>
    <x v="2"/>
    <s v="Payment"/>
    <n v="-3382"/>
    <n v="-1146.78"/>
    <x v="3"/>
    <x v="3"/>
    <x v="2"/>
    <s v="Credit Card-11GO.401"/>
    <x v="0"/>
    <x v="3"/>
  </r>
  <r>
    <s v="MR AMEY MAYEKAR"/>
    <n v="1277930"/>
    <x v="2"/>
    <s v="Payment"/>
    <n v="-6000"/>
    <n v="-6000"/>
    <x v="53"/>
    <x v="53"/>
    <x v="1"/>
    <s v="Credit Card-11GO.401"/>
    <x v="0"/>
    <x v="3"/>
  </r>
  <r>
    <s v="AMAR RIZVI"/>
    <n v="778796"/>
    <x v="2"/>
    <s v="Payment"/>
    <n v="-10000"/>
    <n v="-10000"/>
    <x v="115"/>
    <x v="115"/>
    <x v="4"/>
    <s v="Credit Card-11GO.401"/>
    <x v="0"/>
    <x v="3"/>
  </r>
  <r>
    <s v="URMAN LUKMAN KHAN"/>
    <n v="1289881"/>
    <x v="2"/>
    <s v="Payment"/>
    <n v="-10000"/>
    <n v="-10000"/>
    <x v="14"/>
    <x v="14"/>
    <x v="2"/>
    <s v="Credit Card-11GO.401"/>
    <x v="0"/>
    <x v="3"/>
  </r>
  <r>
    <s v="AROSHI SURLIKAR"/>
    <n v="843824"/>
    <x v="2"/>
    <s v="Payment"/>
    <n v="-1500"/>
    <n v="-1500"/>
    <x v="22"/>
    <x v="22"/>
    <x v="2"/>
    <s v="Credit Card-11GO.401"/>
    <x v="0"/>
    <x v="3"/>
  </r>
  <r>
    <s v="VIJENDRA NARVEKAR"/>
    <n v="1205776"/>
    <x v="2"/>
    <s v="Payment"/>
    <n v="-1500"/>
    <n v="-54.07"/>
    <x v="11"/>
    <x v="11"/>
    <x v="1"/>
    <s v="Credit Card-11GO.401"/>
    <x v="0"/>
    <x v="3"/>
  </r>
  <r>
    <s v="RAJESH SALGAONKAR"/>
    <n v="1070761"/>
    <x v="2"/>
    <s v="Payment"/>
    <n v="-4000"/>
    <n v="-81.489999999999995"/>
    <x v="1"/>
    <x v="1"/>
    <x v="1"/>
    <s v="Credit Card-11GO.401"/>
    <x v="0"/>
    <x v="3"/>
  </r>
  <r>
    <s v="RUDRESH M KORGAONKAR"/>
    <n v="1262361"/>
    <x v="2"/>
    <s v="Payment"/>
    <n v="-1000"/>
    <n v="-1000"/>
    <x v="72"/>
    <x v="72"/>
    <x v="0"/>
    <s v="Credit Card-11GO.401"/>
    <x v="0"/>
    <x v="3"/>
  </r>
  <r>
    <s v="MAHABALESH HEGDE"/>
    <n v="129020"/>
    <x v="2"/>
    <s v="Payment"/>
    <n v="-482"/>
    <n v="-482"/>
    <x v="66"/>
    <x v="66"/>
    <x v="3"/>
    <s v="Credit Card-11GO.401"/>
    <x v="0"/>
    <x v="3"/>
  </r>
  <r>
    <s v="NICHOLAS CARDOZO"/>
    <n v="1253979"/>
    <x v="2"/>
    <s v="Payment"/>
    <n v="-10000"/>
    <n v="-10000"/>
    <x v="116"/>
    <x v="116"/>
    <x v="0"/>
    <s v="Credit Card-11GO.401"/>
    <x v="0"/>
    <x v="3"/>
  </r>
  <r>
    <s v="CANTEEN STORES DEPARTMENT"/>
    <n v="1195453"/>
    <x v="2"/>
    <s v="Payment"/>
    <n v="-11000"/>
    <n v="-791.56"/>
    <x v="117"/>
    <x v="117"/>
    <x v="4"/>
    <s v="Credit Card-11GO.401"/>
    <x v="0"/>
    <x v="3"/>
  </r>
  <r>
    <s v="WILSON FIGUEIREDO"/>
    <n v="1291174"/>
    <x v="2"/>
    <s v="Payment"/>
    <n v="-10000"/>
    <n v="-10000"/>
    <x v="13"/>
    <x v="13"/>
    <x v="2"/>
    <s v="Credit Card-11GO.401"/>
    <x v="0"/>
    <x v="3"/>
  </r>
  <r>
    <s v="KAMLESH SUTHAR"/>
    <n v="1288942"/>
    <x v="2"/>
    <s v="Payment"/>
    <n v="-20400"/>
    <n v="-20400"/>
    <x v="15"/>
    <x v="15"/>
    <x v="2"/>
    <s v="Credit Card-11GO.401"/>
    <x v="0"/>
    <x v="3"/>
  </r>
  <r>
    <s v="LOURDINA LOPES"/>
    <n v="991311"/>
    <x v="2"/>
    <s v="Payment"/>
    <n v="-4193"/>
    <n v="-4193"/>
    <x v="6"/>
    <x v="6"/>
    <x v="2"/>
    <s v="Credit Card-11GO.401"/>
    <x v="0"/>
    <x v="3"/>
  </r>
  <r>
    <s v="SIDHART NAIK"/>
    <n v="806259"/>
    <x v="2"/>
    <s v="Payment"/>
    <n v="-180"/>
    <n v="-180"/>
    <x v="29"/>
    <x v="29"/>
    <x v="1"/>
    <s v="Credit Card-11GO.401"/>
    <x v="0"/>
    <x v="3"/>
  </r>
  <r>
    <s v="VINAYA HONNEKERI"/>
    <n v="1227331"/>
    <x v="2"/>
    <s v="Payment"/>
    <n v="-20000"/>
    <n v="-20000"/>
    <x v="118"/>
    <x v="118"/>
    <x v="4"/>
    <s v="Credit Card-11GO.401"/>
    <x v="0"/>
    <x v="3"/>
  </r>
  <r>
    <s v="MANOJ KUMAR THAKUR"/>
    <n v="1290250"/>
    <x v="2"/>
    <s v="Payment"/>
    <n v="-2000"/>
    <n v="-2000"/>
    <x v="18"/>
    <x v="18"/>
    <x v="2"/>
    <s v="Credit Card-11GO.401"/>
    <x v="0"/>
    <x v="3"/>
  </r>
  <r>
    <s v="KAMLESH SUTHAR"/>
    <n v="1288942"/>
    <x v="2"/>
    <s v="Payment"/>
    <n v="-30000"/>
    <n v="-30000"/>
    <x v="15"/>
    <x v="15"/>
    <x v="2"/>
    <s v="Credit Card-11GO.401"/>
    <x v="0"/>
    <x v="3"/>
  </r>
  <r>
    <s v="SANGAPPA JAGGAL"/>
    <n v="1266246"/>
    <x v="2"/>
    <s v="Payment"/>
    <n v="-1590"/>
    <n v="-1590"/>
    <x v="48"/>
    <x v="48"/>
    <x v="3"/>
    <s v="Credit Card-11GO.401"/>
    <x v="0"/>
    <x v="3"/>
  </r>
  <r>
    <s v="MANOJ RATH"/>
    <n v="1271026"/>
    <x v="2"/>
    <s v="Payment"/>
    <n v="-10000"/>
    <n v="-10000"/>
    <x v="48"/>
    <x v="48"/>
    <x v="3"/>
    <s v="Credit Card-11GO.401"/>
    <x v="0"/>
    <x v="3"/>
  </r>
  <r>
    <s v="HANUMANT SALGAONKAR"/>
    <n v="1255375"/>
    <x v="2"/>
    <s v="Payment"/>
    <n v="-10000"/>
    <n v="-10000"/>
    <x v="109"/>
    <x v="109"/>
    <x v="0"/>
    <s v="Credit Card-11GO.401"/>
    <x v="0"/>
    <x v="3"/>
  </r>
  <r>
    <s v="GOKULDAS KAMAT"/>
    <n v="464262"/>
    <x v="2"/>
    <s v="Payment"/>
    <n v="-299"/>
    <n v="-299"/>
    <x v="33"/>
    <x v="33"/>
    <x v="0"/>
    <s v="Credit Card-11GO.401"/>
    <x v="0"/>
    <x v="3"/>
  </r>
  <r>
    <s v="ATINDRA KUMAR BANERJEE"/>
    <n v="855431"/>
    <x v="2"/>
    <s v="Payment"/>
    <n v="-550"/>
    <n v="-550"/>
    <x v="119"/>
    <x v="119"/>
    <x v="0"/>
    <s v="Credit Card-11GO.401"/>
    <x v="0"/>
    <x v="3"/>
  </r>
  <r>
    <s v="ABHIJEET R RATABOLI"/>
    <n v="694397"/>
    <x v="2"/>
    <s v="Payment"/>
    <n v="-413"/>
    <n v="-413"/>
    <x v="120"/>
    <x v="120"/>
    <x v="0"/>
    <s v="Credit Card-11GO.401"/>
    <x v="0"/>
    <x v="3"/>
  </r>
  <r>
    <s v="SUNIL NAIK"/>
    <n v="985981"/>
    <x v="2"/>
    <s v="Payment"/>
    <n v="-3503"/>
    <n v="-338.89"/>
    <x v="21"/>
    <x v="21"/>
    <x v="2"/>
    <s v="Credit Card-11GO.401"/>
    <x v="0"/>
    <x v="3"/>
  </r>
  <r>
    <s v="SULAKSHA HARMALKAR"/>
    <n v="1274780"/>
    <x v="2"/>
    <s v="Payment"/>
    <n v="-10000"/>
    <n v="-10000"/>
    <x v="68"/>
    <x v="68"/>
    <x v="3"/>
    <s v="Credit Card-11GO.401"/>
    <x v="0"/>
    <x v="3"/>
  </r>
  <r>
    <s v="MURLIDHAR KOCHERLA"/>
    <n v="556128"/>
    <x v="2"/>
    <s v="Payment"/>
    <n v="-2500"/>
    <n v="-2500"/>
    <x v="121"/>
    <x v="121"/>
    <x v="3"/>
    <s v="Credit Card-11GO.401"/>
    <x v="0"/>
    <x v="3"/>
  </r>
  <r>
    <s v="CLIFFORD MELWYN FERNANDES"/>
    <n v="1239808"/>
    <x v="2"/>
    <s v="Payment"/>
    <n v="-10000"/>
    <n v="-10000"/>
    <x v="122"/>
    <x v="122"/>
    <x v="0"/>
    <s v="Credit Card-11GO.401"/>
    <x v="0"/>
    <x v="3"/>
  </r>
  <r>
    <s v="WALBURG COUTINHO"/>
    <n v="1290707"/>
    <x v="2"/>
    <s v="Payment"/>
    <n v="-10000"/>
    <n v="-10000"/>
    <x v="17"/>
    <x v="17"/>
    <x v="2"/>
    <s v="Credit Card-11GO.401"/>
    <x v="0"/>
    <x v="3"/>
  </r>
  <r>
    <s v="SANJAY YADAV"/>
    <n v="1288714"/>
    <x v="2"/>
    <s v="Payment"/>
    <n v="-10000"/>
    <n v="-10000"/>
    <x v="20"/>
    <x v="20"/>
    <x v="2"/>
    <s v="Credit Card-11GO.401"/>
    <x v="0"/>
    <x v="3"/>
  </r>
  <r>
    <s v="NEELAM MAYENKAR"/>
    <n v="1287636"/>
    <x v="2"/>
    <s v="Payment"/>
    <n v="-10000"/>
    <n v="-10000"/>
    <x v="3"/>
    <x v="3"/>
    <x v="2"/>
    <s v="Credit Card-11GO.401"/>
    <x v="0"/>
    <x v="3"/>
  </r>
  <r>
    <s v="SANDEEP NAIK"/>
    <n v="1286570"/>
    <x v="2"/>
    <s v="Payment"/>
    <n v="-10000"/>
    <n v="-10000"/>
    <x v="43"/>
    <x v="43"/>
    <x v="2"/>
    <s v="Credit Card-11GO.401"/>
    <x v="0"/>
    <x v="3"/>
  </r>
  <r>
    <s v="COASTEL SUNVIEW HOTELS PVT.LTD"/>
    <n v="1235383"/>
    <x v="2"/>
    <s v="Payment"/>
    <n v="-11000"/>
    <n v="-11000"/>
    <x v="111"/>
    <x v="111"/>
    <x v="0"/>
    <s v="Credit Card-11GO.401"/>
    <x v="0"/>
    <x v="3"/>
  </r>
  <r>
    <s v="PRAKASH DALAVI"/>
    <n v="1285585"/>
    <x v="2"/>
    <s v="Payment"/>
    <n v="-10000"/>
    <n v="-10000"/>
    <x v="69"/>
    <x v="69"/>
    <x v="2"/>
    <s v="Credit Card-11GO.401"/>
    <x v="0"/>
    <x v="3"/>
  </r>
  <r>
    <s v="ANUSHKA KERKAR"/>
    <n v="1269314"/>
    <x v="2"/>
    <s v="Payment"/>
    <n v="-10000"/>
    <n v="-10000"/>
    <x v="44"/>
    <x v="44"/>
    <x v="3"/>
    <s v="Credit Card-11GO.401"/>
    <x v="0"/>
    <x v="3"/>
  </r>
  <r>
    <s v="VASANTI SWAMY"/>
    <n v="1269672"/>
    <x v="2"/>
    <s v="Payment"/>
    <n v="-10000"/>
    <n v="-10000"/>
    <x v="80"/>
    <x v="80"/>
    <x v="3"/>
    <s v="Credit Card-11GO.401"/>
    <x v="0"/>
    <x v="3"/>
  </r>
  <r>
    <s v="ILFRIDA RODRIGUES"/>
    <n v="1288716"/>
    <x v="2"/>
    <s v="Payment"/>
    <n v="-10000"/>
    <n v="-10000"/>
    <x v="20"/>
    <x v="20"/>
    <x v="2"/>
    <s v="Credit Card-11GO.401"/>
    <x v="0"/>
    <x v="3"/>
  </r>
  <r>
    <s v="KISHOR NAIK"/>
    <n v="1277152"/>
    <x v="2"/>
    <s v="Payment"/>
    <n v="-11000"/>
    <n v="-11000"/>
    <x v="83"/>
    <x v="83"/>
    <x v="1"/>
    <s v="Credit Card-11GO.401"/>
    <x v="0"/>
    <x v="3"/>
  </r>
  <r>
    <s v="VASSUDEV BAGKAR"/>
    <n v="1006639"/>
    <x v="2"/>
    <s v="Payment"/>
    <n v="-9000"/>
    <n v="-9000"/>
    <x v="13"/>
    <x v="13"/>
    <x v="2"/>
    <s v="Credit Card-11GO.401"/>
    <x v="0"/>
    <x v="3"/>
  </r>
  <r>
    <s v="BABURAO KOMTI"/>
    <n v="1289143"/>
    <x v="2"/>
    <s v="Payment"/>
    <n v="-21000"/>
    <n v="-21000"/>
    <x v="21"/>
    <x v="21"/>
    <x v="2"/>
    <s v="Credit Card-11GO.401"/>
    <x v="0"/>
    <x v="3"/>
  </r>
  <r>
    <s v="VINOD KUMAR"/>
    <n v="709019"/>
    <x v="2"/>
    <s v="Payment"/>
    <n v="-10000"/>
    <n v="-10000"/>
    <x v="3"/>
    <x v="3"/>
    <x v="2"/>
    <s v="Credit Card-11GO.401"/>
    <x v="0"/>
    <x v="3"/>
  </r>
  <r>
    <s v="ASHISH KUMAR MISHRA"/>
    <n v="1281504"/>
    <x v="2"/>
    <s v="Payment"/>
    <n v="-6490"/>
    <n v="-6490"/>
    <x v="4"/>
    <x v="4"/>
    <x v="2"/>
    <s v="Credit Card-11GO.402"/>
    <x v="1"/>
    <x v="3"/>
  </r>
  <r>
    <s v="MOHAMMAD WASIM SHAIKH"/>
    <n v="1048239"/>
    <x v="2"/>
    <s v="Payment"/>
    <n v="-21193"/>
    <n v="-21193"/>
    <x v="8"/>
    <x v="8"/>
    <x v="1"/>
    <s v="Credit Card-11GO.402"/>
    <x v="1"/>
    <x v="3"/>
  </r>
  <r>
    <s v="IRSHAD SHAIKH"/>
    <n v="973676"/>
    <x v="2"/>
    <s v="Payment"/>
    <n v="-3540"/>
    <n v="-3540"/>
    <x v="86"/>
    <x v="86"/>
    <x v="1"/>
    <s v="Credit Card-11GO.402"/>
    <x v="1"/>
    <x v="3"/>
  </r>
  <r>
    <s v="FATIMA GRACI BARRETO"/>
    <n v="670373"/>
    <x v="2"/>
    <s v="Payment"/>
    <n v="-10000"/>
    <n v="-10000"/>
    <x v="35"/>
    <x v="35"/>
    <x v="1"/>
    <s v="Credit Card-11GO.402"/>
    <x v="1"/>
    <x v="3"/>
  </r>
  <r>
    <s v="DEEPIKA NAIK"/>
    <n v="1125159"/>
    <x v="2"/>
    <s v="Payment"/>
    <n v="-1244"/>
    <n v="-1244"/>
    <x v="123"/>
    <x v="123"/>
    <x v="0"/>
    <s v="Credit Card-11GO.402"/>
    <x v="1"/>
    <x v="3"/>
  </r>
  <r>
    <s v="PRADEEP  NAIK"/>
    <n v="1175426"/>
    <x v="2"/>
    <s v="Payment"/>
    <n v="-19000"/>
    <n v="-19000"/>
    <x v="13"/>
    <x v="13"/>
    <x v="2"/>
    <s v="Credit Card-11GO.402"/>
    <x v="1"/>
    <x v="3"/>
  </r>
  <r>
    <s v="DINESH SALGAONKAR"/>
    <n v="1255324"/>
    <x v="2"/>
    <s v="Payment"/>
    <n v="-4368"/>
    <n v="-4368"/>
    <x v="13"/>
    <x v="13"/>
    <x v="2"/>
    <s v="Credit Card-11GO.402"/>
    <x v="1"/>
    <x v="3"/>
  </r>
  <r>
    <s v="KUSHALI JANU VELIP"/>
    <n v="1290497"/>
    <x v="2"/>
    <s v="Payment"/>
    <n v="-1000"/>
    <n v="-1000"/>
    <x v="2"/>
    <x v="2"/>
    <x v="2"/>
    <s v="Credit Card-11GO.402"/>
    <x v="1"/>
    <x v="3"/>
  </r>
  <r>
    <s v="JERONIMO MICAEL ANTONIO CLEMEN MESQUITA"/>
    <n v="1217743"/>
    <x v="2"/>
    <s v="Payment"/>
    <n v="-1000"/>
    <n v="-1000"/>
    <x v="124"/>
    <x v="124"/>
    <x v="4"/>
    <s v="Credit Card-11GO.402"/>
    <x v="1"/>
    <x v="3"/>
  </r>
  <r>
    <s v="DEEPAK VEER"/>
    <n v="1286864"/>
    <x v="2"/>
    <s v="Payment"/>
    <n v="-10000"/>
    <n v="-10000"/>
    <x v="43"/>
    <x v="43"/>
    <x v="2"/>
    <s v="Credit Card-11GO.402"/>
    <x v="1"/>
    <x v="3"/>
  </r>
  <r>
    <s v="SANDEEP SHIRODKAR"/>
    <n v="132593"/>
    <x v="2"/>
    <s v="Payment"/>
    <n v="-1190"/>
    <n v="-1190"/>
    <x v="10"/>
    <x v="10"/>
    <x v="1"/>
    <s v="Credit Card-11GO.402"/>
    <x v="1"/>
    <x v="3"/>
  </r>
  <r>
    <s v="ANDERSON ESTIBEIRO"/>
    <n v="1061852"/>
    <x v="2"/>
    <s v="Payment"/>
    <n v="-1200"/>
    <n v="-1200"/>
    <x v="125"/>
    <x v="125"/>
    <x v="4"/>
    <s v="Credit Card-11GO.402"/>
    <x v="1"/>
    <x v="3"/>
  </r>
  <r>
    <s v="AMERICO M NORONHA"/>
    <n v="337535"/>
    <x v="2"/>
    <s v="Payment"/>
    <n v="-13180"/>
    <n v="-13180"/>
    <x v="13"/>
    <x v="13"/>
    <x v="2"/>
    <s v="Credit Card-11GO.402"/>
    <x v="1"/>
    <x v="3"/>
  </r>
  <r>
    <s v="YOGITA BICU SHINDE"/>
    <n v="1291016"/>
    <x v="2"/>
    <s v="Payment"/>
    <n v="-21000"/>
    <n v="-21000"/>
    <x v="4"/>
    <x v="4"/>
    <x v="2"/>
    <s v="Credit Card-11GO.402"/>
    <x v="1"/>
    <x v="3"/>
  </r>
  <r>
    <s v="RAJENDRA GAONKAR"/>
    <n v="1280249"/>
    <x v="2"/>
    <s v="Payment"/>
    <n v="-8000"/>
    <n v="-8000"/>
    <x v="10"/>
    <x v="10"/>
    <x v="1"/>
    <s v="Credit Card-11GO.402"/>
    <x v="1"/>
    <x v="3"/>
  </r>
  <r>
    <s v="SACHIN NARAYAN KUMBHAR"/>
    <n v="1039950"/>
    <x v="2"/>
    <s v="Payment"/>
    <n v="-13583"/>
    <n v="-2000.05"/>
    <x v="83"/>
    <x v="83"/>
    <x v="1"/>
    <s v="Credit Card-11GO.402"/>
    <x v="1"/>
    <x v="3"/>
  </r>
  <r>
    <s v="DIAGO RODRIGUES"/>
    <n v="825309"/>
    <x v="2"/>
    <s v="Payment"/>
    <n v="-2500"/>
    <n v="-844.14"/>
    <x v="48"/>
    <x v="48"/>
    <x v="3"/>
    <s v="Credit Card-11GO.402"/>
    <x v="1"/>
    <x v="3"/>
  </r>
  <r>
    <s v="KISHOR CHODANKAR"/>
    <n v="1262288"/>
    <x v="2"/>
    <s v="Payment"/>
    <n v="-11000"/>
    <n v="-11000"/>
    <x v="126"/>
    <x v="126"/>
    <x v="0"/>
    <s v="Credit Card-11GO.402"/>
    <x v="1"/>
    <x v="3"/>
  </r>
  <r>
    <s v="JAYANTILAL CHHOTABHAI PATEL"/>
    <n v="1287595"/>
    <x v="2"/>
    <s v="Payment"/>
    <n v="-11000"/>
    <n v="-11000"/>
    <x v="3"/>
    <x v="3"/>
    <x v="2"/>
    <s v="Credit Card-11GO.402"/>
    <x v="1"/>
    <x v="3"/>
  </r>
  <r>
    <s v="RAJIV NAIK"/>
    <n v="937936"/>
    <x v="2"/>
    <s v="Payment"/>
    <n v="-15000"/>
    <n v="-4775.62"/>
    <x v="37"/>
    <x v="37"/>
    <x v="1"/>
    <s v="Credit Card-11GO.402"/>
    <x v="1"/>
    <x v="3"/>
  </r>
  <r>
    <s v="STACEY FERNANDES"/>
    <n v="1173224"/>
    <x v="2"/>
    <s v="Payment"/>
    <n v="-1500"/>
    <n v="-500"/>
    <x v="68"/>
    <x v="68"/>
    <x v="3"/>
    <s v="Credit Card-11GO.402"/>
    <x v="1"/>
    <x v="3"/>
  </r>
  <r>
    <s v="SUNIL KUMAR CHOUHAN"/>
    <n v="1179346"/>
    <x v="2"/>
    <s v="Payment"/>
    <n v="-6797"/>
    <n v="-1299.75"/>
    <x v="13"/>
    <x v="13"/>
    <x v="2"/>
    <s v="Credit Card-11GO.402"/>
    <x v="1"/>
    <x v="3"/>
  </r>
  <r>
    <s v="PRIYA AGARWAL"/>
    <n v="1264237"/>
    <x v="2"/>
    <s v="Payment"/>
    <n v="-2603"/>
    <n v="-2603"/>
    <x v="74"/>
    <x v="74"/>
    <x v="3"/>
    <s v="Credit Card-11GO.402"/>
    <x v="1"/>
    <x v="3"/>
  </r>
  <r>
    <s v="LENNY GOMES"/>
    <n v="857860"/>
    <x v="2"/>
    <s v="Payment"/>
    <n v="-3915"/>
    <n v="-3915"/>
    <x v="126"/>
    <x v="126"/>
    <x v="0"/>
    <s v="Credit Card-11GO.402"/>
    <x v="1"/>
    <x v="3"/>
  </r>
  <r>
    <s v="NEELESH V FERNANDES"/>
    <n v="1219163"/>
    <x v="2"/>
    <s v="Payment"/>
    <n v="-1000"/>
    <n v="-1000"/>
    <x v="127"/>
    <x v="127"/>
    <x v="4"/>
    <s v="Credit Card-11GO.402"/>
    <x v="1"/>
    <x v="3"/>
  </r>
  <r>
    <s v="KAMALAKANTA PATRA"/>
    <n v="907383"/>
    <x v="2"/>
    <s v="Payment"/>
    <n v="-3041"/>
    <n v="-77.37"/>
    <x v="4"/>
    <x v="4"/>
    <x v="2"/>
    <s v="Credit Card-11GO.402"/>
    <x v="1"/>
    <x v="3"/>
  </r>
  <r>
    <s v="JACINTA SEQUEIRA"/>
    <n v="1287167"/>
    <x v="2"/>
    <s v="Payment"/>
    <n v="-10000"/>
    <n v="-10000"/>
    <x v="6"/>
    <x v="6"/>
    <x v="2"/>
    <s v="Credit Card-11GO.402"/>
    <x v="1"/>
    <x v="3"/>
  </r>
  <r>
    <s v="MICHEAL SOUZA"/>
    <n v="1286706"/>
    <x v="2"/>
    <s v="Payment"/>
    <n v="-15000"/>
    <n v="-15000"/>
    <x v="43"/>
    <x v="43"/>
    <x v="2"/>
    <s v="Credit Card-11GO.402"/>
    <x v="1"/>
    <x v="3"/>
  </r>
  <r>
    <s v="ANTONIO CARDOZO"/>
    <n v="1235035"/>
    <x v="2"/>
    <s v="Payment"/>
    <n v="-10000"/>
    <n v="-10000"/>
    <x v="60"/>
    <x v="60"/>
    <x v="0"/>
    <s v="Credit Card-11GO.402"/>
    <x v="1"/>
    <x v="3"/>
  </r>
  <r>
    <s v="GOVIND MANJREKAR"/>
    <n v="1274585"/>
    <x v="2"/>
    <s v="Payment"/>
    <n v="-10000"/>
    <n v="-10000"/>
    <x v="79"/>
    <x v="79"/>
    <x v="3"/>
    <s v="Credit Card-11GO.402"/>
    <x v="1"/>
    <x v="3"/>
  </r>
  <r>
    <s v="AMITH KAMAT"/>
    <n v="1245262"/>
    <x v="2"/>
    <s v="Payment"/>
    <n v="-14156"/>
    <n v="-4719.78"/>
    <x v="13"/>
    <x v="13"/>
    <x v="2"/>
    <s v="Credit Card-11GO.402"/>
    <x v="1"/>
    <x v="3"/>
  </r>
  <r>
    <s v="AUGUSTINE FARNANDES"/>
    <n v="1019303"/>
    <x v="2"/>
    <s v="Payment"/>
    <n v="-14687"/>
    <n v="-84.32"/>
    <x v="18"/>
    <x v="18"/>
    <x v="2"/>
    <s v="Credit Card-11GO.402"/>
    <x v="1"/>
    <x v="3"/>
  </r>
  <r>
    <s v="SLYTANE DCOSTA"/>
    <n v="810241"/>
    <x v="2"/>
    <s v="Payment"/>
    <n v="-6000"/>
    <n v="-934.31"/>
    <x v="128"/>
    <x v="128"/>
    <x v="0"/>
    <s v="Credit Card-11GO.402"/>
    <x v="1"/>
    <x v="3"/>
  </r>
  <r>
    <s v="ANJITA DESSAI"/>
    <n v="126470"/>
    <x v="2"/>
    <s v="Payment"/>
    <n v="-1000"/>
    <n v="-1000"/>
    <x v="129"/>
    <x v="129"/>
    <x v="4"/>
    <s v="Credit Card-11GO.402"/>
    <x v="1"/>
    <x v="3"/>
  </r>
  <r>
    <s v="KRISHNA DESSAI."/>
    <n v="1272195"/>
    <x v="2"/>
    <s v="Payment"/>
    <n v="-4219"/>
    <n v="-77.790000000000006"/>
    <x v="4"/>
    <x v="4"/>
    <x v="2"/>
    <s v="Credit Card-11GO.402"/>
    <x v="1"/>
    <x v="3"/>
  </r>
  <r>
    <s v="RAJKUMAR YADAV"/>
    <n v="1004584"/>
    <x v="2"/>
    <s v="Payment"/>
    <n v="-400"/>
    <n v="-34.409999999999997"/>
    <x v="3"/>
    <x v="3"/>
    <x v="2"/>
    <s v="Credit Card-11GO.402"/>
    <x v="1"/>
    <x v="3"/>
  </r>
  <r>
    <s v="EDWARD SOARES"/>
    <n v="1279745"/>
    <x v="2"/>
    <s v="Payment"/>
    <n v="-1000"/>
    <n v="-1000"/>
    <x v="45"/>
    <x v="45"/>
    <x v="1"/>
    <s v="Credit Card-11GO.402"/>
    <x v="1"/>
    <x v="3"/>
  </r>
  <r>
    <s v="LAWRENCE FERNANDES"/>
    <n v="751958"/>
    <x v="2"/>
    <s v="Payment"/>
    <n v="-14118"/>
    <n v="-500.02"/>
    <x v="68"/>
    <x v="68"/>
    <x v="3"/>
    <s v="Credit Card-11GO.402"/>
    <x v="1"/>
    <x v="3"/>
  </r>
  <r>
    <s v="ABHIJEET VOHRA"/>
    <n v="1283026"/>
    <x v="2"/>
    <s v="Payment"/>
    <n v="-20000"/>
    <n v="-120.38"/>
    <x v="14"/>
    <x v="14"/>
    <x v="2"/>
    <s v="Credit Card-11GO.402"/>
    <x v="1"/>
    <x v="3"/>
  </r>
  <r>
    <s v="LAXMI GONSALVES"/>
    <n v="915252"/>
    <x v="2"/>
    <s v="Payment"/>
    <n v="-13400"/>
    <n v="-13400"/>
    <x v="130"/>
    <x v="130"/>
    <x v="3"/>
    <s v="Credit Card-11GO.402"/>
    <x v="1"/>
    <x v="3"/>
  </r>
  <r>
    <s v="CARLOS GOMES"/>
    <n v="1185002"/>
    <x v="2"/>
    <s v="Payment"/>
    <n v="-11000"/>
    <n v="-11000"/>
    <x v="122"/>
    <x v="122"/>
    <x v="0"/>
    <s v="Credit Card-11GO.402"/>
    <x v="1"/>
    <x v="3"/>
  </r>
  <r>
    <s v="MOHIDDINSAB HAWALDAR"/>
    <n v="1201629"/>
    <x v="2"/>
    <s v="Payment"/>
    <n v="-1200"/>
    <n v="-1200"/>
    <x v="131"/>
    <x v="131"/>
    <x v="4"/>
    <s v="Credit Card-11GO.402"/>
    <x v="1"/>
    <x v="3"/>
  </r>
  <r>
    <s v="JAIRAM GAYATRI"/>
    <n v="341920"/>
    <x v="2"/>
    <s v="Payment"/>
    <n v="-9367"/>
    <n v="-309.39"/>
    <x v="13"/>
    <x v="13"/>
    <x v="2"/>
    <s v="Credit Card-11GO.402"/>
    <x v="1"/>
    <x v="3"/>
  </r>
  <r>
    <s v="RAJENDRA GAONKAR"/>
    <n v="1280249"/>
    <x v="2"/>
    <s v="Payment"/>
    <n v="-2000"/>
    <n v="-2000"/>
    <x v="22"/>
    <x v="22"/>
    <x v="2"/>
    <s v="Credit Card-11GO.402"/>
    <x v="1"/>
    <x v="3"/>
  </r>
  <r>
    <s v="GOPAL BHAT"/>
    <n v="348126"/>
    <x v="2"/>
    <s v="Payment"/>
    <n v="-33000"/>
    <n v="-3067.92"/>
    <x v="34"/>
    <x v="34"/>
    <x v="3"/>
    <s v="Credit Card-11GO.402"/>
    <x v="1"/>
    <x v="3"/>
  </r>
  <r>
    <s v="BUDHESH GANESH PALYEKAR"/>
    <n v="1219893"/>
    <x v="2"/>
    <s v="Payment"/>
    <n v="-10000"/>
    <n v="-10000"/>
    <x v="132"/>
    <x v="132"/>
    <x v="4"/>
    <s v="Credit Card-11GO.402"/>
    <x v="1"/>
    <x v="3"/>
  </r>
  <r>
    <s v="UMAR KHAN"/>
    <n v="1177215"/>
    <x v="2"/>
    <s v="Payment"/>
    <n v="-2000"/>
    <n v="-2000"/>
    <x v="133"/>
    <x v="133"/>
    <x v="4"/>
    <s v="Credit Card-11GO.402"/>
    <x v="1"/>
    <x v="3"/>
  </r>
  <r>
    <s v="RAIMUNDO FERNANDES"/>
    <n v="1258835"/>
    <x v="2"/>
    <s v="Payment"/>
    <n v="-5000"/>
    <n v="-5000"/>
    <x v="134"/>
    <x v="134"/>
    <x v="0"/>
    <s v="Credit Card-11GO.402"/>
    <x v="1"/>
    <x v="3"/>
  </r>
  <r>
    <s v="BHAKTI NAIK"/>
    <n v="1253564"/>
    <x v="2"/>
    <s v="Payment"/>
    <n v="-1000"/>
    <n v="-1000"/>
    <x v="39"/>
    <x v="39"/>
    <x v="1"/>
    <s v="Credit Card-11GO.403"/>
    <x v="2"/>
    <x v="3"/>
  </r>
  <r>
    <s v="ANTA NAIK"/>
    <n v="1291068"/>
    <x v="2"/>
    <s v="Payment"/>
    <n v="-10000"/>
    <n v="-10000"/>
    <x v="4"/>
    <x v="4"/>
    <x v="2"/>
    <s v="Credit Card-11GO.403"/>
    <x v="2"/>
    <x v="3"/>
  </r>
  <r>
    <s v="SAIRAJ NAIK"/>
    <n v="1282398"/>
    <x v="2"/>
    <s v="Payment"/>
    <n v="-10000"/>
    <n v="-10000"/>
    <x v="8"/>
    <x v="8"/>
    <x v="1"/>
    <s v="Credit Card-11GO.403"/>
    <x v="2"/>
    <x v="3"/>
  </r>
  <r>
    <s v="MAJID IQBAL MAHALDAR"/>
    <n v="1278212"/>
    <x v="2"/>
    <s v="Payment"/>
    <n v="-20000"/>
    <n v="-20000"/>
    <x v="11"/>
    <x v="11"/>
    <x v="1"/>
    <s v="Credit Card-11GO.403"/>
    <x v="2"/>
    <x v="3"/>
  </r>
  <r>
    <s v="SHAILESH UTTAM NAIK"/>
    <n v="1279829"/>
    <x v="2"/>
    <s v="Payment"/>
    <n v="-11000"/>
    <n v="-11000"/>
    <x v="45"/>
    <x v="45"/>
    <x v="1"/>
    <s v="Credit Card-11GO.403"/>
    <x v="2"/>
    <x v="3"/>
  </r>
  <r>
    <s v="ANANT GAWADE"/>
    <n v="1275049"/>
    <x v="2"/>
    <s v="Payment"/>
    <n v="-5000"/>
    <n v="-5000"/>
    <x v="66"/>
    <x v="66"/>
    <x v="3"/>
    <s v="Credit Card-11GO.403"/>
    <x v="2"/>
    <x v="3"/>
  </r>
  <r>
    <s v="SHUBHAM GAUDE"/>
    <n v="1219628"/>
    <x v="2"/>
    <s v="Payment"/>
    <n v="-10000"/>
    <n v="-10000"/>
    <x v="135"/>
    <x v="135"/>
    <x v="4"/>
    <s v="Credit Card-11GO.403"/>
    <x v="2"/>
    <x v="3"/>
  </r>
  <r>
    <s v="SARFARAZ MAKANDAR"/>
    <n v="765361"/>
    <x v="2"/>
    <s v="Payment"/>
    <n v="-6100"/>
    <n v="-6100"/>
    <x v="17"/>
    <x v="17"/>
    <x v="2"/>
    <s v="Credit Card-11GO.404"/>
    <x v="8"/>
    <x v="3"/>
  </r>
  <r>
    <s v="ARJUN NAIK"/>
    <n v="117247"/>
    <x v="2"/>
    <s v="Payment"/>
    <n v="-13500"/>
    <n v="-13500"/>
    <x v="17"/>
    <x v="17"/>
    <x v="2"/>
    <s v="Credit Card-11GO.404"/>
    <x v="8"/>
    <x v="3"/>
  </r>
  <r>
    <s v="SMITA DICHOLKAR"/>
    <n v="1260169"/>
    <x v="2"/>
    <s v="Payment"/>
    <n v="-10000"/>
    <n v="-10000"/>
    <x v="136"/>
    <x v="136"/>
    <x v="0"/>
    <s v="Credit Card-11GO.404"/>
    <x v="8"/>
    <x v="3"/>
  </r>
  <r>
    <s v="OMKAR CONTRACT SERVICES LLP"/>
    <n v="1110178"/>
    <x v="2"/>
    <s v="Payment"/>
    <n v="-9882"/>
    <n v="-9882"/>
    <x v="137"/>
    <x v="137"/>
    <x v="0"/>
    <s v="Credit Card-11GO.404"/>
    <x v="8"/>
    <x v="3"/>
  </r>
  <r>
    <s v="TOFIC KHAN"/>
    <n v="1224376"/>
    <x v="2"/>
    <s v="Payment"/>
    <n v="-5000"/>
    <n v="-5000"/>
    <x v="138"/>
    <x v="138"/>
    <x v="4"/>
    <s v="Credit Card-11GO.404"/>
    <x v="8"/>
    <x v="3"/>
  </r>
  <r>
    <s v="BAHARUL HOQUE.."/>
    <n v="923431"/>
    <x v="2"/>
    <s v="Payment"/>
    <n v="-25000"/>
    <n v="-8239.81"/>
    <x v="21"/>
    <x v="21"/>
    <x v="2"/>
    <s v="Credit Card-11GO.404"/>
    <x v="8"/>
    <x v="3"/>
  </r>
  <r>
    <s v="NITIN PARAB"/>
    <n v="1034468"/>
    <x v="2"/>
    <s v="Payment"/>
    <n v="-21000"/>
    <n v="-21000"/>
    <x v="12"/>
    <x v="12"/>
    <x v="2"/>
    <s v="Credit Card-11GO.404"/>
    <x v="8"/>
    <x v="3"/>
  </r>
  <r>
    <s v="BABURAY NAIK"/>
    <n v="364325"/>
    <x v="2"/>
    <s v="Payment"/>
    <n v="-16056"/>
    <n v="-36.979999999999997"/>
    <x v="3"/>
    <x v="3"/>
    <x v="2"/>
    <s v="Credit Card-11GO.404"/>
    <x v="8"/>
    <x v="3"/>
  </r>
  <r>
    <s v="TAPAN KUMAR SHOME"/>
    <n v="762770"/>
    <x v="2"/>
    <s v="Payment"/>
    <n v="-1000"/>
    <n v="-1000"/>
    <x v="3"/>
    <x v="3"/>
    <x v="2"/>
    <s v="Credit Card-11GO.404"/>
    <x v="8"/>
    <x v="3"/>
  </r>
  <r>
    <s v="SUSHMA VOLVOIKAR"/>
    <n v="875537"/>
    <x v="2"/>
    <s v="Payment"/>
    <n v="-500"/>
    <n v="-500"/>
    <x v="54"/>
    <x v="54"/>
    <x v="1"/>
    <s v="Credit Card-11GO.404"/>
    <x v="8"/>
    <x v="3"/>
  </r>
  <r>
    <s v="NAGENDRA MESTA"/>
    <n v="1282717"/>
    <x v="2"/>
    <s v="Payment"/>
    <n v="-10000"/>
    <n v="-10000"/>
    <x v="11"/>
    <x v="11"/>
    <x v="1"/>
    <s v="Credit Card-11GO.404"/>
    <x v="8"/>
    <x v="3"/>
  </r>
  <r>
    <s v="LAXMIDEVI SANGASANI"/>
    <n v="1165236"/>
    <x v="2"/>
    <s v="Payment"/>
    <n v="-500"/>
    <n v="-500"/>
    <x v="21"/>
    <x v="21"/>
    <x v="2"/>
    <s v="Credit Card-11GO.404"/>
    <x v="8"/>
    <x v="3"/>
  </r>
  <r>
    <s v="ABDUL SAYED"/>
    <n v="1274967"/>
    <x v="2"/>
    <s v="Payment"/>
    <n v="-9000"/>
    <n v="-9000"/>
    <x v="37"/>
    <x v="37"/>
    <x v="1"/>
    <s v="Credit Card-11GO.404"/>
    <x v="8"/>
    <x v="3"/>
  </r>
  <r>
    <s v="MARUTHI PAWAR"/>
    <n v="1136542"/>
    <x v="2"/>
    <s v="Payment"/>
    <n v="-11000"/>
    <n v="-11000"/>
    <x v="139"/>
    <x v="139"/>
    <x v="4"/>
    <s v="Credit Card-11GO.404"/>
    <x v="8"/>
    <x v="3"/>
  </r>
  <r>
    <s v="VAIBHAV PEDNEKAR"/>
    <n v="484638"/>
    <x v="2"/>
    <s v="Payment"/>
    <n v="-1000"/>
    <n v="-1000"/>
    <x v="140"/>
    <x v="140"/>
    <x v="4"/>
    <s v="Credit Card-11GO.404"/>
    <x v="8"/>
    <x v="3"/>
  </r>
  <r>
    <s v="NEHA SHELKAR"/>
    <n v="1028528"/>
    <x v="2"/>
    <s v="Payment"/>
    <n v="-14000"/>
    <n v="-2999.53"/>
    <x v="6"/>
    <x v="6"/>
    <x v="2"/>
    <s v="Credit Card-11GO.404"/>
    <x v="8"/>
    <x v="3"/>
  </r>
  <r>
    <s v="SHAIKH M MOULASAB"/>
    <n v="1163958"/>
    <x v="2"/>
    <s v="Payment"/>
    <n v="-6998"/>
    <n v="-699.72"/>
    <x v="17"/>
    <x v="17"/>
    <x v="2"/>
    <s v="Credit Card-11GO.404"/>
    <x v="8"/>
    <x v="3"/>
  </r>
  <r>
    <s v="DILIPKUMAR RAIKAR"/>
    <n v="894797"/>
    <x v="2"/>
    <s v="Payment"/>
    <n v="-1200"/>
    <n v="-10.17"/>
    <x v="40"/>
    <x v="40"/>
    <x v="2"/>
    <s v="Credit Card-11GO.404"/>
    <x v="8"/>
    <x v="3"/>
  </r>
  <r>
    <s v="SANTOSH NEVARGI"/>
    <n v="1282676"/>
    <x v="2"/>
    <s v="Payment"/>
    <n v="-11000"/>
    <n v="-11000"/>
    <x v="23"/>
    <x v="23"/>
    <x v="1"/>
    <s v="Credit Card-11GO.404"/>
    <x v="8"/>
    <x v="3"/>
  </r>
  <r>
    <s v="KRISHNA CHODANKAR."/>
    <n v="494891"/>
    <x v="2"/>
    <s v="Payment"/>
    <n v="-9380"/>
    <n v="-29.33"/>
    <x v="14"/>
    <x v="14"/>
    <x v="2"/>
    <s v="Credit Card-11GO.404"/>
    <x v="8"/>
    <x v="3"/>
  </r>
  <r>
    <s v="IMRAN GARAG"/>
    <n v="1285338"/>
    <x v="2"/>
    <s v="Payment"/>
    <n v="-28300"/>
    <n v="-0.22"/>
    <x v="14"/>
    <x v="14"/>
    <x v="2"/>
    <s v="Credit Card-11GO.404"/>
    <x v="8"/>
    <x v="3"/>
  </r>
  <r>
    <s v="MOHAMMED SUNTI"/>
    <n v="1135084"/>
    <x v="2"/>
    <s v="Payment"/>
    <n v="-1200"/>
    <n v="-1200"/>
    <x v="18"/>
    <x v="18"/>
    <x v="2"/>
    <s v="Credit Card-11GO.404"/>
    <x v="8"/>
    <x v="3"/>
  </r>
  <r>
    <s v="SNEHAL NAIK"/>
    <n v="1254368"/>
    <x v="2"/>
    <s v="Payment"/>
    <n v="-1200"/>
    <n v="-36.97"/>
    <x v="23"/>
    <x v="23"/>
    <x v="1"/>
    <s v="Credit Card-11GO.404"/>
    <x v="8"/>
    <x v="3"/>
  </r>
  <r>
    <s v="RAJASHREE SINGH"/>
    <n v="1210379"/>
    <x v="2"/>
    <s v="Payment"/>
    <n v="-1000"/>
    <n v="-1000"/>
    <x v="141"/>
    <x v="141"/>
    <x v="4"/>
    <s v="Credit Card-11GO.404"/>
    <x v="8"/>
    <x v="3"/>
  </r>
  <r>
    <s v="NABISAB SHAIKH"/>
    <n v="118896"/>
    <x v="2"/>
    <s v="Payment"/>
    <n v="-6290"/>
    <n v="-3699.9"/>
    <x v="13"/>
    <x v="13"/>
    <x v="2"/>
    <s v="Credit Card-11GO.404"/>
    <x v="8"/>
    <x v="3"/>
  </r>
  <r>
    <s v="SANJAY PATIL"/>
    <n v="1284269"/>
    <x v="2"/>
    <s v="Payment"/>
    <n v="-10000"/>
    <n v="-10000"/>
    <x v="31"/>
    <x v="31"/>
    <x v="2"/>
    <s v="Credit Card-11GO.404"/>
    <x v="8"/>
    <x v="3"/>
  </r>
  <r>
    <s v="RAMESH RATHOD"/>
    <n v="947740"/>
    <x v="2"/>
    <s v="Payment"/>
    <n v="-11000"/>
    <n v="-11000"/>
    <x v="23"/>
    <x v="23"/>
    <x v="1"/>
    <s v="Credit Card-11GO.404"/>
    <x v="8"/>
    <x v="3"/>
  </r>
  <r>
    <s v="NAZIR SHAIKH"/>
    <n v="1245736"/>
    <x v="2"/>
    <s v="Payment"/>
    <n v="-10000"/>
    <n v="-10000"/>
    <x v="73"/>
    <x v="73"/>
    <x v="0"/>
    <s v="Credit Card-11GO.404"/>
    <x v="8"/>
    <x v="3"/>
  </r>
  <r>
    <s v="MALCOLM R DSOUZA"/>
    <n v="1291156"/>
    <x v="2"/>
    <s v="Payment"/>
    <n v="-1500"/>
    <n v="-1500"/>
    <x v="13"/>
    <x v="13"/>
    <x v="2"/>
    <s v="Credit Card-11GO.404"/>
    <x v="8"/>
    <x v="3"/>
  </r>
  <r>
    <s v="ASHWIN CHARI"/>
    <n v="1258679"/>
    <x v="2"/>
    <s v="Payment"/>
    <n v="-2500"/>
    <n v="-2500"/>
    <x v="13"/>
    <x v="13"/>
    <x v="2"/>
    <s v="Credit Card-11GO.404"/>
    <x v="8"/>
    <x v="3"/>
  </r>
  <r>
    <s v="MURTUZA DASTAGIR VALIKAR"/>
    <n v="1214158"/>
    <x v="2"/>
    <s v="Payment"/>
    <n v="-1200"/>
    <n v="-24.06"/>
    <x v="20"/>
    <x v="20"/>
    <x v="2"/>
    <s v="Credit Card-11GO.404"/>
    <x v="8"/>
    <x v="3"/>
  </r>
  <r>
    <s v="AVINASE REDKAR"/>
    <n v="884542"/>
    <x v="2"/>
    <s v="Payment"/>
    <n v="-11000"/>
    <n v="-11000"/>
    <x v="142"/>
    <x v="142"/>
    <x v="1"/>
    <s v="Credit Card-11GO.404"/>
    <x v="8"/>
    <x v="3"/>
  </r>
  <r>
    <s v="RAMESH RAJPUT"/>
    <n v="437548"/>
    <x v="2"/>
    <s v="Payment"/>
    <n v="-10000"/>
    <n v="-10000"/>
    <x v="47"/>
    <x v="47"/>
    <x v="1"/>
    <s v="Credit Card-11GO.404"/>
    <x v="8"/>
    <x v="3"/>
  </r>
  <r>
    <s v="RAJKUMAR HALWAI"/>
    <n v="837433"/>
    <x v="2"/>
    <s v="Payment"/>
    <n v="-6500"/>
    <n v="-2152"/>
    <x v="83"/>
    <x v="83"/>
    <x v="1"/>
    <s v="Credit Card-11GO.404"/>
    <x v="8"/>
    <x v="3"/>
  </r>
  <r>
    <s v="MADHAV KACHETTY"/>
    <n v="1276212"/>
    <x v="2"/>
    <s v="Payment"/>
    <n v="-10000"/>
    <n v="-10000"/>
    <x v="70"/>
    <x v="70"/>
    <x v="1"/>
    <s v="Credit Card-11GO.404"/>
    <x v="8"/>
    <x v="3"/>
  </r>
  <r>
    <s v="PREMSINGH JADHAV"/>
    <n v="1225199"/>
    <x v="2"/>
    <s v="Payment"/>
    <n v="-8000"/>
    <n v="-8000"/>
    <x v="143"/>
    <x v="143"/>
    <x v="4"/>
    <s v="Credit Card-11GO.404"/>
    <x v="8"/>
    <x v="3"/>
  </r>
  <r>
    <s v="TARLOK CHAND"/>
    <n v="142557"/>
    <x v="2"/>
    <s v="Payment"/>
    <n v="-12727"/>
    <n v="-78.400000000000006"/>
    <x v="15"/>
    <x v="15"/>
    <x v="2"/>
    <s v="Credit Card-11GO.404"/>
    <x v="8"/>
    <x v="3"/>
  </r>
  <r>
    <s v="MICHAEL ANTHONY DSOUZ"/>
    <n v="118066"/>
    <x v="2"/>
    <s v="Payment"/>
    <n v="-18984"/>
    <n v="-5176.99"/>
    <x v="61"/>
    <x v="61"/>
    <x v="3"/>
    <s v="Credit Card-11GO.404"/>
    <x v="8"/>
    <x v="3"/>
  </r>
  <r>
    <s v="RAJBAHADUR YADAV"/>
    <n v="1247372"/>
    <x v="2"/>
    <s v="Payment"/>
    <n v="-10000"/>
    <n v="-10000"/>
    <x v="144"/>
    <x v="144"/>
    <x v="0"/>
    <s v="Credit Card-11GO.404"/>
    <x v="8"/>
    <x v="3"/>
  </r>
  <r>
    <s v="JAGADISH GAVANDE"/>
    <n v="763480"/>
    <x v="2"/>
    <s v="Payment"/>
    <n v="-2000"/>
    <n v="-67.75"/>
    <x v="145"/>
    <x v="145"/>
    <x v="0"/>
    <s v="Credit Card-11GO.404"/>
    <x v="8"/>
    <x v="3"/>
  </r>
  <r>
    <s v="CLYDE JAFFARI"/>
    <n v="1286374"/>
    <x v="2"/>
    <s v="Payment"/>
    <n v="-5500"/>
    <n v="-5500"/>
    <x v="24"/>
    <x v="24"/>
    <x v="2"/>
    <s v="Credit Card-11GO.405"/>
    <x v="3"/>
    <x v="3"/>
  </r>
  <r>
    <s v="ANTONIO J M DIAS"/>
    <n v="1145192"/>
    <x v="2"/>
    <s v="Payment"/>
    <n v="-18065"/>
    <n v="-18065"/>
    <x v="28"/>
    <x v="28"/>
    <x v="3"/>
    <s v="Credit Card-11GO.405"/>
    <x v="3"/>
    <x v="3"/>
  </r>
  <r>
    <s v="SANTOSH BANKAR"/>
    <n v="1255895"/>
    <x v="2"/>
    <s v="Payment"/>
    <n v="-1000"/>
    <n v="-115"/>
    <x v="57"/>
    <x v="57"/>
    <x v="0"/>
    <s v="Credit Card-11GO.405"/>
    <x v="3"/>
    <x v="3"/>
  </r>
  <r>
    <s v="PRITA KATHARE"/>
    <n v="670266"/>
    <x v="2"/>
    <s v="Payment"/>
    <n v="-5450"/>
    <n v="-5450"/>
    <x v="4"/>
    <x v="4"/>
    <x v="2"/>
    <s v="Credit Card-11GO.405"/>
    <x v="3"/>
    <x v="3"/>
  </r>
  <r>
    <s v="MR. GAJENDRA ALOMICAR"/>
    <n v="1289975"/>
    <x v="2"/>
    <s v="Payment"/>
    <n v="-2000"/>
    <n v="-2000"/>
    <x v="14"/>
    <x v="14"/>
    <x v="2"/>
    <s v="Credit Card-11GO.405"/>
    <x v="3"/>
    <x v="3"/>
  </r>
  <r>
    <s v="AARNA SALGAONKAR"/>
    <n v="1285712"/>
    <x v="2"/>
    <s v="Payment"/>
    <n v="-4000"/>
    <n v="-4000"/>
    <x v="5"/>
    <x v="5"/>
    <x v="2"/>
    <s v="Credit Card-11GO.405"/>
    <x v="3"/>
    <x v="3"/>
  </r>
  <r>
    <s v="VRITIKA GOVEKAR"/>
    <n v="1210333"/>
    <x v="2"/>
    <s v="Payment"/>
    <n v="-2800"/>
    <n v="-18.079999999999998"/>
    <x v="146"/>
    <x v="146"/>
    <x v="0"/>
    <s v="Credit Card-11GO.405"/>
    <x v="3"/>
    <x v="3"/>
  </r>
  <r>
    <s v="SUNIL KANDOLKAR"/>
    <n v="1004776"/>
    <x v="2"/>
    <s v="Payment"/>
    <n v="-16945"/>
    <n v="-16945"/>
    <x v="62"/>
    <x v="62"/>
    <x v="0"/>
    <s v="Credit Card-11GO.405"/>
    <x v="3"/>
    <x v="3"/>
  </r>
  <r>
    <s v="SHARON CARVALHO"/>
    <n v="1287065"/>
    <x v="2"/>
    <s v="Payment"/>
    <n v="-1540"/>
    <n v="-1540"/>
    <x v="6"/>
    <x v="6"/>
    <x v="2"/>
    <s v="Credit Card-11GO.405"/>
    <x v="3"/>
    <x v="3"/>
  </r>
  <r>
    <s v="BHAGWAN GAWADE"/>
    <n v="1286986"/>
    <x v="2"/>
    <s v="Payment"/>
    <n v="-21000"/>
    <n v="-21000"/>
    <x v="6"/>
    <x v="6"/>
    <x v="2"/>
    <s v="Credit Card-11GO.405"/>
    <x v="3"/>
    <x v="3"/>
  </r>
  <r>
    <s v="MITESH KALANGUTKAR"/>
    <n v="1152601"/>
    <x v="2"/>
    <s v="Payment"/>
    <n v="-8932"/>
    <n v="-8932"/>
    <x v="130"/>
    <x v="130"/>
    <x v="3"/>
    <s v="Credit Card-11GO.405"/>
    <x v="3"/>
    <x v="3"/>
  </r>
  <r>
    <s v="MARIO MASCARENHAS"/>
    <n v="1024902"/>
    <x v="2"/>
    <s v="Payment"/>
    <n v="-8936"/>
    <n v="-13.93"/>
    <x v="57"/>
    <x v="57"/>
    <x v="0"/>
    <s v="Credit Card-11GO.405"/>
    <x v="3"/>
    <x v="3"/>
  </r>
  <r>
    <s v="SANTOSH GOVEKAR"/>
    <n v="135650"/>
    <x v="2"/>
    <s v="Payment"/>
    <n v="-5261"/>
    <n v="-100.18"/>
    <x v="147"/>
    <x v="147"/>
    <x v="0"/>
    <s v="Credit Card-11GO.405"/>
    <x v="3"/>
    <x v="3"/>
  </r>
  <r>
    <s v="JEROME PEREIRA"/>
    <n v="130758"/>
    <x v="2"/>
    <s v="Payment"/>
    <n v="-2250"/>
    <n v="-30.01"/>
    <x v="148"/>
    <x v="148"/>
    <x v="4"/>
    <s v="Credit Card-11GO.405"/>
    <x v="3"/>
    <x v="3"/>
  </r>
  <r>
    <s v="SHRIPAD MERCHANT"/>
    <n v="1288946"/>
    <x v="2"/>
    <s v="Payment"/>
    <n v="-10000"/>
    <n v="-10000"/>
    <x v="15"/>
    <x v="15"/>
    <x v="2"/>
    <s v="Credit Card-11GO.405"/>
    <x v="3"/>
    <x v="3"/>
  </r>
  <r>
    <s v="YOGESH WARADKAR"/>
    <n v="1288660"/>
    <x v="2"/>
    <s v="Payment"/>
    <n v="-2500"/>
    <n v="-2500"/>
    <x v="20"/>
    <x v="20"/>
    <x v="2"/>
    <s v="Credit Card-11GO.405"/>
    <x v="3"/>
    <x v="3"/>
  </r>
  <r>
    <s v="SALIM DHARWAD"/>
    <n v="1286224"/>
    <x v="2"/>
    <s v="Payment"/>
    <n v="-5500"/>
    <n v="-5500"/>
    <x v="7"/>
    <x v="7"/>
    <x v="2"/>
    <s v="Credit Card-11GO.405"/>
    <x v="3"/>
    <x v="3"/>
  </r>
  <r>
    <s v="NETAJI GAWDE"/>
    <n v="889977"/>
    <x v="2"/>
    <s v="Payment"/>
    <n v="-4000"/>
    <n v="-219.99"/>
    <x v="54"/>
    <x v="54"/>
    <x v="1"/>
    <s v="Credit Card-11GO.405"/>
    <x v="3"/>
    <x v="3"/>
  </r>
  <r>
    <s v="PRANAV PRABHU TENDOLKAR"/>
    <n v="1281119"/>
    <x v="2"/>
    <s v="Payment"/>
    <n v="-1540"/>
    <n v="-1540"/>
    <x v="29"/>
    <x v="29"/>
    <x v="1"/>
    <s v="Credit Card-11GO.405"/>
    <x v="3"/>
    <x v="3"/>
  </r>
  <r>
    <s v="YESHWANT MHAMAL"/>
    <n v="160491"/>
    <x v="2"/>
    <s v="Payment"/>
    <n v="-12000"/>
    <n v="-39.979999999999997"/>
    <x v="55"/>
    <x v="55"/>
    <x v="1"/>
    <s v="Credit Card-11GO.405"/>
    <x v="3"/>
    <x v="3"/>
  </r>
  <r>
    <s v="EKANATH SAWANT"/>
    <n v="1165237"/>
    <x v="2"/>
    <s v="Payment"/>
    <n v="-3482"/>
    <n v="-133.12"/>
    <x v="149"/>
    <x v="149"/>
    <x v="0"/>
    <s v="Credit Card-11GO.405"/>
    <x v="3"/>
    <x v="3"/>
  </r>
  <r>
    <s v="BABLI GAWAS"/>
    <n v="755713"/>
    <x v="2"/>
    <s v="Payment"/>
    <n v="-9274"/>
    <n v="-205.45"/>
    <x v="150"/>
    <x v="150"/>
    <x v="0"/>
    <s v="Credit Card-11GO.405"/>
    <x v="3"/>
    <x v="3"/>
  </r>
  <r>
    <s v="SABA PARAB"/>
    <n v="1291020"/>
    <x v="2"/>
    <s v="Payment"/>
    <n v="-10000"/>
    <n v="-10000"/>
    <x v="4"/>
    <x v="4"/>
    <x v="2"/>
    <s v="Credit Card-11GO.405"/>
    <x v="3"/>
    <x v="3"/>
  </r>
  <r>
    <s v="RANJIT JADHAV"/>
    <n v="1289919"/>
    <x v="2"/>
    <s v="Payment"/>
    <n v="-1540"/>
    <n v="-1540"/>
    <x v="14"/>
    <x v="14"/>
    <x v="2"/>
    <s v="Credit Card-11GO.405"/>
    <x v="3"/>
    <x v="3"/>
  </r>
  <r>
    <s v="ULHAS RAUT"/>
    <n v="142848"/>
    <x v="2"/>
    <s v="Payment"/>
    <n v="-8580"/>
    <n v="-8580"/>
    <x v="151"/>
    <x v="151"/>
    <x v="2"/>
    <s v="Credit Card-11GO.405"/>
    <x v="3"/>
    <x v="3"/>
  </r>
  <r>
    <s v="XAVIER FERNANDES"/>
    <n v="461328"/>
    <x v="2"/>
    <s v="Payment"/>
    <n v="-10000"/>
    <n v="-10000"/>
    <x v="21"/>
    <x v="21"/>
    <x v="2"/>
    <s v="Credit Card-11GO.405"/>
    <x v="3"/>
    <x v="3"/>
  </r>
  <r>
    <s v="SHILPA MAYEKAR"/>
    <n v="139199"/>
    <x v="2"/>
    <s v="Payment"/>
    <n v="-12267"/>
    <n v="-189.99"/>
    <x v="29"/>
    <x v="29"/>
    <x v="1"/>
    <s v="Credit Card-11GO.405"/>
    <x v="3"/>
    <x v="3"/>
  </r>
  <r>
    <s v="PRAGHYA GURUNG"/>
    <n v="1273076"/>
    <x v="2"/>
    <s v="Payment"/>
    <n v="-2240"/>
    <n v="-2240"/>
    <x v="74"/>
    <x v="74"/>
    <x v="3"/>
    <s v="Credit Card-11GO.405"/>
    <x v="3"/>
    <x v="3"/>
  </r>
  <r>
    <s v="MANUEL FERNANDES"/>
    <n v="127526"/>
    <x v="2"/>
    <s v="Payment"/>
    <n v="-3560"/>
    <n v="-50.24"/>
    <x v="152"/>
    <x v="152"/>
    <x v="3"/>
    <s v="Credit Card-11GO.405"/>
    <x v="3"/>
    <x v="3"/>
  </r>
  <r>
    <s v="RAHUL KORGAONKAR"/>
    <n v="1252224"/>
    <x v="2"/>
    <s v="Payment"/>
    <n v="-10000"/>
    <n v="-10000"/>
    <x v="153"/>
    <x v="153"/>
    <x v="0"/>
    <s v="Credit Card-11GO.405"/>
    <x v="3"/>
    <x v="3"/>
  </r>
  <r>
    <s v="GRACY D'SOUZA"/>
    <n v="686398"/>
    <x v="2"/>
    <s v="Payment"/>
    <n v="-1000"/>
    <n v="-1000"/>
    <x v="154"/>
    <x v="154"/>
    <x v="0"/>
    <s v="Credit Card-11GO.405"/>
    <x v="3"/>
    <x v="3"/>
  </r>
  <r>
    <s v="MR. RAVI GUDEPU"/>
    <n v="1285080"/>
    <x v="2"/>
    <s v="Payment"/>
    <n v="-15000"/>
    <n v="-15000"/>
    <x v="22"/>
    <x v="22"/>
    <x v="2"/>
    <s v="Credit Card-11GO.405"/>
    <x v="3"/>
    <x v="3"/>
  </r>
  <r>
    <s v="LAXIMAN LINGUDKAR"/>
    <n v="1038488"/>
    <x v="2"/>
    <s v="Payment"/>
    <n v="-7664"/>
    <n v="-20.350000000000001"/>
    <x v="155"/>
    <x v="155"/>
    <x v="1"/>
    <s v="Credit Card-11GO.405"/>
    <x v="3"/>
    <x v="3"/>
  </r>
  <r>
    <s v="REX ROY SEQUEIRA"/>
    <n v="1094905"/>
    <x v="2"/>
    <s v="Payment"/>
    <n v="-3602"/>
    <n v="-12.12"/>
    <x v="156"/>
    <x v="156"/>
    <x v="3"/>
    <s v="Credit Card-11GO.405"/>
    <x v="3"/>
    <x v="3"/>
  </r>
  <r>
    <s v="DHANYA MATHACHAN"/>
    <n v="1259137"/>
    <x v="2"/>
    <s v="Payment"/>
    <n v="-11000"/>
    <n v="-11000"/>
    <x v="128"/>
    <x v="128"/>
    <x v="0"/>
    <s v="Credit Card-11GO.405"/>
    <x v="3"/>
    <x v="3"/>
  </r>
  <r>
    <s v="RAJKUMAR BHAT"/>
    <n v="336499"/>
    <x v="2"/>
    <s v="Payment"/>
    <n v="-2753"/>
    <n v="-499.57"/>
    <x v="109"/>
    <x v="109"/>
    <x v="0"/>
    <s v="Credit Card-11GO.405"/>
    <x v="3"/>
    <x v="3"/>
  </r>
  <r>
    <s v="DAYARAM CHOUDHARY"/>
    <n v="1219508"/>
    <x v="2"/>
    <s v="Payment"/>
    <n v="-2000"/>
    <n v="-2000"/>
    <x v="135"/>
    <x v="135"/>
    <x v="4"/>
    <s v="Credit Card-11GO.405"/>
    <x v="3"/>
    <x v="3"/>
  </r>
  <r>
    <s v="PRAVIN DHUMASKAR"/>
    <n v="898026"/>
    <x v="2"/>
    <s v="Payment"/>
    <n v="-2467"/>
    <n v="-30.27"/>
    <x v="2"/>
    <x v="2"/>
    <x v="2"/>
    <s v="Credit Card-11GO.405"/>
    <x v="3"/>
    <x v="3"/>
  </r>
  <r>
    <s v="RAVI BHARADWAJ"/>
    <n v="820443"/>
    <x v="2"/>
    <s v="Payment"/>
    <n v="-2000"/>
    <n v="-2000"/>
    <x v="3"/>
    <x v="3"/>
    <x v="2"/>
    <s v="Credit Card-11GO.405"/>
    <x v="3"/>
    <x v="3"/>
  </r>
  <r>
    <s v="RONNIE ALMEIDA"/>
    <n v="1286795"/>
    <x v="2"/>
    <s v="Payment"/>
    <n v="-20000"/>
    <n v="-20000"/>
    <x v="43"/>
    <x v="43"/>
    <x v="2"/>
    <s v="Credit Card-11GO.405"/>
    <x v="3"/>
    <x v="3"/>
  </r>
  <r>
    <s v="MR.RAJENDER SINGH"/>
    <n v="1260312"/>
    <x v="2"/>
    <s v="Payment"/>
    <n v="-585"/>
    <n v="-585"/>
    <x v="98"/>
    <x v="98"/>
    <x v="0"/>
    <s v="Credit Card-11GO.405"/>
    <x v="3"/>
    <x v="3"/>
  </r>
  <r>
    <s v="SUBODH PALYEKAR"/>
    <n v="1206482"/>
    <x v="2"/>
    <s v="Payment"/>
    <n v="-10000"/>
    <n v="-10000"/>
    <x v="157"/>
    <x v="157"/>
    <x v="4"/>
    <s v="Credit Card-11GO.405"/>
    <x v="3"/>
    <x v="3"/>
  </r>
  <r>
    <s v="SALIM DHARWAD"/>
    <n v="1286224"/>
    <x v="2"/>
    <s v="Payment"/>
    <n v="-2240"/>
    <n v="-2240"/>
    <x v="7"/>
    <x v="7"/>
    <x v="2"/>
    <s v="Credit Card-11GO.405"/>
    <x v="3"/>
    <x v="3"/>
  </r>
  <r>
    <s v="AARNA SALGAONKAR"/>
    <n v="1285712"/>
    <x v="2"/>
    <s v="Payment"/>
    <n v="-1540"/>
    <n v="-1540"/>
    <x v="5"/>
    <x v="5"/>
    <x v="2"/>
    <s v="Credit Card-11GO.405"/>
    <x v="3"/>
    <x v="3"/>
  </r>
  <r>
    <s v="SURENDRA TALWAR"/>
    <n v="1097178"/>
    <x v="2"/>
    <s v="Payment"/>
    <n v="-8666"/>
    <n v="-51.8"/>
    <x v="10"/>
    <x v="10"/>
    <x v="1"/>
    <s v="Credit Card-11GO.405"/>
    <x v="3"/>
    <x v="3"/>
  </r>
  <r>
    <s v="VIKRAM BHANGLE"/>
    <n v="1252572"/>
    <x v="2"/>
    <s v="Payment"/>
    <n v="-16000"/>
    <n v="-841.97"/>
    <x v="149"/>
    <x v="149"/>
    <x v="0"/>
    <s v="Credit Card-11GO.405"/>
    <x v="3"/>
    <x v="3"/>
  </r>
  <r>
    <s v="ROHAN KHADPE"/>
    <n v="1189540"/>
    <x v="2"/>
    <s v="Payment"/>
    <n v="-5000"/>
    <n v="-808.16"/>
    <x v="150"/>
    <x v="150"/>
    <x v="0"/>
    <s v="Credit Card-11GO.405"/>
    <x v="3"/>
    <x v="3"/>
  </r>
  <r>
    <s v="ASHOK BHAGTANI"/>
    <n v="337431"/>
    <x v="2"/>
    <s v="Payment"/>
    <n v="-1000"/>
    <n v="-1000"/>
    <x v="125"/>
    <x v="125"/>
    <x v="4"/>
    <s v="Credit Card-11GO.405"/>
    <x v="3"/>
    <x v="3"/>
  </r>
  <r>
    <s v="ANTHONY FRANCO"/>
    <n v="114474"/>
    <x v="2"/>
    <s v="Payment"/>
    <n v="-1000"/>
    <n v="-1000"/>
    <x v="158"/>
    <x v="158"/>
    <x v="4"/>
    <s v="Credit Card-11GO.405"/>
    <x v="3"/>
    <x v="3"/>
  </r>
  <r>
    <s v="PREETY HAZARIKA"/>
    <n v="1289044"/>
    <x v="2"/>
    <s v="Payment"/>
    <n v="-4000"/>
    <n v="-4000"/>
    <x v="15"/>
    <x v="15"/>
    <x v="2"/>
    <s v="Credit Card-11GO.405"/>
    <x v="3"/>
    <x v="3"/>
  </r>
  <r>
    <s v="GUDDI NALOVALIA"/>
    <n v="448684"/>
    <x v="2"/>
    <s v="Payment"/>
    <n v="-18284"/>
    <n v="-9000.1200000000008"/>
    <x v="12"/>
    <x v="12"/>
    <x v="2"/>
    <s v="Credit Card-11GO.405"/>
    <x v="3"/>
    <x v="3"/>
  </r>
  <r>
    <s v="AMOL MANDREKAR"/>
    <n v="127406"/>
    <x v="2"/>
    <s v="Payment"/>
    <n v="-290"/>
    <n v="-290"/>
    <x v="10"/>
    <x v="10"/>
    <x v="1"/>
    <s v="Credit Card-11GO.405"/>
    <x v="3"/>
    <x v="3"/>
  </r>
  <r>
    <s v="MEGHASHYAM MANDREKAR"/>
    <n v="1118868"/>
    <x v="2"/>
    <s v="Payment"/>
    <n v="-5683"/>
    <n v="-151.52000000000001"/>
    <x v="149"/>
    <x v="149"/>
    <x v="0"/>
    <s v="Credit Card-11GO.405"/>
    <x v="3"/>
    <x v="3"/>
  </r>
  <r>
    <s v="SHUBHAM KASKAR"/>
    <n v="1288673"/>
    <x v="2"/>
    <s v="Payment"/>
    <n v="-5500"/>
    <n v="-5500"/>
    <x v="20"/>
    <x v="20"/>
    <x v="2"/>
    <s v="Credit Card-11GO.405"/>
    <x v="3"/>
    <x v="3"/>
  </r>
  <r>
    <s v="RAMESH KORGAOKAR"/>
    <n v="1264663"/>
    <x v="2"/>
    <s v="Payment"/>
    <n v="-1940"/>
    <n v="-568"/>
    <x v="142"/>
    <x v="142"/>
    <x v="1"/>
    <s v="Credit Card-11GO.405"/>
    <x v="3"/>
    <x v="3"/>
  </r>
  <r>
    <s v="RAJAN BHANGLE"/>
    <n v="1249369"/>
    <x v="2"/>
    <s v="Payment"/>
    <n v="-16471"/>
    <n v="-16081.52"/>
    <x v="159"/>
    <x v="159"/>
    <x v="0"/>
    <s v="Credit Card-11GO.405"/>
    <x v="3"/>
    <x v="3"/>
  </r>
  <r>
    <s v="MR.VICTOR FERNANDES"/>
    <n v="560730"/>
    <x v="2"/>
    <s v="Payment"/>
    <n v="-5943"/>
    <n v="-104.3"/>
    <x v="137"/>
    <x v="137"/>
    <x v="0"/>
    <s v="Credit Card-11GO.405"/>
    <x v="3"/>
    <x v="3"/>
  </r>
  <r>
    <s v="MR.JOSHUA D'SOUZA"/>
    <n v="855433"/>
    <x v="2"/>
    <s v="Payment"/>
    <n v="-1772"/>
    <n v="-1772"/>
    <x v="146"/>
    <x v="146"/>
    <x v="0"/>
    <s v="Credit Card-11GO.405"/>
    <x v="3"/>
    <x v="3"/>
  </r>
  <r>
    <s v="NAGENDRA SHETTY"/>
    <n v="1217122"/>
    <x v="2"/>
    <s v="Payment"/>
    <n v="-12681"/>
    <n v="-9533.7999999999993"/>
    <x v="160"/>
    <x v="160"/>
    <x v="0"/>
    <s v="Credit Card-11GO.405"/>
    <x v="3"/>
    <x v="3"/>
  </r>
  <r>
    <s v="PREETY HAZARIKA"/>
    <n v="1289044"/>
    <x v="2"/>
    <s v="Payment"/>
    <n v="-2240"/>
    <n v="-2240"/>
    <x v="15"/>
    <x v="15"/>
    <x v="2"/>
    <s v="Credit Card-11GO.405"/>
    <x v="3"/>
    <x v="3"/>
  </r>
  <r>
    <s v="YOGESH WARADKAR"/>
    <n v="1288660"/>
    <x v="2"/>
    <s v="Payment"/>
    <n v="-1380"/>
    <n v="-1380"/>
    <x v="20"/>
    <x v="20"/>
    <x v="2"/>
    <s v="Credit Card-11GO.405"/>
    <x v="3"/>
    <x v="3"/>
  </r>
  <r>
    <s v="SUNITA TALKAR"/>
    <n v="1045459"/>
    <x v="2"/>
    <s v="Payment"/>
    <n v="-1269"/>
    <n v="-120"/>
    <x v="7"/>
    <x v="7"/>
    <x v="2"/>
    <s v="Credit Card-11GO.405"/>
    <x v="3"/>
    <x v="3"/>
  </r>
  <r>
    <s v="MR. RAVI GUDEPU"/>
    <n v="1285080"/>
    <x v="2"/>
    <s v="Payment"/>
    <n v="-10000"/>
    <n v="-10000"/>
    <x v="22"/>
    <x v="22"/>
    <x v="2"/>
    <s v="Credit Card-11GO.405"/>
    <x v="3"/>
    <x v="3"/>
  </r>
  <r>
    <s v="VIVEKANAND KAMBLI"/>
    <n v="1252137"/>
    <x v="2"/>
    <s v="Payment"/>
    <n v="-2000"/>
    <n v="-2000"/>
    <x v="153"/>
    <x v="153"/>
    <x v="0"/>
    <s v="Credit Card-11GO.405"/>
    <x v="3"/>
    <x v="3"/>
  </r>
  <r>
    <s v="MR.JAVEED KHATIB"/>
    <n v="1140440"/>
    <x v="2"/>
    <s v="Payment"/>
    <n v="-1500"/>
    <n v="-43.99"/>
    <x v="33"/>
    <x v="33"/>
    <x v="0"/>
    <s v="Credit Card-11GO.405"/>
    <x v="3"/>
    <x v="3"/>
  </r>
  <r>
    <s v="PURKHA RAM"/>
    <n v="1138746"/>
    <x v="2"/>
    <s v="Payment"/>
    <n v="-16823"/>
    <n v="-16823"/>
    <x v="13"/>
    <x v="13"/>
    <x v="2"/>
    <s v="Credit Card-11GO.405"/>
    <x v="3"/>
    <x v="3"/>
  </r>
  <r>
    <s v="CLYDE JAFFARI"/>
    <n v="1286374"/>
    <x v="2"/>
    <s v="Payment"/>
    <n v="-1540"/>
    <n v="-1540"/>
    <x v="24"/>
    <x v="24"/>
    <x v="2"/>
    <s v="Credit Card-11GO.405"/>
    <x v="3"/>
    <x v="3"/>
  </r>
  <r>
    <s v="MR. RAVI GUDEPU"/>
    <n v="1285080"/>
    <x v="2"/>
    <s v="Payment"/>
    <n v="-1449"/>
    <n v="-1449"/>
    <x v="22"/>
    <x v="22"/>
    <x v="2"/>
    <s v="Credit Card-11GO.405"/>
    <x v="3"/>
    <x v="3"/>
  </r>
  <r>
    <s v="KASHISH CHODANKAR"/>
    <n v="1282591"/>
    <x v="2"/>
    <s v="Payment"/>
    <n v="-2240"/>
    <n v="-2240"/>
    <x v="8"/>
    <x v="8"/>
    <x v="1"/>
    <s v="Credit Card-11GO.405"/>
    <x v="3"/>
    <x v="3"/>
  </r>
  <r>
    <s v="AJAY SAWANT"/>
    <n v="1279618"/>
    <x v="2"/>
    <s v="Payment"/>
    <n v="-10000"/>
    <n v="-10000"/>
    <x v="42"/>
    <x v="42"/>
    <x v="1"/>
    <s v="Credit Card-11GO.405"/>
    <x v="3"/>
    <x v="3"/>
  </r>
  <r>
    <s v="AMOL KOLI"/>
    <n v="1277733"/>
    <x v="2"/>
    <s v="Payment"/>
    <n v="-5000"/>
    <n v="-5000"/>
    <x v="53"/>
    <x v="53"/>
    <x v="1"/>
    <s v="Credit Card-11GO.405"/>
    <x v="3"/>
    <x v="3"/>
  </r>
  <r>
    <s v="SURESH DALVI"/>
    <n v="865140"/>
    <x v="2"/>
    <s v="Payment"/>
    <n v="-2500"/>
    <n v="-60"/>
    <x v="70"/>
    <x v="70"/>
    <x v="1"/>
    <s v="Credit Card-11GO.405"/>
    <x v="3"/>
    <x v="3"/>
  </r>
  <r>
    <s v="SANTOSH BANKAR"/>
    <n v="1255895"/>
    <x v="2"/>
    <s v="Payment"/>
    <n v="-825"/>
    <n v="-18.04"/>
    <x v="149"/>
    <x v="149"/>
    <x v="0"/>
    <s v="Credit Card-11GO.405"/>
    <x v="3"/>
    <x v="3"/>
  </r>
  <r>
    <s v="KRISHNA GANAPAT LONDHE"/>
    <n v="1186561"/>
    <x v="2"/>
    <s v="Payment"/>
    <n v="-4000"/>
    <n v="-39.28"/>
    <x v="161"/>
    <x v="161"/>
    <x v="0"/>
    <s v="Credit Card-11GO.405"/>
    <x v="3"/>
    <x v="3"/>
  </r>
  <r>
    <s v="MR.SWAPNIL GARUDI"/>
    <n v="1060280"/>
    <x v="2"/>
    <s v="Payment"/>
    <n v="-1125"/>
    <n v="-1125"/>
    <x v="148"/>
    <x v="148"/>
    <x v="4"/>
    <s v="Credit Card-11GO.405"/>
    <x v="3"/>
    <x v="3"/>
  </r>
  <r>
    <s v="GAURAV CHARI"/>
    <n v="885222"/>
    <x v="2"/>
    <s v="Payment"/>
    <n v="-1000"/>
    <n v="-1000"/>
    <x v="36"/>
    <x v="36"/>
    <x v="1"/>
    <s v="Credit Card-11GO.405"/>
    <x v="3"/>
    <x v="3"/>
  </r>
  <r>
    <s v="MEGHA BHATIA"/>
    <n v="1274883"/>
    <x v="2"/>
    <s v="Payment"/>
    <n v="-2240"/>
    <n v="-2240"/>
    <x v="68"/>
    <x v="68"/>
    <x v="3"/>
    <s v="Credit Card-11GO.405"/>
    <x v="3"/>
    <x v="3"/>
  </r>
  <r>
    <s v="ASHAVARI BHATTACHARYA"/>
    <n v="1194696"/>
    <x v="2"/>
    <s v="Payment"/>
    <n v="-1550"/>
    <n v="-28.96"/>
    <x v="162"/>
    <x v="162"/>
    <x v="0"/>
    <s v="Credit Card-11GO.405"/>
    <x v="3"/>
    <x v="3"/>
  </r>
  <r>
    <s v="NITIN MAHAJAN"/>
    <n v="1219370"/>
    <x v="2"/>
    <s v="Payment"/>
    <n v="-800"/>
    <n v="-800"/>
    <x v="163"/>
    <x v="163"/>
    <x v="0"/>
    <s v="Credit Card-11GO.405"/>
    <x v="3"/>
    <x v="3"/>
  </r>
  <r>
    <s v="SANTOSH GAWAS"/>
    <n v="1218828"/>
    <x v="2"/>
    <s v="Payment"/>
    <n v="-10000"/>
    <n v="-10000"/>
    <x v="164"/>
    <x v="164"/>
    <x v="4"/>
    <s v="Credit Card-11GO.405"/>
    <x v="3"/>
    <x v="3"/>
  </r>
  <r>
    <s v="RANJIT JADHAV"/>
    <n v="1289919"/>
    <x v="2"/>
    <s v="Payment"/>
    <n v="-5500"/>
    <n v="-5500"/>
    <x v="14"/>
    <x v="14"/>
    <x v="2"/>
    <s v="Credit Card-11GO.405"/>
    <x v="3"/>
    <x v="3"/>
  </r>
  <r>
    <s v="MRINALINI MHASKE"/>
    <n v="1286549"/>
    <x v="2"/>
    <s v="Payment"/>
    <n v="-2000"/>
    <n v="-2000"/>
    <x v="24"/>
    <x v="24"/>
    <x v="2"/>
    <s v="Credit Card-11GO.405"/>
    <x v="3"/>
    <x v="3"/>
  </r>
  <r>
    <s v="MANGESH PARAB"/>
    <n v="1281118"/>
    <x v="2"/>
    <s v="Payment"/>
    <n v="-1590"/>
    <n v="-1590"/>
    <x v="29"/>
    <x v="29"/>
    <x v="1"/>
    <s v="Credit Card-11GO.405"/>
    <x v="3"/>
    <x v="3"/>
  </r>
  <r>
    <s v="DNYANESHWAR PATKAR"/>
    <n v="1279171"/>
    <x v="2"/>
    <s v="Payment"/>
    <n v="-5000"/>
    <n v="-5000"/>
    <x v="108"/>
    <x v="108"/>
    <x v="1"/>
    <s v="Credit Card-11GO.405"/>
    <x v="3"/>
    <x v="3"/>
  </r>
  <r>
    <s v="MAHADEV MAYEKAR"/>
    <n v="917228"/>
    <x v="2"/>
    <s v="Payment"/>
    <n v="-7295"/>
    <n v="-51.52"/>
    <x v="64"/>
    <x v="64"/>
    <x v="0"/>
    <s v="Credit Card-11GO.405"/>
    <x v="3"/>
    <x v="3"/>
  </r>
  <r>
    <s v="NIKHIL GOVEKAR"/>
    <n v="903924"/>
    <x v="2"/>
    <s v="Payment"/>
    <n v="-11889"/>
    <n v="-26.25"/>
    <x v="6"/>
    <x v="6"/>
    <x v="2"/>
    <s v="Credit Card-11GO.405"/>
    <x v="3"/>
    <x v="3"/>
  </r>
  <r>
    <s v="SHARON CARVALHO"/>
    <n v="1287065"/>
    <x v="2"/>
    <s v="Payment"/>
    <n v="-4000"/>
    <n v="-4000"/>
    <x v="6"/>
    <x v="6"/>
    <x v="2"/>
    <s v="Credit Card-11GO.405"/>
    <x v="3"/>
    <x v="3"/>
  </r>
  <r>
    <s v="DATTARAM TARI"/>
    <n v="798622"/>
    <x v="2"/>
    <s v="Payment"/>
    <n v="-37000"/>
    <n v="-37000"/>
    <x v="7"/>
    <x v="7"/>
    <x v="2"/>
    <s v="Credit Card-11GO.405"/>
    <x v="3"/>
    <x v="3"/>
  </r>
  <r>
    <s v="VALENTE PEREIRA"/>
    <n v="771439"/>
    <x v="2"/>
    <s v="Payment"/>
    <n v="-192"/>
    <n v="-192"/>
    <x v="64"/>
    <x v="64"/>
    <x v="0"/>
    <s v="Credit Card-11GO.405"/>
    <x v="3"/>
    <x v="3"/>
  </r>
  <r>
    <s v="GOY-CAR-RENT-A CAB ASSOCIATION"/>
    <n v="1234179"/>
    <x v="2"/>
    <s v="Payment"/>
    <n v="-22000"/>
    <n v="-35.57"/>
    <x v="165"/>
    <x v="165"/>
    <x v="0"/>
    <s v="Credit Card-11GO.405"/>
    <x v="3"/>
    <x v="3"/>
  </r>
  <r>
    <s v="JITENDRA SAWANT"/>
    <n v="1291094"/>
    <x v="2"/>
    <s v="Payment"/>
    <n v="-10000"/>
    <n v="-10000"/>
    <x v="4"/>
    <x v="4"/>
    <x v="2"/>
    <s v="Credit Card-11GO.405"/>
    <x v="3"/>
    <x v="3"/>
  </r>
  <r>
    <s v="KRISHNA CHOUGULE"/>
    <n v="756861"/>
    <x v="2"/>
    <s v="Payment"/>
    <n v="-13960"/>
    <n v="-13960"/>
    <x v="4"/>
    <x v="4"/>
    <x v="2"/>
    <s v="Credit Card-11GO.405"/>
    <x v="3"/>
    <x v="3"/>
  </r>
  <r>
    <s v="GAJANAN PATIL"/>
    <n v="1290567"/>
    <x v="2"/>
    <s v="Payment"/>
    <n v="-10000"/>
    <n v="-10000"/>
    <x v="2"/>
    <x v="2"/>
    <x v="2"/>
    <s v="Credit Card-11GO.405"/>
    <x v="3"/>
    <x v="3"/>
  </r>
  <r>
    <s v="EUGEN HENLEY"/>
    <n v="417778"/>
    <x v="2"/>
    <s v="Payment"/>
    <n v="-1490"/>
    <n v="-99.99"/>
    <x v="108"/>
    <x v="108"/>
    <x v="1"/>
    <s v="Credit Card-11GO.405"/>
    <x v="3"/>
    <x v="3"/>
  </r>
  <r>
    <s v="AMAR VALVAIKAR"/>
    <n v="1263208"/>
    <x v="2"/>
    <s v="Payment"/>
    <n v="-34"/>
    <n v="-34"/>
    <x v="59"/>
    <x v="59"/>
    <x v="3"/>
    <s v="Credit Card-11GO.405"/>
    <x v="3"/>
    <x v="3"/>
  </r>
  <r>
    <s v="SWAPNIL SHIRODKAR"/>
    <n v="776882"/>
    <x v="2"/>
    <s v="Payment"/>
    <n v="-12000"/>
    <n v="-39.979999999999997"/>
    <x v="85"/>
    <x v="85"/>
    <x v="3"/>
    <s v="Credit Card-11GO.405"/>
    <x v="3"/>
    <x v="3"/>
  </r>
  <r>
    <s v="NEASH STEVE COUTINHO"/>
    <n v="1260483"/>
    <x v="2"/>
    <s v="Payment"/>
    <n v="-1000"/>
    <n v="-1000"/>
    <x v="98"/>
    <x v="98"/>
    <x v="0"/>
    <s v="Credit Card-11GO.406"/>
    <x v="4"/>
    <x v="3"/>
  </r>
  <r>
    <s v="RE INSURANCE PORV"/>
    <n v="321314"/>
    <x v="2"/>
    <s v="Payment"/>
    <n v="-6134"/>
    <n v="-6134"/>
    <x v="6"/>
    <x v="6"/>
    <x v="2"/>
    <s v="Credit Card-11GO.406"/>
    <x v="4"/>
    <x v="3"/>
  </r>
  <r>
    <s v="ALEXANDRE D SILVA"/>
    <n v="440043"/>
    <x v="2"/>
    <s v="Payment"/>
    <n v="-16356"/>
    <n v="-88.44"/>
    <x v="153"/>
    <x v="153"/>
    <x v="0"/>
    <s v="Credit Card-11GO.406"/>
    <x v="4"/>
    <x v="3"/>
  </r>
  <r>
    <s v="SHIVKUMAR NAIK"/>
    <n v="1062568"/>
    <x v="2"/>
    <s v="Payment"/>
    <n v="-20249"/>
    <n v="-17.82"/>
    <x v="13"/>
    <x v="13"/>
    <x v="2"/>
    <s v="Credit Card-11GO.406"/>
    <x v="4"/>
    <x v="3"/>
  </r>
  <r>
    <s v="MUKESH CHIGULLAPALLI"/>
    <n v="1050403"/>
    <x v="2"/>
    <s v="Payment"/>
    <n v="-3000"/>
    <n v="-225.2"/>
    <x v="52"/>
    <x v="52"/>
    <x v="1"/>
    <s v="Credit Card-11GO.406"/>
    <x v="4"/>
    <x v="3"/>
  </r>
  <r>
    <s v="RE INSURANCE PORV"/>
    <n v="321314"/>
    <x v="2"/>
    <s v="Payment"/>
    <n v="-5154"/>
    <n v="-5154"/>
    <x v="2"/>
    <x v="2"/>
    <x v="2"/>
    <s v="Credit Card-11GO.406"/>
    <x v="4"/>
    <x v="3"/>
  </r>
  <r>
    <s v="RE INSURANCE PORV"/>
    <n v="321314"/>
    <x v="2"/>
    <s v="Payment"/>
    <n v="-12448"/>
    <n v="-12448"/>
    <x v="40"/>
    <x v="40"/>
    <x v="2"/>
    <s v="Credit Card-11GO.406"/>
    <x v="4"/>
    <x v="3"/>
  </r>
  <r>
    <s v="AMIT RAJ"/>
    <n v="1218193"/>
    <x v="2"/>
    <s v="Payment"/>
    <n v="-1700"/>
    <n v="-22.09"/>
    <x v="100"/>
    <x v="100"/>
    <x v="0"/>
    <s v="Credit Card-11GO.406"/>
    <x v="4"/>
    <x v="3"/>
  </r>
  <r>
    <s v="JEETENDRA VELIP"/>
    <n v="957058"/>
    <x v="2"/>
    <s v="Payment"/>
    <n v="-3860"/>
    <n v="-16.010000000000002"/>
    <x v="142"/>
    <x v="142"/>
    <x v="1"/>
    <s v="Credit Card-11GO.406"/>
    <x v="4"/>
    <x v="3"/>
  </r>
  <r>
    <s v="MARCUS SOARES"/>
    <n v="694109"/>
    <x v="2"/>
    <s v="Payment"/>
    <n v="-12820"/>
    <n v="-175.71"/>
    <x v="43"/>
    <x v="43"/>
    <x v="2"/>
    <s v="Credit Card-11GO.406"/>
    <x v="4"/>
    <x v="3"/>
  </r>
  <r>
    <s v="SUDHIR PAI"/>
    <n v="786959"/>
    <x v="2"/>
    <s v="Payment"/>
    <n v="-4000"/>
    <n v="-50"/>
    <x v="166"/>
    <x v="166"/>
    <x v="0"/>
    <s v="Credit Card-11GO.406"/>
    <x v="4"/>
    <x v="3"/>
  </r>
  <r>
    <s v="RE INSURANCE PORV"/>
    <n v="321314"/>
    <x v="2"/>
    <s v="Payment"/>
    <n v="-11983"/>
    <n v="-11983"/>
    <x v="18"/>
    <x v="18"/>
    <x v="2"/>
    <s v="Credit Card-11GO.406"/>
    <x v="4"/>
    <x v="3"/>
  </r>
  <r>
    <s v="GAUTAM VELIP"/>
    <n v="1004090"/>
    <x v="2"/>
    <s v="Payment"/>
    <n v="-3500"/>
    <n v="-11.92"/>
    <x v="167"/>
    <x v="167"/>
    <x v="0"/>
    <s v="Credit Card-11GO.406"/>
    <x v="4"/>
    <x v="3"/>
  </r>
  <r>
    <s v="RAHUL DMELLO"/>
    <n v="1284505"/>
    <x v="2"/>
    <s v="Payment"/>
    <n v="-10101"/>
    <n v="-10101"/>
    <x v="6"/>
    <x v="6"/>
    <x v="2"/>
    <s v="Credit Card-11GO.407"/>
    <x v="10"/>
    <x v="3"/>
  </r>
  <r>
    <s v="MAHENDRA MAHATME"/>
    <n v="464921"/>
    <x v="2"/>
    <s v="Payment"/>
    <n v="-6192"/>
    <n v="-6192"/>
    <x v="2"/>
    <x v="2"/>
    <x v="2"/>
    <s v="Credit Card-11GO.407"/>
    <x v="10"/>
    <x v="3"/>
  </r>
  <r>
    <s v="FOUR SEASONS MARKET"/>
    <n v="973459"/>
    <x v="2"/>
    <s v="Payment"/>
    <n v="-500"/>
    <n v="-500"/>
    <x v="165"/>
    <x v="165"/>
    <x v="0"/>
    <s v="Credit Card-11GO.407"/>
    <x v="10"/>
    <x v="3"/>
  </r>
  <r>
    <s v="PRADEEP TALAULIKAR"/>
    <n v="706263"/>
    <x v="2"/>
    <s v="Payment"/>
    <n v="-5739"/>
    <n v="-12.27"/>
    <x v="168"/>
    <x v="168"/>
    <x v="1"/>
    <s v="Credit Card-11GO.407"/>
    <x v="10"/>
    <x v="3"/>
  </r>
  <r>
    <s v="VIVEKANAND NAGVEKAR"/>
    <n v="1284323"/>
    <x v="2"/>
    <s v="Payment"/>
    <n v="-2000"/>
    <n v="-2000"/>
    <x v="32"/>
    <x v="32"/>
    <x v="2"/>
    <s v="Credit Card-11GO.407"/>
    <x v="10"/>
    <x v="3"/>
  </r>
  <r>
    <s v="T.K NAIR"/>
    <n v="883175"/>
    <x v="2"/>
    <s v="Payment"/>
    <n v="-4000"/>
    <n v="-4000"/>
    <x v="14"/>
    <x v="14"/>
    <x v="2"/>
    <s v="Credit Card-11GO.407"/>
    <x v="10"/>
    <x v="3"/>
  </r>
  <r>
    <s v="SHOBHA KAMATSHANKHWALKAR"/>
    <n v="139652"/>
    <x v="2"/>
    <s v="Payment"/>
    <n v="-2500"/>
    <n v="-2500"/>
    <x v="169"/>
    <x v="169"/>
    <x v="0"/>
    <s v="Credit Card-11GO.407"/>
    <x v="10"/>
    <x v="3"/>
  </r>
  <r>
    <s v="GURUPRASAD NAIK"/>
    <n v="1291183"/>
    <x v="2"/>
    <s v="Payment"/>
    <n v="-3500"/>
    <n v="-3500"/>
    <x v="13"/>
    <x v="13"/>
    <x v="2"/>
    <s v="Credit Card-11GO.407"/>
    <x v="10"/>
    <x v="3"/>
  </r>
  <r>
    <s v="MANISH TRIVEDI"/>
    <n v="1254626"/>
    <x v="2"/>
    <s v="Payment"/>
    <n v="-719"/>
    <n v="-719"/>
    <x v="105"/>
    <x v="105"/>
    <x v="0"/>
    <s v="Credit Card-11GO.407"/>
    <x v="10"/>
    <x v="3"/>
  </r>
  <r>
    <s v="MAUSAMI NAIK"/>
    <n v="768146"/>
    <x v="2"/>
    <s v="Payment"/>
    <n v="-1000"/>
    <n v="-1000"/>
    <x v="170"/>
    <x v="170"/>
    <x v="0"/>
    <s v="Credit Card-11GO.407"/>
    <x v="10"/>
    <x v="3"/>
  </r>
  <r>
    <s v="PRAMOD SAWANT"/>
    <n v="1284237"/>
    <x v="2"/>
    <s v="Payment"/>
    <n v="-10000"/>
    <n v="-10000"/>
    <x v="31"/>
    <x v="31"/>
    <x v="2"/>
    <s v="Credit Card-11GO.408"/>
    <x v="5"/>
    <x v="3"/>
  </r>
  <r>
    <s v="PANDURANG GAD"/>
    <n v="1283753"/>
    <x v="2"/>
    <s v="Payment"/>
    <n v="-10000"/>
    <n v="-10000"/>
    <x v="54"/>
    <x v="54"/>
    <x v="1"/>
    <s v="Credit Card-11GO.408"/>
    <x v="5"/>
    <x v="3"/>
  </r>
  <r>
    <s v="NILESH BAGKAR"/>
    <n v="455754"/>
    <x v="2"/>
    <s v="Payment"/>
    <n v="-9000"/>
    <n v="-9000"/>
    <x v="7"/>
    <x v="7"/>
    <x v="2"/>
    <s v="Credit Card-11GO.408"/>
    <x v="5"/>
    <x v="3"/>
  </r>
  <r>
    <s v="KADIR AGA"/>
    <n v="679674"/>
    <x v="2"/>
    <s v="Payment"/>
    <n v="-4500"/>
    <n v="-1113.33"/>
    <x v="171"/>
    <x v="171"/>
    <x v="0"/>
    <s v="Credit Card-11GO.408"/>
    <x v="5"/>
    <x v="3"/>
  </r>
  <r>
    <s v="SANTOSH DESSAI"/>
    <n v="1285300"/>
    <x v="2"/>
    <s v="Payment"/>
    <n v="-10822"/>
    <n v="-4999.97"/>
    <x v="17"/>
    <x v="17"/>
    <x v="2"/>
    <s v="Credit Card-11GO.408"/>
    <x v="5"/>
    <x v="3"/>
  </r>
  <r>
    <s v="RATNAKAR GAVAS"/>
    <n v="1073248"/>
    <x v="2"/>
    <s v="Payment"/>
    <n v="-5000"/>
    <n v="-322.64"/>
    <x v="53"/>
    <x v="53"/>
    <x v="1"/>
    <s v="Credit Card-11GO.408"/>
    <x v="5"/>
    <x v="3"/>
  </r>
  <r>
    <s v="MAHESH ASNODKAR"/>
    <n v="727173"/>
    <x v="2"/>
    <s v="Payment"/>
    <n v="-3500"/>
    <n v="-3500"/>
    <x v="20"/>
    <x v="20"/>
    <x v="2"/>
    <s v="Credit Card-11GO.408"/>
    <x v="5"/>
    <x v="3"/>
  </r>
  <r>
    <s v="HAMIDA SHAIKH"/>
    <n v="1033460"/>
    <x v="2"/>
    <s v="Payment"/>
    <n v="-9000"/>
    <n v="-32.46"/>
    <x v="86"/>
    <x v="86"/>
    <x v="1"/>
    <s v="Credit Card-11GO.408"/>
    <x v="5"/>
    <x v="3"/>
  </r>
  <r>
    <s v="MR. SANDEEP GAWAS"/>
    <n v="1276369"/>
    <x v="2"/>
    <s v="Payment"/>
    <n v="-2200"/>
    <n v="-299.11"/>
    <x v="82"/>
    <x v="82"/>
    <x v="1"/>
    <s v="Credit Card-11GO.408"/>
    <x v="5"/>
    <x v="3"/>
  </r>
  <r>
    <s v="POSKO GAONKAR"/>
    <n v="1226872"/>
    <x v="2"/>
    <s v="Payment"/>
    <n v="-65000"/>
    <n v="-2011.08"/>
    <x v="119"/>
    <x v="119"/>
    <x v="0"/>
    <s v="Credit Card-11GO.408"/>
    <x v="5"/>
    <x v="3"/>
  </r>
  <r>
    <s v="HARISH SAKARIA"/>
    <n v="708930"/>
    <x v="2"/>
    <s v="Payment"/>
    <n v="-12623"/>
    <n v="-12623"/>
    <x v="17"/>
    <x v="17"/>
    <x v="2"/>
    <s v="Credit Card-11GO.408"/>
    <x v="5"/>
    <x v="3"/>
  </r>
  <r>
    <s v="PRAJAKTA NAIK"/>
    <n v="1272724"/>
    <x v="2"/>
    <s v="Payment"/>
    <n v="-10000"/>
    <n v="-10000"/>
    <x v="49"/>
    <x v="49"/>
    <x v="3"/>
    <s v="Credit Card-11GO.408"/>
    <x v="5"/>
    <x v="3"/>
  </r>
  <r>
    <s v="SANJAY RANE"/>
    <n v="1285997"/>
    <x v="2"/>
    <s v="Payment"/>
    <n v="-10000"/>
    <n v="-10000"/>
    <x v="7"/>
    <x v="7"/>
    <x v="2"/>
    <s v="Credit Card-11GO.408"/>
    <x v="5"/>
    <x v="3"/>
  </r>
  <r>
    <s v="MANJUNATH PATAN"/>
    <n v="1287666"/>
    <x v="2"/>
    <s v="Payment"/>
    <n v="-10000"/>
    <n v="-10000"/>
    <x v="3"/>
    <x v="3"/>
    <x v="2"/>
    <s v="Credit Card-11GO.408"/>
    <x v="5"/>
    <x v="3"/>
  </r>
  <r>
    <s v="UMESH SHIRGAONKAR"/>
    <n v="703774"/>
    <x v="2"/>
    <s v="Payment"/>
    <n v="-7627"/>
    <n v="-27.4"/>
    <x v="3"/>
    <x v="3"/>
    <x v="2"/>
    <s v="Credit Card-11GO.408"/>
    <x v="5"/>
    <x v="3"/>
  </r>
  <r>
    <s v="DEEPAK AMROJKAR"/>
    <n v="122889"/>
    <x v="2"/>
    <s v="Payment"/>
    <n v="-3000"/>
    <n v="-3000"/>
    <x v="13"/>
    <x v="13"/>
    <x v="2"/>
    <s v="Credit Card-11GO.408"/>
    <x v="5"/>
    <x v="3"/>
  </r>
  <r>
    <s v="NILESH SAWANT"/>
    <n v="1172820"/>
    <x v="2"/>
    <s v="Payment"/>
    <n v="-2600"/>
    <n v="-110.98"/>
    <x v="6"/>
    <x v="6"/>
    <x v="2"/>
    <s v="Credit Card-11GO.408"/>
    <x v="5"/>
    <x v="3"/>
  </r>
  <r>
    <s v="SHRIKRISHNA RUPANAR"/>
    <n v="1289336"/>
    <x v="2"/>
    <s v="Payment"/>
    <n v="-11000"/>
    <n v="-11000"/>
    <x v="21"/>
    <x v="21"/>
    <x v="2"/>
    <s v="Credit Card-11GO.411"/>
    <x v="6"/>
    <x v="3"/>
  </r>
  <r>
    <s v="GOVIND SHIRODKAR"/>
    <n v="1270596"/>
    <x v="2"/>
    <s v="Payment"/>
    <n v="-11000"/>
    <n v="-11000"/>
    <x v="43"/>
    <x v="43"/>
    <x v="2"/>
    <s v="Credit Card-11GO.411"/>
    <x v="6"/>
    <x v="3"/>
  </r>
  <r>
    <s v="BHANUDAS DABHOLKAR"/>
    <n v="1273534"/>
    <x v="2"/>
    <s v="Payment"/>
    <n v="-11000"/>
    <n v="-11000"/>
    <x v="81"/>
    <x v="81"/>
    <x v="3"/>
    <s v="Credit Card-11GO.411"/>
    <x v="6"/>
    <x v="3"/>
  </r>
  <r>
    <s v="PEDRO FERNANDES"/>
    <n v="347956"/>
    <x v="2"/>
    <s v="Payment"/>
    <n v="-10000"/>
    <n v="-10000"/>
    <x v="95"/>
    <x v="95"/>
    <x v="0"/>
    <s v="Credit Card-11GO.411"/>
    <x v="6"/>
    <x v="3"/>
  </r>
  <r>
    <s v="GURUDAS PALKAR"/>
    <n v="1217730"/>
    <x v="2"/>
    <s v="Payment"/>
    <n v="-11000"/>
    <n v="-11000"/>
    <x v="124"/>
    <x v="124"/>
    <x v="4"/>
    <s v="Credit Card-11GO.411"/>
    <x v="6"/>
    <x v="3"/>
  </r>
  <r>
    <s v="ESHWAR CHAWAN"/>
    <n v="1291216"/>
    <x v="2"/>
    <s v="Payment"/>
    <n v="-11000"/>
    <n v="-11000"/>
    <x v="13"/>
    <x v="13"/>
    <x v="2"/>
    <s v="Credit Card-11GO.411"/>
    <x v="6"/>
    <x v="3"/>
  </r>
  <r>
    <s v="MUBARAK ALI KHATARI"/>
    <n v="1278238"/>
    <x v="2"/>
    <s v="Payment"/>
    <n v="-11000"/>
    <n v="-11000"/>
    <x v="36"/>
    <x v="36"/>
    <x v="1"/>
    <s v="Credit Card-11GO.411"/>
    <x v="6"/>
    <x v="3"/>
  </r>
  <r>
    <s v="PREETI NAIK"/>
    <n v="1237651"/>
    <x v="2"/>
    <s v="Payment"/>
    <n v="-2300"/>
    <n v="-95"/>
    <x v="45"/>
    <x v="45"/>
    <x v="1"/>
    <s v="Credit Card-11GO.411"/>
    <x v="6"/>
    <x v="3"/>
  </r>
  <r>
    <s v="DIPTI PATKAR"/>
    <n v="1256881"/>
    <x v="2"/>
    <s v="Payment"/>
    <n v="-11000"/>
    <n v="-11000"/>
    <x v="172"/>
    <x v="172"/>
    <x v="0"/>
    <s v="Credit Card-11GO.411"/>
    <x v="6"/>
    <x v="3"/>
  </r>
  <r>
    <s v="RAJA ROY"/>
    <n v="1242835"/>
    <x v="2"/>
    <s v="Payment"/>
    <n v="-11000"/>
    <n v="-11000"/>
    <x v="160"/>
    <x v="160"/>
    <x v="0"/>
    <s v="Credit Card-11GO.411"/>
    <x v="6"/>
    <x v="3"/>
  </r>
  <r>
    <s v="ISHWAR KUNKALEKAR"/>
    <n v="1289366"/>
    <x v="2"/>
    <s v="Payment"/>
    <n v="-11000"/>
    <n v="-11000"/>
    <x v="21"/>
    <x v="21"/>
    <x v="2"/>
    <s v="Credit Card-11GO.411"/>
    <x v="6"/>
    <x v="3"/>
  </r>
  <r>
    <s v="YUVRAJ KADBAVKAR"/>
    <n v="968510"/>
    <x v="2"/>
    <s v="Payment"/>
    <n v="-5000"/>
    <n v="-5000"/>
    <x v="12"/>
    <x v="12"/>
    <x v="2"/>
    <s v="Credit Card-11GO.411"/>
    <x v="6"/>
    <x v="3"/>
  </r>
  <r>
    <s v="MUBARAK ALI KHATARI"/>
    <n v="1278238"/>
    <x v="2"/>
    <s v="Payment"/>
    <n v="-11000"/>
    <n v="-11000"/>
    <x v="36"/>
    <x v="36"/>
    <x v="1"/>
    <s v="Credit Card-11GO.411"/>
    <x v="6"/>
    <x v="3"/>
  </r>
  <r>
    <s v="LUIZA DIAS"/>
    <n v="1282158"/>
    <x v="2"/>
    <s v="Payment"/>
    <n v="-11000"/>
    <n v="-11000"/>
    <x v="71"/>
    <x v="71"/>
    <x v="1"/>
    <s v="Credit Card-11GO.411"/>
    <x v="6"/>
    <x v="3"/>
  </r>
  <r>
    <s v="SAMANTHA FRANCISCA FERNANDES"/>
    <n v="1180528"/>
    <x v="2"/>
    <s v="Payment"/>
    <n v="-1290"/>
    <n v="-1290"/>
    <x v="173"/>
    <x v="173"/>
    <x v="4"/>
    <s v="Credit Card-11GO.411"/>
    <x v="6"/>
    <x v="3"/>
  </r>
  <r>
    <s v="DAVID MANUEL REBELLO"/>
    <n v="1291064"/>
    <x v="2"/>
    <s v="Payment"/>
    <n v="-11000"/>
    <n v="-11000"/>
    <x v="4"/>
    <x v="4"/>
    <x v="2"/>
    <s v="Credit Card-11GO.411"/>
    <x v="6"/>
    <x v="3"/>
  </r>
  <r>
    <s v="VINOD CHAVAN"/>
    <n v="1287498"/>
    <x v="2"/>
    <s v="Payment"/>
    <n v="-11000"/>
    <n v="-11000"/>
    <x v="3"/>
    <x v="3"/>
    <x v="2"/>
    <s v="Credit Card-11GO.411"/>
    <x v="6"/>
    <x v="3"/>
  </r>
  <r>
    <s v="STACEY FERNANDES"/>
    <n v="1283124"/>
    <x v="2"/>
    <s v="Payment"/>
    <n v="-11000"/>
    <n v="-11000"/>
    <x v="11"/>
    <x v="11"/>
    <x v="1"/>
    <s v="Credit Card-11GO.411"/>
    <x v="6"/>
    <x v="3"/>
  </r>
  <r>
    <s v="SARIN AHMED"/>
    <n v="1282731"/>
    <x v="2"/>
    <s v="Payment"/>
    <n v="-30000"/>
    <n v="-30000"/>
    <x v="23"/>
    <x v="23"/>
    <x v="1"/>
    <s v="Credit Card-11GO.411"/>
    <x v="6"/>
    <x v="3"/>
  </r>
  <r>
    <s v="SAMPADA KAMAT"/>
    <n v="1289892"/>
    <x v="2"/>
    <s v="Payment"/>
    <n v="-11000"/>
    <n v="-11000"/>
    <x v="14"/>
    <x v="14"/>
    <x v="2"/>
    <s v="Credit Card-11GO.411"/>
    <x v="6"/>
    <x v="3"/>
  </r>
  <r>
    <s v="VINOD CHAVAN"/>
    <n v="1287498"/>
    <x v="2"/>
    <s v="Payment"/>
    <n v="-19625"/>
    <n v="-19625"/>
    <x v="13"/>
    <x v="13"/>
    <x v="2"/>
    <s v="Credit Card-11GO.411"/>
    <x v="6"/>
    <x v="3"/>
  </r>
  <r>
    <s v="MELISSA REBELO"/>
    <n v="1279607"/>
    <x v="2"/>
    <s v="Payment"/>
    <n v="-11000"/>
    <n v="-11000"/>
    <x v="42"/>
    <x v="42"/>
    <x v="1"/>
    <s v="Credit Card-11GO.411"/>
    <x v="6"/>
    <x v="3"/>
  </r>
  <r>
    <s v="SHRIHARI BURDE"/>
    <n v="1114313"/>
    <x v="2"/>
    <s v="Payment"/>
    <n v="-1000"/>
    <n v="-1000"/>
    <x v="98"/>
    <x v="98"/>
    <x v="0"/>
    <s v="Credit Card-11GO.411"/>
    <x v="6"/>
    <x v="3"/>
  </r>
  <r>
    <s v="SURAJKUMAR SINGH"/>
    <n v="1251988"/>
    <x v="2"/>
    <s v="Payment"/>
    <n v="-1390"/>
    <n v="-1390"/>
    <x v="38"/>
    <x v="38"/>
    <x v="0"/>
    <s v="Credit Card-11GO.411"/>
    <x v="6"/>
    <x v="3"/>
  </r>
  <r>
    <s v="BIAKCHUNGNUNGA SAILO"/>
    <n v="1278517"/>
    <x v="2"/>
    <s v="Payment"/>
    <n v="-11000"/>
    <n v="-11000"/>
    <x v="36"/>
    <x v="36"/>
    <x v="1"/>
    <s v="Credit Card-11GO.411"/>
    <x v="6"/>
    <x v="3"/>
  </r>
  <r>
    <s v="PRASHANT GAYKAR"/>
    <n v="1290481"/>
    <x v="2"/>
    <s v="Payment"/>
    <n v="-11000"/>
    <n v="-11000"/>
    <x v="2"/>
    <x v="2"/>
    <x v="2"/>
    <s v="Credit Card-11GO.411"/>
    <x v="6"/>
    <x v="3"/>
  </r>
  <r>
    <s v="RAJGURU S SHETGAONKAR"/>
    <n v="1277396"/>
    <x v="2"/>
    <s v="Payment"/>
    <n v="-11000"/>
    <n v="-11000"/>
    <x v="52"/>
    <x v="52"/>
    <x v="1"/>
    <s v="Credit Card-11GO.411"/>
    <x v="6"/>
    <x v="3"/>
  </r>
  <r>
    <s v="SEBASTIAO ANTONIO NORONHA"/>
    <n v="1071738"/>
    <x v="2"/>
    <s v="Payment"/>
    <n v="-1390"/>
    <n v="-1390"/>
    <x v="141"/>
    <x v="141"/>
    <x v="4"/>
    <s v="Credit Card-11GO.411"/>
    <x v="6"/>
    <x v="3"/>
  </r>
  <r>
    <s v="JYOTI DABOLKAR"/>
    <n v="1237626"/>
    <x v="2"/>
    <s v="Payment"/>
    <n v="-350"/>
    <n v="-350"/>
    <x v="49"/>
    <x v="49"/>
    <x v="3"/>
    <s v="Credit Card-11GO.412"/>
    <x v="9"/>
    <x v="3"/>
  </r>
  <r>
    <s v="SANJAY DIVAKAR"/>
    <n v="985045"/>
    <x v="2"/>
    <s v="Payment"/>
    <n v="-850"/>
    <n v="-850"/>
    <x v="164"/>
    <x v="164"/>
    <x v="4"/>
    <s v="Credit Card-11GO.412"/>
    <x v="9"/>
    <x v="3"/>
  </r>
  <r>
    <s v="SARAH FRANCISCA DMELLO"/>
    <n v="1149361"/>
    <x v="2"/>
    <s v="Payment"/>
    <n v="-450"/>
    <n v="-450"/>
    <x v="4"/>
    <x v="4"/>
    <x v="2"/>
    <s v="Credit Card-11GO.412"/>
    <x v="9"/>
    <x v="3"/>
  </r>
  <r>
    <s v="VIVEK TARI"/>
    <n v="874327"/>
    <x v="2"/>
    <s v="Payment"/>
    <n v="-100"/>
    <n v="-100"/>
    <x v="174"/>
    <x v="174"/>
    <x v="0"/>
    <s v="Credit Card-11GO.412"/>
    <x v="9"/>
    <x v="3"/>
  </r>
  <r>
    <s v="LIZEL NORONHA"/>
    <n v="1257545"/>
    <x v="2"/>
    <s v="Payment"/>
    <n v="-2785"/>
    <n v="-2785"/>
    <x v="2"/>
    <x v="2"/>
    <x v="2"/>
    <s v="Credit Card-11GO.412"/>
    <x v="9"/>
    <x v="3"/>
  </r>
  <r>
    <s v="MARIA FATIMA FERREIRA E CARVALHO"/>
    <n v="1249108"/>
    <x v="2"/>
    <s v="Payment"/>
    <n v="-345"/>
    <n v="-345"/>
    <x v="5"/>
    <x v="5"/>
    <x v="2"/>
    <s v="Credit Card-11GO.412"/>
    <x v="9"/>
    <x v="3"/>
  </r>
  <r>
    <s v="SHRIKRISHNA NAIK"/>
    <n v="914256"/>
    <x v="2"/>
    <s v="Payment"/>
    <n v="-100"/>
    <n v="-100"/>
    <x v="175"/>
    <x v="175"/>
    <x v="0"/>
    <s v="Credit Card-11GO.412"/>
    <x v="9"/>
    <x v="3"/>
  </r>
  <r>
    <s v="VILAS PALKAR"/>
    <n v="143970"/>
    <x v="2"/>
    <s v="Payment"/>
    <n v="-8527"/>
    <n v="-165.26"/>
    <x v="21"/>
    <x v="21"/>
    <x v="2"/>
    <s v="Credit Card-11GO.412"/>
    <x v="9"/>
    <x v="3"/>
  </r>
  <r>
    <s v="NAMRATA KUMAR"/>
    <n v="912449"/>
    <x v="2"/>
    <s v="Payment"/>
    <n v="-18714"/>
    <n v="-18714"/>
    <x v="48"/>
    <x v="48"/>
    <x v="3"/>
    <s v="Credit Card-11GO.412"/>
    <x v="9"/>
    <x v="3"/>
  </r>
  <r>
    <s v="RAKESH PURI"/>
    <n v="864198"/>
    <x v="2"/>
    <s v="Payment"/>
    <n v="-2000"/>
    <n v="-2000"/>
    <x v="113"/>
    <x v="113"/>
    <x v="0"/>
    <s v="Credit Card-11GO.412"/>
    <x v="9"/>
    <x v="3"/>
  </r>
  <r>
    <s v="EYMARD HENRY SALDANHA"/>
    <n v="982205"/>
    <x v="2"/>
    <s v="Payment"/>
    <n v="-10563"/>
    <n v="-74.86"/>
    <x v="15"/>
    <x v="15"/>
    <x v="2"/>
    <s v="Credit Card-11GO.412"/>
    <x v="9"/>
    <x v="3"/>
  </r>
  <r>
    <s v="M/S SAJALA ADVERTISING"/>
    <n v="815402"/>
    <x v="2"/>
    <s v="Payment"/>
    <n v="-360"/>
    <n v="-360"/>
    <x v="118"/>
    <x v="118"/>
    <x v="4"/>
    <s v="Credit Card-11GO.412"/>
    <x v="9"/>
    <x v="3"/>
  </r>
  <r>
    <s v="ANAND GHADIGAONKAR"/>
    <n v="1170900"/>
    <x v="2"/>
    <s v="Payment"/>
    <n v="-4540"/>
    <n v="-10.72"/>
    <x v="14"/>
    <x v="14"/>
    <x v="2"/>
    <s v="Credit Card-11GO.412"/>
    <x v="9"/>
    <x v="3"/>
  </r>
  <r>
    <s v="ICICI BANK LIMITED"/>
    <n v="628536"/>
    <x v="1"/>
    <s v="Invoice"/>
    <n v="39600"/>
    <n v="39600"/>
    <x v="9"/>
    <x v="9"/>
    <x v="3"/>
    <s v="Invoice-Other-11GO"/>
    <x v="11"/>
    <x v="4"/>
  </r>
  <r>
    <s v="ICICI BANK LIMITED"/>
    <n v="628536"/>
    <x v="1"/>
    <s v="Invoice"/>
    <n v="10500.01"/>
    <n v="10500.01"/>
    <x v="9"/>
    <x v="9"/>
    <x v="3"/>
    <s v="Invoice-Other-11GO"/>
    <x v="11"/>
    <x v="4"/>
  </r>
  <r>
    <s v="ICICI BANK LIMITED"/>
    <n v="628536"/>
    <x v="1"/>
    <s v="Invoice"/>
    <n v="49800"/>
    <n v="49800"/>
    <x v="9"/>
    <x v="9"/>
    <x v="3"/>
    <s v="Invoice-Other-11GO"/>
    <x v="11"/>
    <x v="4"/>
  </r>
  <r>
    <s v="ICICI BANK LIMITED"/>
    <n v="628536"/>
    <x v="1"/>
    <s v="Invoice"/>
    <n v="82800"/>
    <n v="82800"/>
    <x v="9"/>
    <x v="9"/>
    <x v="3"/>
    <s v="Invoice-Other-11GO"/>
    <x v="11"/>
    <x v="4"/>
  </r>
  <r>
    <s v="ICICI BANK LIMITED"/>
    <n v="628536"/>
    <x v="1"/>
    <s v="Invoice"/>
    <n v="75600"/>
    <n v="75600"/>
    <x v="99"/>
    <x v="99"/>
    <x v="3"/>
    <s v="Invoice-Other-11GO"/>
    <x v="11"/>
    <x v="4"/>
  </r>
  <r>
    <s v="ICICI BANK LIMITED"/>
    <n v="628536"/>
    <x v="1"/>
    <s v="Invoice"/>
    <n v="98000"/>
    <n v="98000"/>
    <x v="99"/>
    <x v="99"/>
    <x v="3"/>
    <s v="Invoice-Other-11GO"/>
    <x v="11"/>
    <x v="4"/>
  </r>
  <r>
    <s v="ICICI BANK LIMITED"/>
    <n v="628536"/>
    <x v="1"/>
    <s v="Invoice"/>
    <n v="72800.009999999995"/>
    <n v="72800.009999999995"/>
    <x v="99"/>
    <x v="99"/>
    <x v="3"/>
    <s v="Invoice-Other-11GO"/>
    <x v="11"/>
    <x v="4"/>
  </r>
  <r>
    <s v="ICICI BANK LIMITED"/>
    <n v="628536"/>
    <x v="1"/>
    <s v="Invoice"/>
    <n v="150"/>
    <n v="150"/>
    <x v="9"/>
    <x v="9"/>
    <x v="3"/>
    <s v="Invoice-Other-11GO"/>
    <x v="11"/>
    <x v="4"/>
  </r>
  <r>
    <s v="ICICI BANK LIMITED"/>
    <n v="628536"/>
    <x v="1"/>
    <s v="Invoice"/>
    <n v="70400"/>
    <n v="70400"/>
    <x v="99"/>
    <x v="99"/>
    <x v="3"/>
    <s v="Invoice-Other-11GO"/>
    <x v="11"/>
    <x v="4"/>
  </r>
  <r>
    <s v="ICICI BANK LIMITED"/>
    <n v="628536"/>
    <x v="1"/>
    <s v="Invoice"/>
    <n v="77600"/>
    <n v="77600"/>
    <x v="99"/>
    <x v="99"/>
    <x v="3"/>
    <s v="Invoice-Other-11GO"/>
    <x v="11"/>
    <x v="4"/>
  </r>
  <r>
    <s v="ICICI BANK LIMITED"/>
    <n v="628536"/>
    <x v="1"/>
    <s v="Invoice"/>
    <n v="43200"/>
    <n v="43200"/>
    <x v="9"/>
    <x v="9"/>
    <x v="3"/>
    <s v="Invoice-Other-11GO"/>
    <x v="11"/>
    <x v="4"/>
  </r>
  <r>
    <s v="ICICI BANK LIMITED"/>
    <n v="628536"/>
    <x v="1"/>
    <s v="Invoice"/>
    <n v="47300.01"/>
    <n v="47300.01"/>
    <x v="9"/>
    <x v="9"/>
    <x v="3"/>
    <s v="Invoice-Other-11GO"/>
    <x v="11"/>
    <x v="4"/>
  </r>
  <r>
    <s v="ICICI BANK LIMITED"/>
    <n v="628536"/>
    <x v="1"/>
    <s v="Invoice"/>
    <n v="50399.99"/>
    <n v="50399.99"/>
    <x v="99"/>
    <x v="99"/>
    <x v="3"/>
    <s v="Invoice-Other-11GO"/>
    <x v="11"/>
    <x v="4"/>
  </r>
  <r>
    <s v="ICICI BANK LIMITED"/>
    <n v="628536"/>
    <x v="1"/>
    <s v="Invoice"/>
    <n v="62400"/>
    <n v="62400"/>
    <x v="99"/>
    <x v="99"/>
    <x v="3"/>
    <s v="Invoice-Other-11GO"/>
    <x v="11"/>
    <x v="4"/>
  </r>
  <r>
    <s v="ICICI BANK LIMITED"/>
    <n v="628536"/>
    <x v="1"/>
    <s v="Invoice"/>
    <n v="87800"/>
    <n v="87800"/>
    <x v="99"/>
    <x v="99"/>
    <x v="3"/>
    <s v="Invoice-Other-11GO"/>
    <x v="11"/>
    <x v="4"/>
  </r>
  <r>
    <s v="ICICI BANK LIMITED"/>
    <n v="628536"/>
    <x v="1"/>
    <s v="Invoice"/>
    <n v="82000.009999999995"/>
    <n v="82000.009999999995"/>
    <x v="99"/>
    <x v="99"/>
    <x v="3"/>
    <s v="Invoice-Other-11GO"/>
    <x v="11"/>
    <x v="4"/>
  </r>
  <r>
    <s v="CHOWGULE INDUSTRIES PVTLTD(3408)  "/>
    <n v="1810"/>
    <x v="1"/>
    <s v="Invoice"/>
    <n v="590"/>
    <n v="590"/>
    <x v="20"/>
    <x v="20"/>
    <x v="2"/>
    <s v="FSC (Own)-11GO.401"/>
    <x v="0"/>
    <x v="5"/>
  </r>
  <r>
    <s v="CHOWGULE INDUSTRIES PVTLTD(3408)  "/>
    <n v="1810"/>
    <x v="1"/>
    <s v="Invoice"/>
    <n v="590"/>
    <n v="590"/>
    <x v="2"/>
    <x v="2"/>
    <x v="2"/>
    <s v="FSC (Own)-11GO.401"/>
    <x v="0"/>
    <x v="5"/>
  </r>
  <r>
    <s v="SIMRAN MOTORS PVT LTD(7S01)  "/>
    <n v="2076"/>
    <x v="1"/>
    <s v="Invoice"/>
    <n v="442.5"/>
    <n v="442.5"/>
    <x v="35"/>
    <x v="35"/>
    <x v="1"/>
    <s v="FSC (Own)-11GO.401"/>
    <x v="0"/>
    <x v="5"/>
  </r>
  <r>
    <s v="CHOWGULE INDUSTRIES PVTLTD(3408)  "/>
    <n v="1810"/>
    <x v="1"/>
    <s v="Invoice"/>
    <n v="442.5"/>
    <n v="442.5"/>
    <x v="17"/>
    <x v="17"/>
    <x v="2"/>
    <s v="FSC (Own)-11GO.401"/>
    <x v="0"/>
    <x v="5"/>
  </r>
  <r>
    <s v="MAHALAXMI AUTOMOTIVE PLTD(1912)  "/>
    <n v="2480"/>
    <x v="1"/>
    <s v="Invoice"/>
    <n v="560.5"/>
    <n v="560.5"/>
    <x v="21"/>
    <x v="21"/>
    <x v="2"/>
    <s v="FSC (Own)-11GO.401"/>
    <x v="0"/>
    <x v="5"/>
  </r>
  <r>
    <s v="CHOWGULE INDUSTRIES PVTLTD(3408)  "/>
    <n v="1810"/>
    <x v="1"/>
    <s v="Invoice"/>
    <n v="472"/>
    <n v="472"/>
    <x v="53"/>
    <x v="53"/>
    <x v="1"/>
    <s v="FSC (Own)-11GO.401"/>
    <x v="0"/>
    <x v="5"/>
  </r>
  <r>
    <s v="CHOWGULE INDUSTRIES PVTLTD(3408)  "/>
    <n v="1810"/>
    <x v="1"/>
    <s v="Invoice"/>
    <n v="590"/>
    <n v="590"/>
    <x v="5"/>
    <x v="5"/>
    <x v="2"/>
    <s v="FSC (Own)-11GO.401"/>
    <x v="0"/>
    <x v="5"/>
  </r>
  <r>
    <s v="SAI PONT CARS PVT LTD (3409)"/>
    <n v="1198641"/>
    <x v="1"/>
    <s v="Invoice"/>
    <n v="590"/>
    <n v="590"/>
    <x v="22"/>
    <x v="22"/>
    <x v="2"/>
    <s v="FSC (Own)-11GO.401"/>
    <x v="0"/>
    <x v="5"/>
  </r>
  <r>
    <s v="CHOWGULE INDUSTRIES PVTLTD(3408)  "/>
    <n v="1810"/>
    <x v="1"/>
    <s v="Invoice"/>
    <n v="737.5"/>
    <n v="737.5"/>
    <x v="32"/>
    <x v="32"/>
    <x v="2"/>
    <s v="FSC (Own)-11GO.401"/>
    <x v="0"/>
    <x v="5"/>
  </r>
  <r>
    <s v="SAI PONT CARS PVT LTD (3409)"/>
    <n v="1198641"/>
    <x v="1"/>
    <s v="Invoice"/>
    <n v="472"/>
    <n v="472"/>
    <x v="20"/>
    <x v="20"/>
    <x v="2"/>
    <s v="FSC (Own)-11GO.401"/>
    <x v="0"/>
    <x v="5"/>
  </r>
  <r>
    <s v="SAI SERVICE PVT LTD (GOA-EW)"/>
    <n v="638502"/>
    <x v="1"/>
    <s v="Invoice"/>
    <n v="649"/>
    <n v="649"/>
    <x v="154"/>
    <x v="154"/>
    <x v="0"/>
    <s v="SR Service-11GO.401"/>
    <x v="0"/>
    <x v="5"/>
  </r>
  <r>
    <s v="SIMRAN MOTORS PVT LTD(7S01)  "/>
    <n v="2076"/>
    <x v="1"/>
    <s v="Invoice"/>
    <n v="590"/>
    <n v="590"/>
    <x v="10"/>
    <x v="10"/>
    <x v="1"/>
    <s v="FSC (Own)-11GO.401"/>
    <x v="0"/>
    <x v="5"/>
  </r>
  <r>
    <s v="CHOWGULE INDUSTRIES PVTLTD(3408)  "/>
    <n v="1810"/>
    <x v="1"/>
    <s v="Invoice"/>
    <n v="472"/>
    <n v="472"/>
    <x v="42"/>
    <x v="42"/>
    <x v="1"/>
    <s v="FSC (Own)-11GO.401"/>
    <x v="0"/>
    <x v="5"/>
  </r>
  <r>
    <s v="CHOWGULE INDUSTRIES PVTLTD(3408)  "/>
    <n v="1810"/>
    <x v="1"/>
    <s v="Invoice"/>
    <n v="472"/>
    <n v="472"/>
    <x v="36"/>
    <x v="36"/>
    <x v="1"/>
    <s v="FSC (Own)-11GO.401"/>
    <x v="0"/>
    <x v="5"/>
  </r>
  <r>
    <s v="CHOWGULE INDUSTRIES PVTLTD(3408)  "/>
    <n v="1810"/>
    <x v="1"/>
    <s v="Invoice"/>
    <n v="354"/>
    <n v="354"/>
    <x v="45"/>
    <x v="45"/>
    <x v="1"/>
    <s v="FSC (Own)-11GO.401"/>
    <x v="0"/>
    <x v="5"/>
  </r>
  <r>
    <s v="SAI PONT CARS PVT LTD (3409)"/>
    <n v="1198641"/>
    <x v="1"/>
    <s v="Invoice"/>
    <n v="472"/>
    <n v="472"/>
    <x v="71"/>
    <x v="71"/>
    <x v="1"/>
    <s v="FSC (Own)-11GO.401"/>
    <x v="0"/>
    <x v="5"/>
  </r>
  <r>
    <s v="SAI POINT CARS PVT LTD(34NC)"/>
    <n v="1250911"/>
    <x v="1"/>
    <s v="Invoice"/>
    <n v="531"/>
    <n v="531"/>
    <x v="49"/>
    <x v="49"/>
    <x v="3"/>
    <s v="FSC (Own)-11GO.402"/>
    <x v="1"/>
    <x v="5"/>
  </r>
  <r>
    <s v="CHOWGULE INDUSTRIES LTD (34NB)"/>
    <n v="1170031"/>
    <x v="1"/>
    <s v="Invoice"/>
    <n v="649"/>
    <n v="649"/>
    <x v="86"/>
    <x v="86"/>
    <x v="1"/>
    <s v="FSC (Own)-11GO.402"/>
    <x v="1"/>
    <x v="5"/>
  </r>
  <r>
    <s v="CHOWGULE INDUSTRIES PVTLTD(3408)  "/>
    <n v="1810"/>
    <x v="1"/>
    <s v="Invoice"/>
    <n v="885"/>
    <n v="885"/>
    <x v="8"/>
    <x v="8"/>
    <x v="1"/>
    <s v="FSC (Own)-11GO.402"/>
    <x v="1"/>
    <x v="5"/>
  </r>
  <r>
    <s v="SAI POINT CARS PVT LTD(34NC)"/>
    <n v="1250911"/>
    <x v="1"/>
    <s v="Invoice"/>
    <n v="531"/>
    <n v="531"/>
    <x v="21"/>
    <x v="21"/>
    <x v="2"/>
    <s v="FSC (Own)-11GO.402"/>
    <x v="1"/>
    <x v="5"/>
  </r>
  <r>
    <s v="CHOWGULE INDUSTRIES LTD(3401)  "/>
    <n v="2862"/>
    <x v="1"/>
    <s v="Invoice"/>
    <n v="767"/>
    <n v="767"/>
    <x v="31"/>
    <x v="31"/>
    <x v="2"/>
    <s v="FSC (Own)-11GO.402"/>
    <x v="1"/>
    <x v="5"/>
  </r>
  <r>
    <s v="SAI POINT CARS PVT LTD(34NC)"/>
    <n v="1250911"/>
    <x v="1"/>
    <s v="Invoice"/>
    <n v="590"/>
    <n v="590"/>
    <x v="68"/>
    <x v="68"/>
    <x v="3"/>
    <s v="FSC (Own)-11GO.402"/>
    <x v="1"/>
    <x v="5"/>
  </r>
  <r>
    <s v="CHOWGULE INDUSTRIES LTD(3401)  "/>
    <n v="2862"/>
    <x v="1"/>
    <s v="Invoice"/>
    <n v="531"/>
    <n v="531"/>
    <x v="142"/>
    <x v="142"/>
    <x v="1"/>
    <s v="FSC (Own)-11GO.402"/>
    <x v="1"/>
    <x v="5"/>
  </r>
  <r>
    <s v="CHOWGULE INDUSTRIES LTD(34NB"/>
    <n v="1170035"/>
    <x v="1"/>
    <s v="Invoice"/>
    <n v="590"/>
    <n v="590"/>
    <x v="59"/>
    <x v="59"/>
    <x v="3"/>
    <s v="FSC (Own)-11GO.402"/>
    <x v="1"/>
    <x v="5"/>
  </r>
  <r>
    <s v="CHOWGULE INDUSTRIES LTD (34NB)"/>
    <n v="1170031"/>
    <x v="1"/>
    <s v="Invoice"/>
    <n v="767"/>
    <n v="767"/>
    <x v="176"/>
    <x v="176"/>
    <x v="3"/>
    <s v="FSC (Own)-11GO.402"/>
    <x v="1"/>
    <x v="5"/>
  </r>
  <r>
    <s v="KHIVRAJ MOTORS LTD(1404)  "/>
    <n v="1208"/>
    <x v="1"/>
    <s v="Invoice"/>
    <n v="890.9"/>
    <n v="890.9"/>
    <x v="106"/>
    <x v="106"/>
    <x v="0"/>
    <s v="FSC (Own)-11GO.402"/>
    <x v="1"/>
    <x v="5"/>
  </r>
  <r>
    <s v="BHARATH AUTO CAR PVT LTD (AFA2))"/>
    <n v="678004"/>
    <x v="1"/>
    <s v="Invoice"/>
    <n v="767"/>
    <n v="177"/>
    <x v="177"/>
    <x v="177"/>
    <x v="0"/>
    <s v="FSC (Own)-11GO.402"/>
    <x v="1"/>
    <x v="5"/>
  </r>
  <r>
    <s v="CHOWGULE INDUSTRIES PVTLTD(3408)  "/>
    <n v="1810"/>
    <x v="1"/>
    <s v="Invoice"/>
    <n v="885"/>
    <n v="885"/>
    <x v="142"/>
    <x v="142"/>
    <x v="1"/>
    <s v="FSC (Own)-11GO.402"/>
    <x v="1"/>
    <x v="5"/>
  </r>
  <r>
    <s v="ANAND MOTORS(1901-1)  "/>
    <n v="1690"/>
    <x v="1"/>
    <s v="Invoice"/>
    <n v="767"/>
    <n v="767"/>
    <x v="59"/>
    <x v="59"/>
    <x v="3"/>
    <s v="FSC (Own)-11GO.402"/>
    <x v="1"/>
    <x v="5"/>
  </r>
  <r>
    <s v="CHOWGULE INDUSTRIES LTD(3401)  "/>
    <n v="2862"/>
    <x v="1"/>
    <s v="Invoice"/>
    <n v="914.5"/>
    <n v="914.5"/>
    <x v="126"/>
    <x v="126"/>
    <x v="0"/>
    <s v="FSC (Own)-11GO.402"/>
    <x v="1"/>
    <x v="5"/>
  </r>
  <r>
    <s v="SAI SERVICE STATION LTD(1905)  "/>
    <n v="1877"/>
    <x v="1"/>
    <s v="Invoice"/>
    <n v="531"/>
    <n v="531"/>
    <x v="74"/>
    <x v="74"/>
    <x v="3"/>
    <s v="FSC (Own)-11GO.402"/>
    <x v="1"/>
    <x v="5"/>
  </r>
  <r>
    <s v="CHOWGULE INDUSTRIES LTD(3401)  "/>
    <n v="2862"/>
    <x v="1"/>
    <s v="Invoice"/>
    <n v="531"/>
    <n v="531"/>
    <x v="56"/>
    <x v="56"/>
    <x v="3"/>
    <s v="FSC (Own)-11GO.402"/>
    <x v="1"/>
    <x v="5"/>
  </r>
  <r>
    <s v="CHOWGULE INDUSTRIES PVTLTD(3408)  "/>
    <n v="1810"/>
    <x v="1"/>
    <s v="Invoice"/>
    <n v="531"/>
    <n v="531"/>
    <x v="128"/>
    <x v="128"/>
    <x v="0"/>
    <s v="FSC (Own)-11GO.402"/>
    <x v="1"/>
    <x v="5"/>
  </r>
  <r>
    <s v="SAI PONT CARS PVT LTD (3409)"/>
    <n v="1198641"/>
    <x v="1"/>
    <s v="Invoice"/>
    <n v="590"/>
    <n v="590"/>
    <x v="52"/>
    <x v="52"/>
    <x v="1"/>
    <s v="FSC (Own)-11GO.402"/>
    <x v="1"/>
    <x v="5"/>
  </r>
  <r>
    <s v="SAI PONT CARS PVT LTD (3409)"/>
    <n v="1198641"/>
    <x v="1"/>
    <s v="Invoice"/>
    <n v="708"/>
    <n v="708"/>
    <x v="14"/>
    <x v="14"/>
    <x v="2"/>
    <s v="FSC (Own)-11GO.402"/>
    <x v="1"/>
    <x v="5"/>
  </r>
  <r>
    <s v="CHOWGULE INDUSTRIES LTD(3401)  "/>
    <n v="2862"/>
    <x v="1"/>
    <s v="Invoice"/>
    <n v="772.9"/>
    <n v="772.9"/>
    <x v="16"/>
    <x v="16"/>
    <x v="3"/>
    <s v="FSC (Own)-11GO.402"/>
    <x v="1"/>
    <x v="5"/>
  </r>
  <r>
    <s v="CHOWGULE INDUSTRIES LTD (34NB)"/>
    <n v="1170031"/>
    <x v="1"/>
    <s v="Invoice"/>
    <n v="767"/>
    <n v="767"/>
    <x v="6"/>
    <x v="6"/>
    <x v="2"/>
    <s v="FSC (Own)-11GO.402"/>
    <x v="1"/>
    <x v="5"/>
  </r>
  <r>
    <s v="SAI POINT CARS PVT LTD(34NC)"/>
    <n v="1250911"/>
    <x v="1"/>
    <s v="Invoice"/>
    <n v="531"/>
    <n v="531"/>
    <x v="20"/>
    <x v="20"/>
    <x v="2"/>
    <s v="FSC (Own)-11GO.402"/>
    <x v="1"/>
    <x v="5"/>
  </r>
  <r>
    <s v="CHOWGULE INDUSTRIES LTD(1908)  "/>
    <n v="1805"/>
    <x v="1"/>
    <s v="Invoice"/>
    <n v="890.9"/>
    <n v="890.9"/>
    <x v="178"/>
    <x v="178"/>
    <x v="0"/>
    <s v="FSC (Own)-11GO.402"/>
    <x v="1"/>
    <x v="5"/>
  </r>
  <r>
    <s v="KIRAN MOTORS LTD(2201)  "/>
    <n v="1210"/>
    <x v="1"/>
    <s v="Invoice"/>
    <n v="590"/>
    <n v="126"/>
    <x v="35"/>
    <x v="35"/>
    <x v="1"/>
    <s v="FSC (Own)-11GO.402"/>
    <x v="1"/>
    <x v="5"/>
  </r>
  <r>
    <s v="CHOWGULE INDUSTRIES LTD (34NB)"/>
    <n v="1170031"/>
    <x v="1"/>
    <s v="Invoice"/>
    <n v="649"/>
    <n v="649"/>
    <x v="43"/>
    <x v="43"/>
    <x v="2"/>
    <s v="FSC (Own)-11GO.402"/>
    <x v="1"/>
    <x v="5"/>
  </r>
  <r>
    <s v="CHOWGULE INDUSTRIES LTD (34NB)"/>
    <n v="1170031"/>
    <x v="1"/>
    <s v="Invoice"/>
    <n v="737.5"/>
    <n v="737.5"/>
    <x v="56"/>
    <x v="56"/>
    <x v="3"/>
    <s v="FSC (Own)-11GO.402"/>
    <x v="1"/>
    <x v="5"/>
  </r>
  <r>
    <s v="SAI PONT CARS PVT LTD (3409)"/>
    <n v="1198641"/>
    <x v="1"/>
    <s v="Invoice"/>
    <n v="767"/>
    <n v="767"/>
    <x v="71"/>
    <x v="71"/>
    <x v="1"/>
    <s v="FSC (Own)-11GO.402"/>
    <x v="1"/>
    <x v="5"/>
  </r>
  <r>
    <s v="SAI POINT CARS PVT LTD(34NC)"/>
    <n v="1250911"/>
    <x v="1"/>
    <s v="Invoice"/>
    <n v="590"/>
    <n v="590"/>
    <x v="79"/>
    <x v="79"/>
    <x v="3"/>
    <s v="FSC (Own)-11GO.402"/>
    <x v="1"/>
    <x v="5"/>
  </r>
  <r>
    <s v="CHOWGULE INDUSTRIES LTD(34NB"/>
    <n v="1170035"/>
    <x v="1"/>
    <s v="Invoice"/>
    <n v="737.5"/>
    <n v="737.5"/>
    <x v="49"/>
    <x v="49"/>
    <x v="3"/>
    <s v="FSC (Own)-11GO.402"/>
    <x v="1"/>
    <x v="5"/>
  </r>
  <r>
    <s v="CHOWGULE INDUSTRIES LTD(3401)  "/>
    <n v="2862"/>
    <x v="1"/>
    <s v="Invoice"/>
    <n v="767"/>
    <n v="767"/>
    <x v="8"/>
    <x v="8"/>
    <x v="1"/>
    <s v="FSC (Own)-11GO.402"/>
    <x v="1"/>
    <x v="5"/>
  </r>
  <r>
    <s v="CHOWGULE INDUSTRIES LTD (34NB)"/>
    <n v="1170031"/>
    <x v="1"/>
    <s v="Invoice"/>
    <n v="649"/>
    <n v="649"/>
    <x v="12"/>
    <x v="12"/>
    <x v="2"/>
    <s v="FSC (Own)-11GO.402"/>
    <x v="1"/>
    <x v="5"/>
  </r>
  <r>
    <s v="SAI POINT CARS PVT LTD(34NC)"/>
    <n v="1250911"/>
    <x v="1"/>
    <s v="Invoice"/>
    <n v="590"/>
    <n v="590"/>
    <x v="8"/>
    <x v="8"/>
    <x v="1"/>
    <s v="FSC (Own)-11GO.402"/>
    <x v="1"/>
    <x v="5"/>
  </r>
  <r>
    <s v="CHOWGULE INDUSTRIES LTD (34NB)"/>
    <n v="1170031"/>
    <x v="1"/>
    <s v="Invoice"/>
    <n v="649"/>
    <n v="649"/>
    <x v="121"/>
    <x v="121"/>
    <x v="3"/>
    <s v="FSC (Own)-11GO.402"/>
    <x v="1"/>
    <x v="5"/>
  </r>
  <r>
    <s v="SAI PONT CARS PVT LTD (3409)"/>
    <n v="325914"/>
    <x v="1"/>
    <s v="Invoice"/>
    <n v="708"/>
    <n v="708"/>
    <x v="179"/>
    <x v="179"/>
    <x v="0"/>
    <s v="FSC (Own)-11GO.402"/>
    <x v="1"/>
    <x v="5"/>
  </r>
  <r>
    <s v="CHOWGULE INDUSTRIES PVTLTD(3408)  "/>
    <n v="1810"/>
    <x v="1"/>
    <s v="Invoice"/>
    <n v="649"/>
    <n v="649"/>
    <x v="24"/>
    <x v="24"/>
    <x v="2"/>
    <s v="FSC (Own)-11GO.402"/>
    <x v="1"/>
    <x v="5"/>
  </r>
  <r>
    <s v="SAI POINT CARS PVT LTD(34NC)"/>
    <n v="1250911"/>
    <x v="1"/>
    <s v="Invoice"/>
    <n v="737.5"/>
    <n v="737.5"/>
    <x v="180"/>
    <x v="180"/>
    <x v="0"/>
    <s v="FSC (Own)-11GO.402"/>
    <x v="1"/>
    <x v="5"/>
  </r>
  <r>
    <s v="CHOWGULE INDUSTRIES LTD(3401)  "/>
    <n v="2862"/>
    <x v="1"/>
    <s v="Invoice"/>
    <n v="649"/>
    <n v="649"/>
    <x v="80"/>
    <x v="80"/>
    <x v="3"/>
    <s v="FSC (Own)-11GO.402"/>
    <x v="1"/>
    <x v="5"/>
  </r>
  <r>
    <s v="NAVNIT MOTORS PLTD(3908)  "/>
    <n v="2501"/>
    <x v="1"/>
    <s v="Invoice"/>
    <n v="767"/>
    <n v="187"/>
    <x v="57"/>
    <x v="57"/>
    <x v="0"/>
    <s v="FSC (Own)-11GO.402"/>
    <x v="1"/>
    <x v="5"/>
  </r>
  <r>
    <s v="CHOWGULE INDUSTRIES LTD(3401)  "/>
    <n v="2862"/>
    <x v="1"/>
    <s v="Invoice"/>
    <n v="826"/>
    <n v="826"/>
    <x v="2"/>
    <x v="2"/>
    <x v="2"/>
    <s v="FSC (Own)-11GO.402"/>
    <x v="1"/>
    <x v="5"/>
  </r>
  <r>
    <s v="CHOWGULE INDUSTRIES PVTLTD(3408)  "/>
    <n v="1810"/>
    <x v="1"/>
    <s v="Invoice"/>
    <n v="914.5"/>
    <n v="914.5"/>
    <x v="81"/>
    <x v="81"/>
    <x v="3"/>
    <s v="FSC (Own)-11GO.402"/>
    <x v="1"/>
    <x v="5"/>
  </r>
  <r>
    <s v="CHOWGULE INDUSTRIES LTD(3401)  "/>
    <n v="2862"/>
    <x v="1"/>
    <s v="Invoice"/>
    <n v="649"/>
    <n v="649"/>
    <x v="29"/>
    <x v="29"/>
    <x v="1"/>
    <s v="FSC (Own)-11GO.402"/>
    <x v="1"/>
    <x v="5"/>
  </r>
  <r>
    <s v="CHOWGULE INDUSTRIES LTD(34NB"/>
    <n v="1170035"/>
    <x v="1"/>
    <s v="Invoice"/>
    <n v="590"/>
    <n v="590"/>
    <x v="152"/>
    <x v="152"/>
    <x v="3"/>
    <s v="FSC (Own)-11GO.402"/>
    <x v="1"/>
    <x v="5"/>
  </r>
  <r>
    <s v="SHIVAM AUTOZONE(INDIA) PVT LTD(0531)"/>
    <n v="326861"/>
    <x v="1"/>
    <s v="Invoice"/>
    <n v="649"/>
    <n v="649"/>
    <x v="31"/>
    <x v="31"/>
    <x v="2"/>
    <s v="FSC (Own)-11GO.402"/>
    <x v="1"/>
    <x v="5"/>
  </r>
  <r>
    <s v="CHOWGULE INDUSTRIES LTD(3401)  "/>
    <n v="2862"/>
    <x v="1"/>
    <s v="Invoice"/>
    <n v="590"/>
    <n v="590"/>
    <x v="130"/>
    <x v="130"/>
    <x v="3"/>
    <s v="FSC (Own)-11GO.402"/>
    <x v="1"/>
    <x v="5"/>
  </r>
  <r>
    <s v="CHOWGULE INDUSTRIES LTD (34NB)"/>
    <n v="1170031"/>
    <x v="1"/>
    <s v="Invoice"/>
    <n v="649"/>
    <n v="649"/>
    <x v="54"/>
    <x v="54"/>
    <x v="1"/>
    <s v="FSC (Own)-11GO.402"/>
    <x v="1"/>
    <x v="5"/>
  </r>
  <r>
    <s v="CHOWGULE INDUSTRIES LTD(3401)  "/>
    <n v="2862"/>
    <x v="1"/>
    <s v="Invoice"/>
    <n v="649"/>
    <n v="649"/>
    <x v="28"/>
    <x v="28"/>
    <x v="3"/>
    <s v="FSC (Own)-11GO.402"/>
    <x v="1"/>
    <x v="5"/>
  </r>
  <r>
    <s v="CHOWGULE INDUSTRIES LTD (34NB)"/>
    <n v="1170031"/>
    <x v="1"/>
    <s v="Invoice"/>
    <n v="649"/>
    <n v="649"/>
    <x v="30"/>
    <x v="30"/>
    <x v="1"/>
    <s v="FSC (Own)-11GO.402"/>
    <x v="1"/>
    <x v="5"/>
  </r>
  <r>
    <s v="SAI POINT CARS PVT LTD(34NC)"/>
    <n v="1250911"/>
    <x v="1"/>
    <s v="Invoice"/>
    <n v="767"/>
    <n v="767"/>
    <x v="31"/>
    <x v="31"/>
    <x v="2"/>
    <s v="FSC (Own)-11GO.402"/>
    <x v="1"/>
    <x v="5"/>
  </r>
  <r>
    <s v="CHOWGULE INDUSTRIES LTD(3401)  "/>
    <n v="2862"/>
    <x v="1"/>
    <s v="Invoice"/>
    <n v="531"/>
    <n v="531"/>
    <x v="14"/>
    <x v="14"/>
    <x v="2"/>
    <s v="FSC (Own)-11GO.402"/>
    <x v="1"/>
    <x v="5"/>
  </r>
  <r>
    <s v="SAI PONT CARS PVT LTD (3409)"/>
    <n v="325914"/>
    <x v="1"/>
    <s v="Invoice"/>
    <n v="708"/>
    <n v="708"/>
    <x v="179"/>
    <x v="179"/>
    <x v="0"/>
    <s v="FSC (Own)-11GO.402"/>
    <x v="1"/>
    <x v="5"/>
  </r>
  <r>
    <s v="CHOWGULE INDUSTRIES LTD(34NB"/>
    <n v="1170035"/>
    <x v="1"/>
    <s v="Invoice"/>
    <n v="649"/>
    <n v="649"/>
    <x v="11"/>
    <x v="11"/>
    <x v="1"/>
    <s v="FSC (Own)-11GO.402"/>
    <x v="1"/>
    <x v="5"/>
  </r>
  <r>
    <s v="SAI PONT CARS PVT LTD (3409)"/>
    <n v="1198641"/>
    <x v="1"/>
    <s v="Invoice"/>
    <n v="590"/>
    <n v="590"/>
    <x v="105"/>
    <x v="105"/>
    <x v="0"/>
    <s v="FSC (Own)-11GO.402"/>
    <x v="1"/>
    <x v="5"/>
  </r>
  <r>
    <s v="SAI PONT CARS PVT LTD (3409)"/>
    <n v="1198641"/>
    <x v="1"/>
    <s v="Invoice"/>
    <n v="590"/>
    <n v="590"/>
    <x v="17"/>
    <x v="17"/>
    <x v="2"/>
    <s v="FSC (Own)-11GO.402"/>
    <x v="1"/>
    <x v="5"/>
  </r>
  <r>
    <s v="CHOWGULE INDUSTRIES PVTLTD(3408)  "/>
    <n v="1810"/>
    <x v="1"/>
    <s v="Invoice"/>
    <n v="590"/>
    <n v="590"/>
    <x v="95"/>
    <x v="95"/>
    <x v="0"/>
    <s v="FSC (Own)-11GO.402"/>
    <x v="1"/>
    <x v="5"/>
  </r>
  <r>
    <s v="CHOWGULE INDUSTRIES LTD(34NB"/>
    <n v="1170035"/>
    <x v="1"/>
    <s v="Invoice"/>
    <n v="914.5"/>
    <n v="914.5"/>
    <x v="175"/>
    <x v="175"/>
    <x v="0"/>
    <s v="FSC (Own)-11GO.402"/>
    <x v="1"/>
    <x v="5"/>
  </r>
  <r>
    <s v="AUTOMOTIVE MANUFACTURERS LTD(2001)  "/>
    <n v="2189"/>
    <x v="1"/>
    <s v="Invoice"/>
    <n v="767"/>
    <n v="767"/>
    <x v="144"/>
    <x v="144"/>
    <x v="0"/>
    <s v="FSC (Own)-11GO.402"/>
    <x v="1"/>
    <x v="5"/>
  </r>
  <r>
    <s v="CHOWGULE INDUSTRIES LTD(3401)  "/>
    <n v="2862"/>
    <x v="1"/>
    <s v="Invoice"/>
    <n v="531"/>
    <n v="531"/>
    <x v="71"/>
    <x v="71"/>
    <x v="1"/>
    <s v="FSC (Own)-11GO.402"/>
    <x v="1"/>
    <x v="5"/>
  </r>
  <r>
    <s v="CHOWGULE INDUSTRIES LTD(3401)  "/>
    <n v="2862"/>
    <x v="1"/>
    <s v="Invoice"/>
    <n v="649"/>
    <n v="649"/>
    <x v="5"/>
    <x v="5"/>
    <x v="2"/>
    <s v="FSC (Own)-11GO.402"/>
    <x v="1"/>
    <x v="5"/>
  </r>
  <r>
    <s v="CHOWGULE INDUSTRIES LTD(3401)  "/>
    <n v="2862"/>
    <x v="1"/>
    <s v="Invoice"/>
    <n v="767"/>
    <n v="767"/>
    <x v="8"/>
    <x v="8"/>
    <x v="1"/>
    <s v="FSC (Own)-11GO.402"/>
    <x v="1"/>
    <x v="5"/>
  </r>
  <r>
    <s v="SAI PONT CARS PVT LTD (3409)"/>
    <n v="325914"/>
    <x v="1"/>
    <s v="Invoice"/>
    <n v="649"/>
    <n v="649"/>
    <x v="181"/>
    <x v="181"/>
    <x v="2"/>
    <s v="FSC (Own)-11GO.402"/>
    <x v="1"/>
    <x v="5"/>
  </r>
  <r>
    <s v="SAI PONT CARS PVT LTD (3409)"/>
    <n v="325914"/>
    <x v="1"/>
    <s v="Invoice"/>
    <n v="560.5"/>
    <n v="560.5"/>
    <x v="119"/>
    <x v="119"/>
    <x v="0"/>
    <s v="FSC (Own)-11GO.402"/>
    <x v="1"/>
    <x v="5"/>
  </r>
  <r>
    <s v="CHOWGULE INDUSTRIES PVTLTD(3408)  "/>
    <n v="1810"/>
    <x v="1"/>
    <s v="Invoice"/>
    <n v="649"/>
    <n v="649"/>
    <x v="130"/>
    <x v="130"/>
    <x v="3"/>
    <s v="FSC (Own)-11GO.402"/>
    <x v="1"/>
    <x v="5"/>
  </r>
  <r>
    <s v="SAI PONT CARS PVT LTD (3409)"/>
    <n v="1198641"/>
    <x v="1"/>
    <s v="Invoice"/>
    <n v="590"/>
    <n v="590"/>
    <x v="145"/>
    <x v="145"/>
    <x v="0"/>
    <s v="FSC (Own)-11GO.402"/>
    <x v="1"/>
    <x v="5"/>
  </r>
  <r>
    <s v="CHOWGULE INDUSTRIES LTD (34NB)"/>
    <n v="1170031"/>
    <x v="1"/>
    <s v="Invoice"/>
    <n v="649"/>
    <n v="649"/>
    <x v="56"/>
    <x v="56"/>
    <x v="3"/>
    <s v="FSC (Own)-11GO.402"/>
    <x v="1"/>
    <x v="5"/>
  </r>
  <r>
    <s v="SAI POINT CARS PVT LTD(34NC)"/>
    <n v="1250911"/>
    <x v="1"/>
    <s v="Invoice"/>
    <n v="531"/>
    <n v="531"/>
    <x v="142"/>
    <x v="142"/>
    <x v="1"/>
    <s v="FSC (Own)-11GO.402"/>
    <x v="1"/>
    <x v="5"/>
  </r>
  <r>
    <s v="CHOWGULE INDUSTRIES LTD(3401)  "/>
    <n v="2862"/>
    <x v="1"/>
    <s v="Invoice"/>
    <n v="649"/>
    <n v="649"/>
    <x v="1"/>
    <x v="1"/>
    <x v="1"/>
    <s v="FSC (Own)-11GO.402"/>
    <x v="1"/>
    <x v="5"/>
  </r>
  <r>
    <s v="SAI POINT CARS PVT LTD(34NC)"/>
    <n v="1250911"/>
    <x v="1"/>
    <s v="Invoice"/>
    <n v="590"/>
    <n v="590"/>
    <x v="32"/>
    <x v="32"/>
    <x v="2"/>
    <s v="FSC (Own)-11GO.402"/>
    <x v="1"/>
    <x v="5"/>
  </r>
  <r>
    <s v="SAI POINT CARS PVT LTD(34NC)"/>
    <n v="1250911"/>
    <x v="1"/>
    <s v="Invoice"/>
    <n v="590"/>
    <n v="590"/>
    <x v="159"/>
    <x v="159"/>
    <x v="0"/>
    <s v="FSC (Own)-11GO.402"/>
    <x v="1"/>
    <x v="5"/>
  </r>
  <r>
    <s v="CHOWGULE INDUSTRIES LTD(3401)  "/>
    <n v="2862"/>
    <x v="1"/>
    <s v="Invoice"/>
    <n v="649"/>
    <n v="649"/>
    <x v="176"/>
    <x v="176"/>
    <x v="3"/>
    <s v="FSC (Own)-11GO.402"/>
    <x v="1"/>
    <x v="5"/>
  </r>
  <r>
    <s v="CHOWGULE INDUSTRIES LTD (34NB)"/>
    <n v="1170031"/>
    <x v="1"/>
    <s v="Invoice"/>
    <n v="649"/>
    <n v="649"/>
    <x v="30"/>
    <x v="30"/>
    <x v="1"/>
    <s v="FSC (Own)-11GO.402"/>
    <x v="1"/>
    <x v="5"/>
  </r>
  <r>
    <s v="CHOWGULE INDUSTRIES LTD(34NB"/>
    <n v="1170035"/>
    <x v="1"/>
    <s v="Invoice"/>
    <n v="708"/>
    <n v="708"/>
    <x v="69"/>
    <x v="69"/>
    <x v="2"/>
    <s v="FSC (Own)-11GO.402"/>
    <x v="1"/>
    <x v="5"/>
  </r>
  <r>
    <s v="CHOWGULE INDUSTRIES LTD(3401)  "/>
    <n v="2862"/>
    <x v="1"/>
    <s v="Invoice"/>
    <n v="649"/>
    <n v="649"/>
    <x v="176"/>
    <x v="176"/>
    <x v="3"/>
    <s v="FSC (Own)-11GO.402"/>
    <x v="1"/>
    <x v="5"/>
  </r>
  <r>
    <s v="JYOTE MOTORS PVT LTD(0402)  "/>
    <n v="1193"/>
    <x v="1"/>
    <s v="Invoice"/>
    <n v="531"/>
    <n v="531"/>
    <x v="47"/>
    <x v="47"/>
    <x v="1"/>
    <s v="FSC (Own)-11GO.402"/>
    <x v="1"/>
    <x v="5"/>
  </r>
  <r>
    <s v="CHOWGULE INDUSTRIES LTD(3401)  "/>
    <n v="2862"/>
    <x v="1"/>
    <s v="Invoice"/>
    <n v="767"/>
    <n v="767"/>
    <x v="82"/>
    <x v="82"/>
    <x v="1"/>
    <s v="FSC (Own)-11GO.402"/>
    <x v="1"/>
    <x v="5"/>
  </r>
  <r>
    <s v="SAI POINT CARS PVT LTD(34NC)"/>
    <n v="1250911"/>
    <x v="1"/>
    <s v="Invoice"/>
    <n v="413"/>
    <n v="413"/>
    <x v="28"/>
    <x v="28"/>
    <x v="3"/>
    <s v="FSC (Own)-11GO.403"/>
    <x v="2"/>
    <x v="5"/>
  </r>
  <r>
    <s v="SAI POINT CARS PVT LTD(34NC)"/>
    <n v="1250911"/>
    <x v="1"/>
    <s v="Invoice"/>
    <n v="914.5"/>
    <n v="914.5"/>
    <x v="48"/>
    <x v="48"/>
    <x v="3"/>
    <s v="FSC (Own)-11GO.403"/>
    <x v="2"/>
    <x v="5"/>
  </r>
  <r>
    <s v="CHOWGULE INDUSTRIES LTD (34NB)"/>
    <n v="1170031"/>
    <x v="1"/>
    <s v="Invoice"/>
    <n v="590"/>
    <n v="590"/>
    <x v="35"/>
    <x v="35"/>
    <x v="1"/>
    <s v="FSC (Own)-11GO.403"/>
    <x v="2"/>
    <x v="5"/>
  </r>
  <r>
    <s v="SAI POINT CARS PVT LTD(34NC)"/>
    <n v="1250911"/>
    <x v="1"/>
    <s v="Invoice"/>
    <n v="914.5"/>
    <n v="914.5"/>
    <x v="39"/>
    <x v="39"/>
    <x v="1"/>
    <s v="FSC (Own)-11GO.403"/>
    <x v="2"/>
    <x v="5"/>
  </r>
  <r>
    <s v="CHOWGULE INDUSTRIES LTD (34NB)"/>
    <n v="1170031"/>
    <x v="1"/>
    <s v="Invoice"/>
    <n v="914.5"/>
    <n v="914.5"/>
    <x v="2"/>
    <x v="2"/>
    <x v="2"/>
    <s v="FSC (Own)-11GO.403"/>
    <x v="2"/>
    <x v="5"/>
  </r>
  <r>
    <s v="SAI PONT CARS PVT LTD (3409)"/>
    <n v="325914"/>
    <x v="1"/>
    <s v="Invoice"/>
    <n v="531"/>
    <n v="531"/>
    <x v="161"/>
    <x v="161"/>
    <x v="0"/>
    <s v="FSC (Own)-11GO.403"/>
    <x v="2"/>
    <x v="5"/>
  </r>
  <r>
    <s v="AMAR CARS PVT LTD(2203)  "/>
    <n v="2227"/>
    <x v="1"/>
    <s v="Invoice"/>
    <n v="442.5"/>
    <n v="442.5"/>
    <x v="109"/>
    <x v="109"/>
    <x v="0"/>
    <s v="FSC (Own)-11GO.403"/>
    <x v="2"/>
    <x v="5"/>
  </r>
  <r>
    <s v="CHOWGULE INDUSTRIES LTD (34NB)"/>
    <n v="1170031"/>
    <x v="1"/>
    <s v="Invoice"/>
    <n v="531"/>
    <n v="531"/>
    <x v="66"/>
    <x v="66"/>
    <x v="3"/>
    <s v="FSC (Own)-11GO.403"/>
    <x v="2"/>
    <x v="5"/>
  </r>
  <r>
    <s v="SAI PONT CARS PVT LTD (3409)"/>
    <n v="1198641"/>
    <x v="1"/>
    <s v="Invoice"/>
    <n v="737.5"/>
    <n v="737.5"/>
    <x v="155"/>
    <x v="155"/>
    <x v="1"/>
    <s v="FSC (Own)-11GO.403"/>
    <x v="2"/>
    <x v="5"/>
  </r>
  <r>
    <s v="SAI PONT CARS PVT LTD (3409)"/>
    <n v="1198641"/>
    <x v="1"/>
    <s v="Invoice"/>
    <n v="472"/>
    <n v="472"/>
    <x v="18"/>
    <x v="18"/>
    <x v="2"/>
    <s v="FSC (Own)-11GO.403"/>
    <x v="2"/>
    <x v="5"/>
  </r>
  <r>
    <s v="SAI PONT CARS PVT LTD (3409)"/>
    <n v="1198641"/>
    <x v="1"/>
    <s v="Invoice"/>
    <n v="442.5"/>
    <n v="442.5"/>
    <x v="7"/>
    <x v="7"/>
    <x v="2"/>
    <s v="FSC (Own)-11GO.403"/>
    <x v="2"/>
    <x v="5"/>
  </r>
  <r>
    <s v="SAI PONT CARS PVT LTD (3409)"/>
    <n v="1198641"/>
    <x v="1"/>
    <s v="Invoice"/>
    <n v="472"/>
    <n v="472"/>
    <x v="99"/>
    <x v="99"/>
    <x v="3"/>
    <s v="FSC (Own)-11GO.403"/>
    <x v="2"/>
    <x v="5"/>
  </r>
  <r>
    <s v="CHOWGULE INDUSTRIES LTD (34NB)"/>
    <n v="1170031"/>
    <x v="1"/>
    <s v="Invoice"/>
    <n v="914.5"/>
    <n v="914.5"/>
    <x v="126"/>
    <x v="126"/>
    <x v="0"/>
    <s v="FSC (Own)-11GO.403"/>
    <x v="2"/>
    <x v="5"/>
  </r>
  <r>
    <s v="SAI POINT CARS PVT LTD(34NC)"/>
    <n v="1250911"/>
    <x v="1"/>
    <s v="Invoice"/>
    <n v="590"/>
    <n v="590"/>
    <x v="86"/>
    <x v="86"/>
    <x v="1"/>
    <s v="FSC (Own)-11GO.403"/>
    <x v="2"/>
    <x v="5"/>
  </r>
  <r>
    <s v="SAI PONT CARS PVT LTD (3409)"/>
    <n v="1198641"/>
    <x v="1"/>
    <s v="Invoice"/>
    <n v="413"/>
    <n v="413"/>
    <x v="52"/>
    <x v="52"/>
    <x v="1"/>
    <s v="FSC (Own)-11GO.403"/>
    <x v="2"/>
    <x v="5"/>
  </r>
  <r>
    <s v="CHOWGULE INDUSTRIES LTD (34NB)"/>
    <n v="1170031"/>
    <x v="1"/>
    <s v="Invoice"/>
    <n v="826"/>
    <n v="826"/>
    <x v="6"/>
    <x v="6"/>
    <x v="2"/>
    <s v="FSC (Own)-11GO.403"/>
    <x v="2"/>
    <x v="5"/>
  </r>
  <r>
    <s v="CHOWGULE INDUSTRIES LTD (34NB)"/>
    <n v="1170031"/>
    <x v="1"/>
    <s v="Invoice"/>
    <n v="826"/>
    <n v="826"/>
    <x v="112"/>
    <x v="112"/>
    <x v="0"/>
    <s v="FSC (Own)-11GO.403"/>
    <x v="2"/>
    <x v="5"/>
  </r>
  <r>
    <s v="SAI PONT CARS PVT LTD (3409)"/>
    <n v="325914"/>
    <x v="1"/>
    <s v="Invoice"/>
    <n v="472"/>
    <n v="472"/>
    <x v="160"/>
    <x v="160"/>
    <x v="0"/>
    <s v="FSC (Own)-11GO.403"/>
    <x v="2"/>
    <x v="5"/>
  </r>
  <r>
    <s v="SAI POINT CARS PVT LTD(34NC)"/>
    <n v="1250911"/>
    <x v="1"/>
    <s v="Invoice"/>
    <n v="531"/>
    <n v="531"/>
    <x v="43"/>
    <x v="43"/>
    <x v="2"/>
    <s v="FSC (Own)-11GO.403"/>
    <x v="2"/>
    <x v="5"/>
  </r>
  <r>
    <s v="SIMRAN MOTORS PVT LTD(7S01)  "/>
    <n v="2076"/>
    <x v="1"/>
    <s v="Invoice"/>
    <n v="442.5"/>
    <n v="442.5"/>
    <x v="86"/>
    <x v="86"/>
    <x v="1"/>
    <s v="FSC (Own)-11GO.403"/>
    <x v="2"/>
    <x v="5"/>
  </r>
  <r>
    <s v="CHOWGULE INDUSTRIES PVTLTD(3408)  "/>
    <n v="1810"/>
    <x v="1"/>
    <s v="Invoice"/>
    <n v="560.5"/>
    <n v="560.5"/>
    <x v="5"/>
    <x v="5"/>
    <x v="2"/>
    <s v="FSC (Own)-11GO.403"/>
    <x v="2"/>
    <x v="5"/>
  </r>
  <r>
    <s v="CHOWGULE INDUSTRIES PVTLTD(3408)  "/>
    <n v="1810"/>
    <x v="1"/>
    <s v="Invoice"/>
    <n v="560.5"/>
    <n v="560.5"/>
    <x v="134"/>
    <x v="134"/>
    <x v="0"/>
    <s v="FSC (Own)-11GO.403"/>
    <x v="2"/>
    <x v="5"/>
  </r>
  <r>
    <s v="SAI POINT CARS PVT LTD(34NC)"/>
    <n v="1250911"/>
    <x v="1"/>
    <s v="Invoice"/>
    <n v="531"/>
    <n v="531"/>
    <x v="53"/>
    <x v="53"/>
    <x v="1"/>
    <s v="FSC (Own)-11GO.403"/>
    <x v="2"/>
    <x v="5"/>
  </r>
  <r>
    <s v="CHOWGULE INDUSTRIES LTD (34NB)"/>
    <n v="1170031"/>
    <x v="1"/>
    <s v="Invoice"/>
    <n v="531"/>
    <n v="531"/>
    <x v="182"/>
    <x v="182"/>
    <x v="0"/>
    <s v="FSC (Own)-11GO.403"/>
    <x v="2"/>
    <x v="5"/>
  </r>
  <r>
    <s v="SAI PONT CARS PVT LTD (3409)"/>
    <n v="1198641"/>
    <x v="1"/>
    <s v="Invoice"/>
    <n v="560.5"/>
    <n v="560.5"/>
    <x v="61"/>
    <x v="61"/>
    <x v="3"/>
    <s v="FSC (Own)-11GO.403"/>
    <x v="2"/>
    <x v="5"/>
  </r>
  <r>
    <s v="SAI PONT CARS PVT LTD (3409)"/>
    <n v="325914"/>
    <x v="1"/>
    <s v="Invoice"/>
    <n v="442.5"/>
    <n v="442.5"/>
    <x v="64"/>
    <x v="64"/>
    <x v="0"/>
    <s v="FSC (Own)-11GO.403"/>
    <x v="2"/>
    <x v="5"/>
  </r>
  <r>
    <s v="CHOWGULE INDUSTRIES LTD (34NB)"/>
    <n v="1170031"/>
    <x v="1"/>
    <s v="Invoice"/>
    <n v="590"/>
    <n v="590"/>
    <x v="86"/>
    <x v="86"/>
    <x v="1"/>
    <s v="FSC (Own)-11GO.403"/>
    <x v="2"/>
    <x v="5"/>
  </r>
  <r>
    <s v="SAI PONT CARS PVT LTD (3409)"/>
    <n v="325914"/>
    <x v="1"/>
    <s v="Invoice"/>
    <n v="560.5"/>
    <n v="560.5"/>
    <x v="0"/>
    <x v="0"/>
    <x v="0"/>
    <s v="FSC (Own)-11GO.403"/>
    <x v="2"/>
    <x v="5"/>
  </r>
  <r>
    <s v="SAI PONT CARS PVT LTD (3409)"/>
    <n v="1198641"/>
    <x v="1"/>
    <s v="Invoice"/>
    <n v="737.5"/>
    <n v="737.5"/>
    <x v="126"/>
    <x v="126"/>
    <x v="0"/>
    <s v="FSC (Own)-11GO.403"/>
    <x v="2"/>
    <x v="5"/>
  </r>
  <r>
    <s v="CHOWGULE INDUSTRIES LTD (34NB)"/>
    <n v="1170031"/>
    <x v="1"/>
    <s v="Invoice"/>
    <n v="531"/>
    <n v="531"/>
    <x v="183"/>
    <x v="183"/>
    <x v="3"/>
    <s v="FSC (Own)-11GO.403"/>
    <x v="2"/>
    <x v="5"/>
  </r>
  <r>
    <s v="CHOWGULE INDUSTRIES PVTLTD(3408)  "/>
    <n v="1810"/>
    <x v="1"/>
    <s v="Invoice"/>
    <n v="649"/>
    <n v="649"/>
    <x v="12"/>
    <x v="12"/>
    <x v="2"/>
    <s v="FSC (Own)-11GO.403"/>
    <x v="2"/>
    <x v="5"/>
  </r>
  <r>
    <s v="SAI PONT CARS PVT LTD (3409)"/>
    <n v="1198641"/>
    <x v="1"/>
    <s v="Invoice"/>
    <n v="472"/>
    <n v="472"/>
    <x v="12"/>
    <x v="12"/>
    <x v="2"/>
    <s v="FSC (Own)-11GO.403"/>
    <x v="2"/>
    <x v="5"/>
  </r>
  <r>
    <s v="SAI PONT CARS PVT LTD (3409)"/>
    <n v="325914"/>
    <x v="1"/>
    <s v="Invoice"/>
    <n v="914.5"/>
    <n v="914.5"/>
    <x v="160"/>
    <x v="160"/>
    <x v="0"/>
    <s v="FSC (Own)-11GO.403"/>
    <x v="2"/>
    <x v="5"/>
  </r>
  <r>
    <s v="CHOWGULE INDUSTRIES PVTLTD(3408)  "/>
    <n v="1810"/>
    <x v="1"/>
    <s v="Invoice"/>
    <n v="560.5"/>
    <n v="560.5"/>
    <x v="108"/>
    <x v="108"/>
    <x v="1"/>
    <s v="FSC (Own)-11GO.403"/>
    <x v="2"/>
    <x v="5"/>
  </r>
  <r>
    <s v="CHOWGULE INDUSTRIES PVTLTD(3408)  "/>
    <n v="1810"/>
    <x v="1"/>
    <s v="Invoice"/>
    <n v="560.5"/>
    <n v="560.5"/>
    <x v="83"/>
    <x v="83"/>
    <x v="1"/>
    <s v="FSC (Own)-11GO.403"/>
    <x v="2"/>
    <x v="5"/>
  </r>
  <r>
    <s v="CHOWGULE INDUSTRIES LTD (34NB)"/>
    <n v="1170031"/>
    <x v="1"/>
    <s v="Invoice"/>
    <n v="531"/>
    <n v="531"/>
    <x v="184"/>
    <x v="184"/>
    <x v="3"/>
    <s v="FSC (Own)-11GO.403"/>
    <x v="2"/>
    <x v="5"/>
  </r>
  <r>
    <s v="CHOWGULE INDUSTRIES PVTLTD(3408)  "/>
    <n v="1810"/>
    <x v="1"/>
    <s v="Invoice"/>
    <n v="442.5"/>
    <n v="442.5"/>
    <x v="9"/>
    <x v="9"/>
    <x v="3"/>
    <s v="FSC (Own)-11GO.403"/>
    <x v="2"/>
    <x v="5"/>
  </r>
  <r>
    <s v="CHOWGULE INDUSTRIES PVTLTD(3408)  "/>
    <n v="1810"/>
    <x v="1"/>
    <s v="Invoice"/>
    <n v="472"/>
    <n v="472"/>
    <x v="12"/>
    <x v="12"/>
    <x v="2"/>
    <s v="FSC (Own)-11GO.403"/>
    <x v="2"/>
    <x v="5"/>
  </r>
  <r>
    <s v="SAI POINT CARS PVT LTD(34NC)"/>
    <n v="1250911"/>
    <x v="1"/>
    <s v="Invoice"/>
    <n v="531"/>
    <n v="531"/>
    <x v="86"/>
    <x v="86"/>
    <x v="1"/>
    <s v="FSC (Own)-11GO.403"/>
    <x v="2"/>
    <x v="5"/>
  </r>
  <r>
    <s v="CHOWGULE INDUSTRIES LTD (34NB)"/>
    <n v="1170031"/>
    <x v="1"/>
    <s v="Invoice"/>
    <n v="531"/>
    <n v="531"/>
    <x v="56"/>
    <x v="56"/>
    <x v="3"/>
    <s v="FSC (Own)-11GO.403"/>
    <x v="2"/>
    <x v="5"/>
  </r>
  <r>
    <s v="SAI PONT CARS PVT LTD (3409)"/>
    <n v="325914"/>
    <x v="1"/>
    <s v="Invoice"/>
    <n v="531"/>
    <n v="531"/>
    <x v="185"/>
    <x v="185"/>
    <x v="0"/>
    <s v="FSC (Own)-11GO.403"/>
    <x v="2"/>
    <x v="5"/>
  </r>
  <r>
    <s v="CHOWGULE INDUSTRIES PVTLTD(3408)  "/>
    <n v="1810"/>
    <x v="1"/>
    <s v="Invoice"/>
    <n v="472"/>
    <n v="29.5"/>
    <x v="182"/>
    <x v="182"/>
    <x v="0"/>
    <s v="FSC (Own)-11GO.403"/>
    <x v="2"/>
    <x v="5"/>
  </r>
  <r>
    <s v="SAI PONT CARS PVT LTD (3409)"/>
    <n v="325914"/>
    <x v="1"/>
    <s v="Invoice"/>
    <n v="560.5"/>
    <n v="560.5"/>
    <x v="24"/>
    <x v="24"/>
    <x v="2"/>
    <s v="FSC (Own)-11GO.403"/>
    <x v="2"/>
    <x v="5"/>
  </r>
  <r>
    <s v="CHOWGULE INDUSTRIES PVTLTD(3408)  "/>
    <n v="1810"/>
    <x v="1"/>
    <s v="Invoice"/>
    <n v="472"/>
    <n v="472"/>
    <x v="3"/>
    <x v="3"/>
    <x v="2"/>
    <s v="FSC (Own)-11GO.403"/>
    <x v="2"/>
    <x v="5"/>
  </r>
  <r>
    <s v="CHOWGULE INDUSTRIES LTD (34NB)"/>
    <n v="1170031"/>
    <x v="1"/>
    <s v="Invoice"/>
    <n v="914.5"/>
    <n v="914.5"/>
    <x v="182"/>
    <x v="182"/>
    <x v="0"/>
    <s v="FSC (Own)-11GO.403"/>
    <x v="2"/>
    <x v="5"/>
  </r>
  <r>
    <s v="SAI PONT CARS PVT LTD (3409)"/>
    <n v="1198641"/>
    <x v="1"/>
    <s v="Invoice"/>
    <n v="472"/>
    <n v="472"/>
    <x v="80"/>
    <x v="80"/>
    <x v="3"/>
    <s v="FSC (Own)-11GO.403"/>
    <x v="2"/>
    <x v="5"/>
  </r>
  <r>
    <s v="CHOWGULE INDUSTRIES PVTLTD(3408)  "/>
    <n v="1810"/>
    <x v="1"/>
    <s v="Invoice"/>
    <n v="472"/>
    <n v="472"/>
    <x v="172"/>
    <x v="172"/>
    <x v="0"/>
    <s v="FSC (Own)-11GO.403"/>
    <x v="2"/>
    <x v="5"/>
  </r>
  <r>
    <s v="CHOWGULE INDUSTRIES PVTLTD(3408)  "/>
    <n v="1810"/>
    <x v="1"/>
    <s v="Invoice"/>
    <n v="590"/>
    <n v="590"/>
    <x v="24"/>
    <x v="24"/>
    <x v="2"/>
    <s v="FSC (Own)-11GO.403"/>
    <x v="2"/>
    <x v="5"/>
  </r>
  <r>
    <s v="CHOWGULE INDUSTRIES LTD (34NB)"/>
    <n v="1170031"/>
    <x v="1"/>
    <s v="Invoice"/>
    <n v="442.5"/>
    <n v="442.5"/>
    <x v="4"/>
    <x v="4"/>
    <x v="2"/>
    <s v="FSC (Own)-11GO.403"/>
    <x v="2"/>
    <x v="5"/>
  </r>
  <r>
    <s v="CHOWGULE INDUSTRIES PVTLTD(3408)  "/>
    <n v="1810"/>
    <x v="1"/>
    <s v="Invoice"/>
    <n v="560.5"/>
    <n v="560.5"/>
    <x v="4"/>
    <x v="4"/>
    <x v="2"/>
    <s v="FSC (Own)-11GO.403"/>
    <x v="2"/>
    <x v="5"/>
  </r>
  <r>
    <s v="CHOWGULE INDUSTRIES PVTLTD(3408)  "/>
    <n v="1810"/>
    <x v="1"/>
    <s v="Invoice"/>
    <n v="442.5"/>
    <n v="164.5"/>
    <x v="64"/>
    <x v="64"/>
    <x v="0"/>
    <s v="FSC (Own)-11GO.403"/>
    <x v="2"/>
    <x v="5"/>
  </r>
  <r>
    <s v="SAI PONT CARS PVT LTD (3409)"/>
    <n v="1198641"/>
    <x v="1"/>
    <s v="Invoice"/>
    <n v="914.5"/>
    <n v="914.5"/>
    <x v="61"/>
    <x v="61"/>
    <x v="3"/>
    <s v="FSC (Own)-11GO.403"/>
    <x v="2"/>
    <x v="5"/>
  </r>
  <r>
    <s v="SAI PONT CARS PVT LTD (3409)"/>
    <n v="1198641"/>
    <x v="1"/>
    <s v="Invoice"/>
    <n v="590"/>
    <n v="590"/>
    <x v="155"/>
    <x v="155"/>
    <x v="1"/>
    <s v="FSC (Own)-11GO.403"/>
    <x v="2"/>
    <x v="5"/>
  </r>
  <r>
    <s v="CHOWGULE INDUSTRIES LTD (34NB)"/>
    <n v="1170031"/>
    <x v="1"/>
    <s v="Invoice"/>
    <n v="737.5"/>
    <n v="737.5"/>
    <x v="2"/>
    <x v="2"/>
    <x v="2"/>
    <s v="FSC (Own)-11GO.404"/>
    <x v="8"/>
    <x v="5"/>
  </r>
  <r>
    <s v="CHOWGULE INDUSTRIES LTD (34NB)"/>
    <n v="1170031"/>
    <x v="1"/>
    <s v="Invoice"/>
    <n v="737.5"/>
    <n v="737.5"/>
    <x v="4"/>
    <x v="4"/>
    <x v="2"/>
    <s v="FSC (Own)-11GO.404"/>
    <x v="8"/>
    <x v="5"/>
  </r>
  <r>
    <s v="CHOWGULE INDUSTRIES LTD (34NB)"/>
    <n v="1170031"/>
    <x v="1"/>
    <s v="Invoice"/>
    <n v="737.5"/>
    <n v="737.5"/>
    <x v="99"/>
    <x v="99"/>
    <x v="3"/>
    <s v="FSC (Own)-11GO.404"/>
    <x v="8"/>
    <x v="5"/>
  </r>
  <r>
    <s v="CHOWGULE INDUSTRIES LTD(3401)  "/>
    <n v="2862"/>
    <x v="1"/>
    <s v="Invoice"/>
    <n v="442.5"/>
    <n v="442.5"/>
    <x v="70"/>
    <x v="70"/>
    <x v="1"/>
    <s v="FSC (Own)-11GO.404"/>
    <x v="8"/>
    <x v="5"/>
  </r>
  <r>
    <s v="SAI PONT CARS PVT LTD (3409)"/>
    <n v="1198641"/>
    <x v="1"/>
    <s v="Invoice"/>
    <n v="472"/>
    <n v="472"/>
    <x v="186"/>
    <x v="186"/>
    <x v="1"/>
    <s v="FSC (Own)-11GO.404"/>
    <x v="8"/>
    <x v="5"/>
  </r>
  <r>
    <s v="SAI POINT CARS PVT LTD(34NC)"/>
    <n v="1250911"/>
    <x v="1"/>
    <s v="Invoice"/>
    <n v="737.5"/>
    <n v="737.5"/>
    <x v="186"/>
    <x v="186"/>
    <x v="1"/>
    <s v="FSC (Own)-11GO.404"/>
    <x v="8"/>
    <x v="5"/>
  </r>
  <r>
    <s v="CHOWGULE INDUSTRIES PVTLTD(3408)  "/>
    <n v="1810"/>
    <x v="1"/>
    <s v="Invoice"/>
    <n v="737.5"/>
    <n v="737.5"/>
    <x v="24"/>
    <x v="24"/>
    <x v="2"/>
    <s v="FSC (Own)-11GO.404"/>
    <x v="8"/>
    <x v="5"/>
  </r>
  <r>
    <s v="CHOWGULE INDUSTRIES PVTLTD(3408)  "/>
    <n v="1810"/>
    <x v="1"/>
    <s v="Invoice"/>
    <n v="590"/>
    <n v="590"/>
    <x v="108"/>
    <x v="108"/>
    <x v="1"/>
    <s v="FSC (Own)-11GO.404"/>
    <x v="8"/>
    <x v="5"/>
  </r>
  <r>
    <s v="CHOWGULE INDUSTRIES LTD (34NB)"/>
    <n v="1170031"/>
    <x v="1"/>
    <s v="Invoice"/>
    <n v="737.5"/>
    <n v="737.5"/>
    <x v="15"/>
    <x v="15"/>
    <x v="2"/>
    <s v="FSC (Own)-11GO.404"/>
    <x v="8"/>
    <x v="5"/>
  </r>
  <r>
    <s v="CHOWGULE INDUSTRIES PVTLTD(3408)  "/>
    <n v="1810"/>
    <x v="1"/>
    <s v="Invoice"/>
    <n v="590"/>
    <n v="590"/>
    <x v="177"/>
    <x v="177"/>
    <x v="0"/>
    <s v="FSC (Own)-11GO.404"/>
    <x v="8"/>
    <x v="5"/>
  </r>
  <r>
    <s v="CHOWGULE INDUSTRIES LTD (34NB)"/>
    <n v="1170031"/>
    <x v="1"/>
    <s v="Invoice"/>
    <n v="737.5"/>
    <n v="737.5"/>
    <x v="121"/>
    <x v="121"/>
    <x v="3"/>
    <s v="FSC (Own)-11GO.404"/>
    <x v="8"/>
    <x v="5"/>
  </r>
  <r>
    <s v="CHOWGULE INDUSTRIES LTD(3401)  "/>
    <n v="2862"/>
    <x v="1"/>
    <s v="Invoice"/>
    <n v="442.5"/>
    <n v="442.5"/>
    <x v="44"/>
    <x v="44"/>
    <x v="3"/>
    <s v="FSC (Own)-11GO.404"/>
    <x v="8"/>
    <x v="5"/>
  </r>
  <r>
    <s v="SAI POINT CARS PVT LTD(34NC)"/>
    <n v="1250911"/>
    <x v="1"/>
    <s v="Invoice"/>
    <n v="737.5"/>
    <n v="737.5"/>
    <x v="71"/>
    <x v="71"/>
    <x v="1"/>
    <s v="FSC (Own)-11GO.404"/>
    <x v="8"/>
    <x v="5"/>
  </r>
  <r>
    <s v="CHOWGULE INDUSTRIES LTD(34NB"/>
    <n v="1170035"/>
    <x v="1"/>
    <s v="Invoice"/>
    <n v="914.5"/>
    <n v="914.5"/>
    <x v="187"/>
    <x v="187"/>
    <x v="3"/>
    <s v="FSC (Own)-11GO.404"/>
    <x v="8"/>
    <x v="5"/>
  </r>
  <r>
    <s v="SAI POINT CARS PVT LTD(34NC)"/>
    <n v="1250911"/>
    <x v="1"/>
    <s v="Invoice"/>
    <n v="737.5"/>
    <n v="737.5"/>
    <x v="3"/>
    <x v="3"/>
    <x v="2"/>
    <s v="FSC (Own)-11GO.404"/>
    <x v="8"/>
    <x v="5"/>
  </r>
  <r>
    <s v="CHOWGULE INDUSTRIES LTD (34NB)"/>
    <n v="1170031"/>
    <x v="1"/>
    <s v="Invoice"/>
    <n v="737.5"/>
    <n v="737.5"/>
    <x v="4"/>
    <x v="4"/>
    <x v="2"/>
    <s v="FSC (Own)-11GO.404"/>
    <x v="8"/>
    <x v="5"/>
  </r>
  <r>
    <s v="SAI POINT CARS PVT LTD(34NC)"/>
    <n v="1250911"/>
    <x v="1"/>
    <s v="Invoice"/>
    <n v="737.5"/>
    <n v="737.5"/>
    <x v="22"/>
    <x v="22"/>
    <x v="2"/>
    <s v="FSC (Own)-11GO.404"/>
    <x v="8"/>
    <x v="5"/>
  </r>
  <r>
    <s v="THE KOTHARI WHEELS(1906)  "/>
    <n v="2316"/>
    <x v="1"/>
    <s v="Invoice"/>
    <n v="472"/>
    <n v="472"/>
    <x v="186"/>
    <x v="186"/>
    <x v="1"/>
    <s v="FSC (Own)-11GO.404"/>
    <x v="8"/>
    <x v="5"/>
  </r>
  <r>
    <s v="CHOWGULE INDUSTRIES LTD(3401)  "/>
    <n v="2862"/>
    <x v="1"/>
    <s v="Invoice"/>
    <n v="442.5"/>
    <n v="442.5"/>
    <x v="18"/>
    <x v="18"/>
    <x v="2"/>
    <s v="FSC (Own)-11GO.404"/>
    <x v="8"/>
    <x v="5"/>
  </r>
  <r>
    <s v="SAI POINT CAR PVT LTD.(3409)"/>
    <n v="655735"/>
    <x v="1"/>
    <s v="Invoice"/>
    <n v="737.5"/>
    <n v="737.5"/>
    <x v="188"/>
    <x v="188"/>
    <x v="0"/>
    <s v="FSC (Own)-11GO.404"/>
    <x v="8"/>
    <x v="5"/>
  </r>
  <r>
    <s v="SAI POINT CARS PVT LTD(34NC)"/>
    <n v="1250911"/>
    <x v="1"/>
    <s v="Invoice"/>
    <n v="737.5"/>
    <n v="737.5"/>
    <x v="152"/>
    <x v="152"/>
    <x v="3"/>
    <s v="FSC (Own)-11GO.404"/>
    <x v="8"/>
    <x v="5"/>
  </r>
  <r>
    <s v="CHOWGULE INDUSTRIES LTD (34NB)"/>
    <n v="1170031"/>
    <x v="1"/>
    <s v="Invoice"/>
    <n v="737.5"/>
    <n v="737.5"/>
    <x v="183"/>
    <x v="183"/>
    <x v="3"/>
    <s v="FSC (Own)-11GO.404"/>
    <x v="8"/>
    <x v="5"/>
  </r>
  <r>
    <s v="CHOWGULE INDUSTRIES LTD(34NB"/>
    <n v="1170035"/>
    <x v="1"/>
    <s v="Invoice"/>
    <n v="737.5"/>
    <n v="737.5"/>
    <x v="57"/>
    <x v="57"/>
    <x v="0"/>
    <s v="FSC (Own)-11GO.404"/>
    <x v="8"/>
    <x v="5"/>
  </r>
  <r>
    <s v="CHOWGULE INDUSTRIES LTD(3401)  "/>
    <n v="2862"/>
    <x v="1"/>
    <s v="Invoice"/>
    <n v="737.5"/>
    <n v="737.5"/>
    <x v="83"/>
    <x v="83"/>
    <x v="1"/>
    <s v="FSC (Own)-11GO.404"/>
    <x v="8"/>
    <x v="5"/>
  </r>
  <r>
    <s v="CHOWGULE INDUSTRIES LTD (34NB)"/>
    <n v="1170031"/>
    <x v="1"/>
    <s v="Invoice"/>
    <n v="737.5"/>
    <n v="737.5"/>
    <x v="4"/>
    <x v="4"/>
    <x v="2"/>
    <s v="FSC (Own)-11GO.404"/>
    <x v="8"/>
    <x v="5"/>
  </r>
  <r>
    <s v="SAI POINT CARS PVT LTD(34NC)"/>
    <n v="1250911"/>
    <x v="1"/>
    <s v="Invoice"/>
    <n v="737.5"/>
    <n v="737.5"/>
    <x v="28"/>
    <x v="28"/>
    <x v="3"/>
    <s v="FSC (Own)-11GO.404"/>
    <x v="8"/>
    <x v="5"/>
  </r>
  <r>
    <s v="CHOWGULE INDUSTRIES LTD (34NB)"/>
    <n v="1170031"/>
    <x v="1"/>
    <s v="Invoice"/>
    <n v="472"/>
    <n v="472"/>
    <x v="44"/>
    <x v="44"/>
    <x v="3"/>
    <s v="FSC (Own)-11GO.404"/>
    <x v="8"/>
    <x v="5"/>
  </r>
  <r>
    <s v="CHOWGULE INDUSTRIES PVTLTD(3408)  "/>
    <n v="1810"/>
    <x v="1"/>
    <s v="Invoice"/>
    <n v="472"/>
    <n v="472"/>
    <x v="53"/>
    <x v="53"/>
    <x v="1"/>
    <s v="FSC (Own)-11GO.404"/>
    <x v="8"/>
    <x v="5"/>
  </r>
  <r>
    <s v="CHOWGULE INDUSTRIES LTD (34NB)"/>
    <n v="1170031"/>
    <x v="1"/>
    <s v="Invoice"/>
    <n v="914.5"/>
    <n v="914.5"/>
    <x v="86"/>
    <x v="86"/>
    <x v="1"/>
    <s v="FSC (Own)-11GO.404"/>
    <x v="8"/>
    <x v="5"/>
  </r>
  <r>
    <s v="SAI POINT CARS PVT LTD(34NC)"/>
    <n v="1250911"/>
    <x v="1"/>
    <s v="Invoice"/>
    <n v="737.5"/>
    <n v="737.5"/>
    <x v="43"/>
    <x v="43"/>
    <x v="2"/>
    <s v="FSC (Own)-11GO.404"/>
    <x v="8"/>
    <x v="5"/>
  </r>
  <r>
    <s v="CHOWGULE INDUSTRIES LTD (34NB)"/>
    <n v="1170031"/>
    <x v="1"/>
    <s v="Invoice"/>
    <n v="737.5"/>
    <n v="737.5"/>
    <x v="136"/>
    <x v="136"/>
    <x v="0"/>
    <s v="FSC (Own)-11GO.404"/>
    <x v="8"/>
    <x v="5"/>
  </r>
  <r>
    <s v="SAI PONT CARS PVT LTD (3409)"/>
    <n v="1198641"/>
    <x v="1"/>
    <s v="Invoice"/>
    <n v="442.5"/>
    <n v="442.5"/>
    <x v="189"/>
    <x v="189"/>
    <x v="2"/>
    <s v="FSC (Own)-11GO.404"/>
    <x v="8"/>
    <x v="5"/>
  </r>
  <r>
    <s v="CHOWGULE INDUSTRIES PVTLTD(3408)  "/>
    <n v="1810"/>
    <x v="1"/>
    <s v="Invoice"/>
    <n v="590"/>
    <n v="590"/>
    <x v="6"/>
    <x v="6"/>
    <x v="2"/>
    <s v="FSC (Own)-11GO.404"/>
    <x v="8"/>
    <x v="5"/>
  </r>
  <r>
    <s v="CHOWGULE INDUSTRIES LTD(3401)  "/>
    <n v="2862"/>
    <x v="1"/>
    <s v="Invoice"/>
    <n v="442.5"/>
    <n v="442.5"/>
    <x v="2"/>
    <x v="2"/>
    <x v="2"/>
    <s v="FSC (Own)-11GO.404"/>
    <x v="8"/>
    <x v="5"/>
  </r>
  <r>
    <s v="CHOWGULE INDUSTRIES LTD(3401)  "/>
    <n v="2862"/>
    <x v="1"/>
    <s v="Invoice"/>
    <n v="472"/>
    <n v="472"/>
    <x v="88"/>
    <x v="88"/>
    <x v="0"/>
    <s v="FSC (Own)-11GO.404"/>
    <x v="8"/>
    <x v="5"/>
  </r>
  <r>
    <s v="CHOWGULE INDUSTRIES PVTLTD(3408)  "/>
    <n v="1810"/>
    <x v="1"/>
    <s v="Invoice"/>
    <n v="472"/>
    <n v="472"/>
    <x v="35"/>
    <x v="35"/>
    <x v="1"/>
    <s v="FSC (Own)-11GO.404"/>
    <x v="8"/>
    <x v="5"/>
  </r>
  <r>
    <s v="SAI POINT CARS PVT LTD(34NC)"/>
    <n v="1250911"/>
    <x v="1"/>
    <s v="Invoice"/>
    <n v="737.5"/>
    <n v="737.5"/>
    <x v="47"/>
    <x v="47"/>
    <x v="1"/>
    <s v="FSC (Own)-11GO.404"/>
    <x v="8"/>
    <x v="5"/>
  </r>
  <r>
    <s v="CHOWGULE INDUSTRIES PVTLTD(3408)  "/>
    <n v="1810"/>
    <x v="1"/>
    <s v="Invoice"/>
    <n v="442.5"/>
    <n v="442.5"/>
    <x v="86"/>
    <x v="86"/>
    <x v="1"/>
    <s v="FSC (Own)-11GO.404"/>
    <x v="8"/>
    <x v="5"/>
  </r>
  <r>
    <s v="CHOWGULE INDUSTRIES PVTLTD(3408)  "/>
    <n v="1810"/>
    <x v="1"/>
    <s v="Invoice"/>
    <n v="442.5"/>
    <n v="442.5"/>
    <x v="11"/>
    <x v="11"/>
    <x v="1"/>
    <s v="FSC (Own)-11GO.404"/>
    <x v="8"/>
    <x v="5"/>
  </r>
  <r>
    <s v="CHOWGULE INDUSTRIES PVTLTD(3408)  "/>
    <n v="1810"/>
    <x v="1"/>
    <s v="Invoice"/>
    <n v="472"/>
    <n v="472"/>
    <x v="54"/>
    <x v="54"/>
    <x v="1"/>
    <s v="FSC (Own)-11GO.404"/>
    <x v="8"/>
    <x v="5"/>
  </r>
  <r>
    <s v="CHOWGULE INDUSTRIES LTD(34NB"/>
    <n v="1170035"/>
    <x v="1"/>
    <s v="Invoice"/>
    <n v="737.5"/>
    <n v="737.5"/>
    <x v="4"/>
    <x v="4"/>
    <x v="2"/>
    <s v="FSC (Own)-11GO.404"/>
    <x v="8"/>
    <x v="5"/>
  </r>
  <r>
    <s v="SAI PONT CARS PVT LTD (3409)"/>
    <n v="1198641"/>
    <x v="1"/>
    <s v="Invoice"/>
    <n v="590"/>
    <n v="590"/>
    <x v="108"/>
    <x v="108"/>
    <x v="1"/>
    <s v="FSC (Own)-11GO.404"/>
    <x v="8"/>
    <x v="5"/>
  </r>
  <r>
    <s v="CHOWGULE INDUSTRIES PVTLTD(3408)  "/>
    <n v="1810"/>
    <x v="1"/>
    <s v="Invoice"/>
    <n v="442.5"/>
    <n v="442.5"/>
    <x v="175"/>
    <x v="175"/>
    <x v="0"/>
    <s v="FSC (Own)-11GO.404"/>
    <x v="8"/>
    <x v="5"/>
  </r>
  <r>
    <s v="SAI PONT CARS PVT LTD (3409)"/>
    <n v="1198641"/>
    <x v="1"/>
    <s v="Invoice"/>
    <n v="442.5"/>
    <n v="442.5"/>
    <x v="40"/>
    <x v="40"/>
    <x v="2"/>
    <s v="FSC (Own)-11GO.404"/>
    <x v="8"/>
    <x v="5"/>
  </r>
  <r>
    <s v="SAI POINT CARS PVT LTD(34NC)"/>
    <n v="1250911"/>
    <x v="1"/>
    <s v="Invoice"/>
    <n v="737.5"/>
    <n v="737.5"/>
    <x v="57"/>
    <x v="57"/>
    <x v="0"/>
    <s v="FSC (Own)-11GO.404"/>
    <x v="8"/>
    <x v="5"/>
  </r>
  <r>
    <s v="CHOWGULE INDUSTRIES PVTLTD(3408)  "/>
    <n v="1810"/>
    <x v="1"/>
    <s v="Invoice"/>
    <n v="531"/>
    <n v="531"/>
    <x v="136"/>
    <x v="136"/>
    <x v="0"/>
    <s v="FSC (Own)-11GO.404"/>
    <x v="8"/>
    <x v="5"/>
  </r>
  <r>
    <s v="CHOWGULE INDUSTRIES LTD(34NB"/>
    <n v="1170035"/>
    <x v="1"/>
    <s v="Invoice"/>
    <n v="737.5"/>
    <n v="737.5"/>
    <x v="13"/>
    <x v="13"/>
    <x v="2"/>
    <s v="FSC (Own)-11GO.404"/>
    <x v="8"/>
    <x v="5"/>
  </r>
  <r>
    <s v="SAI PONT CARS PVT LTD (3409)"/>
    <n v="325914"/>
    <x v="1"/>
    <s v="Invoice"/>
    <n v="442.5"/>
    <n v="442.5"/>
    <x v="49"/>
    <x v="49"/>
    <x v="3"/>
    <s v="FSC (Own)-11GO.404"/>
    <x v="8"/>
    <x v="5"/>
  </r>
  <r>
    <s v="JAGMOHAN MOTORS LIMITED(A601)  "/>
    <n v="1024"/>
    <x v="1"/>
    <s v="Invoice"/>
    <n v="737.5"/>
    <n v="737.5"/>
    <x v="57"/>
    <x v="57"/>
    <x v="0"/>
    <s v="FSC (Own)-11GO.404"/>
    <x v="8"/>
    <x v="5"/>
  </r>
  <r>
    <s v="CHOWGULE INDUSTRIES LTD (34NB)"/>
    <n v="1170031"/>
    <x v="1"/>
    <s v="Invoice"/>
    <n v="737.5"/>
    <n v="737.5"/>
    <x v="52"/>
    <x v="52"/>
    <x v="1"/>
    <s v="FSC (Own)-11GO.404"/>
    <x v="8"/>
    <x v="5"/>
  </r>
  <r>
    <s v="SAI POINT CARS PVT LTD(34NC)"/>
    <n v="1250911"/>
    <x v="1"/>
    <s v="Invoice"/>
    <n v="737.5"/>
    <n v="737.5"/>
    <x v="107"/>
    <x v="107"/>
    <x v="0"/>
    <s v="FSC (Own)-11GO.404"/>
    <x v="8"/>
    <x v="5"/>
  </r>
  <r>
    <s v="INDUS MOTOR CO PVT LTD(2702)  "/>
    <n v="1044"/>
    <x v="1"/>
    <s v="Invoice"/>
    <n v="472"/>
    <n v="472"/>
    <x v="86"/>
    <x v="86"/>
    <x v="1"/>
    <s v="FSC (Own)-11GO.404"/>
    <x v="8"/>
    <x v="5"/>
  </r>
  <r>
    <s v="CHOWGULE INDUSTRIES LTD(3401)  "/>
    <n v="2862"/>
    <x v="1"/>
    <s v="Invoice"/>
    <n v="442.5"/>
    <n v="442.5"/>
    <x v="72"/>
    <x v="72"/>
    <x v="0"/>
    <s v="FSC (Own)-11GO.404"/>
    <x v="8"/>
    <x v="5"/>
  </r>
  <r>
    <s v="CHOWGULE INDUSTRIES LTD(3401)  "/>
    <n v="2862"/>
    <x v="1"/>
    <s v="Invoice"/>
    <n v="472"/>
    <n v="472"/>
    <x v="108"/>
    <x v="108"/>
    <x v="1"/>
    <s v="FSC (Own)-11GO.404"/>
    <x v="8"/>
    <x v="5"/>
  </r>
  <r>
    <s v="CHOWGULE INDUSTRIES PVTLTD(3408)  "/>
    <n v="1810"/>
    <x v="1"/>
    <s v="Invoice"/>
    <n v="472"/>
    <n v="472"/>
    <x v="177"/>
    <x v="177"/>
    <x v="0"/>
    <s v="FSC (Own)-11GO.404"/>
    <x v="8"/>
    <x v="5"/>
  </r>
  <r>
    <s v="KIRTI KUNJ AUTOMOBILES PVT LTD (6H01)"/>
    <n v="1267573"/>
    <x v="1"/>
    <s v="Invoice"/>
    <n v="737.5"/>
    <n v="737.5"/>
    <x v="87"/>
    <x v="87"/>
    <x v="3"/>
    <s v="FSC (Own)-11GO.404"/>
    <x v="8"/>
    <x v="5"/>
  </r>
  <r>
    <s v="SAI PONT CARS PVT LTD (3409)"/>
    <n v="1198641"/>
    <x v="1"/>
    <s v="Invoice"/>
    <n v="472"/>
    <n v="472"/>
    <x v="72"/>
    <x v="72"/>
    <x v="0"/>
    <s v="FSC (Own)-11GO.404"/>
    <x v="8"/>
    <x v="5"/>
  </r>
  <r>
    <s v="SAI POINT CARS PVT LTD(34NC)"/>
    <n v="1250911"/>
    <x v="1"/>
    <s v="Invoice"/>
    <n v="737.5"/>
    <n v="737.5"/>
    <x v="172"/>
    <x v="172"/>
    <x v="0"/>
    <s v="FSC (Own)-11GO.404"/>
    <x v="8"/>
    <x v="5"/>
  </r>
  <r>
    <s v="ANAND MOTOR AGENCIES LTD(1301)  "/>
    <n v="2230"/>
    <x v="1"/>
    <s v="Invoice"/>
    <n v="531"/>
    <n v="531"/>
    <x v="188"/>
    <x v="188"/>
    <x v="0"/>
    <s v="FSC (Own)-11GO.404"/>
    <x v="8"/>
    <x v="5"/>
  </r>
  <r>
    <s v="KIRTI KUNJ AUTOMOBILES PVT LTD (6H01)"/>
    <n v="1267573"/>
    <x v="1"/>
    <s v="Invoice"/>
    <n v="737.5"/>
    <n v="737.5"/>
    <x v="31"/>
    <x v="31"/>
    <x v="2"/>
    <s v="FSC (Own)-11GO.404"/>
    <x v="8"/>
    <x v="5"/>
  </r>
  <r>
    <s v="CHOWGULE INDUSTRIES LTD (34NB)"/>
    <n v="1170031"/>
    <x v="1"/>
    <s v="Invoice"/>
    <n v="826"/>
    <n v="826"/>
    <x v="9"/>
    <x v="9"/>
    <x v="3"/>
    <s v="FSC (Own)-11GO.404"/>
    <x v="8"/>
    <x v="5"/>
  </r>
  <r>
    <s v="CHOWGULE INDUSTRIES LTD (34NB)"/>
    <n v="1170031"/>
    <x v="1"/>
    <s v="Invoice"/>
    <n v="737.5"/>
    <n v="737.5"/>
    <x v="69"/>
    <x v="69"/>
    <x v="2"/>
    <s v="FSC (Own)-11GO.404"/>
    <x v="8"/>
    <x v="5"/>
  </r>
  <r>
    <s v="SAI POINT CARS PVT LTD(34NC)"/>
    <n v="1250911"/>
    <x v="1"/>
    <s v="Invoice"/>
    <n v="737.5"/>
    <n v="737.5"/>
    <x v="183"/>
    <x v="183"/>
    <x v="3"/>
    <s v="FSC (Own)-11GO.404"/>
    <x v="8"/>
    <x v="5"/>
  </r>
  <r>
    <s v="SAI PONT CARS PVT LTD (3409)"/>
    <n v="1198641"/>
    <x v="1"/>
    <s v="Invoice"/>
    <n v="560.5"/>
    <n v="560.5"/>
    <x v="155"/>
    <x v="155"/>
    <x v="1"/>
    <s v="FSC (Own)-11GO.404"/>
    <x v="8"/>
    <x v="5"/>
  </r>
  <r>
    <s v="CHOWGULE INDUSTRIES PVTLTD(3408)  "/>
    <n v="1810"/>
    <x v="1"/>
    <s v="Invoice"/>
    <n v="560.5"/>
    <n v="560.5"/>
    <x v="34"/>
    <x v="34"/>
    <x v="3"/>
    <s v="FSC (Own)-11GO.404"/>
    <x v="8"/>
    <x v="5"/>
  </r>
  <r>
    <s v="SAI POINT CARS PVT LTD(34NC)"/>
    <n v="1250911"/>
    <x v="1"/>
    <s v="Invoice"/>
    <n v="737.5"/>
    <n v="737.5"/>
    <x v="71"/>
    <x v="71"/>
    <x v="1"/>
    <s v="FSC (Own)-11GO.404"/>
    <x v="8"/>
    <x v="5"/>
  </r>
  <r>
    <s v="KATARIA AUTOMOBILES PVT LTD(0104)  "/>
    <n v="1204"/>
    <x v="1"/>
    <s v="Invoice"/>
    <n v="914.5"/>
    <n v="914.5"/>
    <x v="176"/>
    <x v="176"/>
    <x v="3"/>
    <s v="FSC (Own)-11GO.404"/>
    <x v="8"/>
    <x v="5"/>
  </r>
  <r>
    <s v="ANAND MOTOR AGENCIES LTD(1301)  "/>
    <n v="2230"/>
    <x v="1"/>
    <s v="Invoice"/>
    <n v="649"/>
    <n v="649"/>
    <x v="17"/>
    <x v="17"/>
    <x v="2"/>
    <s v="FSC (Own)-11GO.404"/>
    <x v="8"/>
    <x v="5"/>
  </r>
  <r>
    <s v="CHOWGULE INDUSTRIES LTD (34NB)"/>
    <n v="1170031"/>
    <x v="1"/>
    <s v="Invoice"/>
    <n v="737.5"/>
    <n v="737.5"/>
    <x v="2"/>
    <x v="2"/>
    <x v="2"/>
    <s v="FSC (Own)-11GO.404"/>
    <x v="8"/>
    <x v="5"/>
  </r>
  <r>
    <s v="SAI PONT CARS PVT LTD (3409)"/>
    <n v="1198641"/>
    <x v="1"/>
    <s v="Invoice"/>
    <n v="590"/>
    <n v="590"/>
    <x v="22"/>
    <x v="22"/>
    <x v="2"/>
    <s v="FSC (Own)-11GO.404"/>
    <x v="8"/>
    <x v="5"/>
  </r>
  <r>
    <s v="SAI POINT CARS PVT LTD(34NC)"/>
    <n v="1250911"/>
    <x v="1"/>
    <s v="Invoice"/>
    <n v="914.5"/>
    <n v="914.5"/>
    <x v="53"/>
    <x v="53"/>
    <x v="1"/>
    <s v="FSC (Own)-11GO.404"/>
    <x v="8"/>
    <x v="5"/>
  </r>
  <r>
    <s v="JAGMOHAN MOTORS LIMITED(A601)  "/>
    <n v="1024"/>
    <x v="1"/>
    <s v="Invoice"/>
    <n v="560.5"/>
    <n v="560.5"/>
    <x v="37"/>
    <x v="37"/>
    <x v="1"/>
    <s v="FSC (Own)-11GO.404"/>
    <x v="8"/>
    <x v="5"/>
  </r>
  <r>
    <s v="CHOWGULE INDUSTRIES PVTLTD(3408)  "/>
    <n v="1810"/>
    <x v="1"/>
    <s v="Invoice"/>
    <n v="472"/>
    <n v="472"/>
    <x v="52"/>
    <x v="52"/>
    <x v="1"/>
    <s v="FSC (Own)-11GO.405"/>
    <x v="3"/>
    <x v="5"/>
  </r>
  <r>
    <s v="CHOWGULE INDUSTRIES PVTLTD(3408)  "/>
    <n v="1810"/>
    <x v="1"/>
    <s v="Invoice"/>
    <n v="472"/>
    <n v="472"/>
    <x v="68"/>
    <x v="68"/>
    <x v="3"/>
    <s v="FSC (Own)-11GO.405"/>
    <x v="3"/>
    <x v="5"/>
  </r>
  <r>
    <s v="CHOWGULE INDUSTRIES PVTLTD(3408)  "/>
    <n v="1810"/>
    <x v="1"/>
    <s v="Invoice"/>
    <n v="590"/>
    <n v="590"/>
    <x v="71"/>
    <x v="71"/>
    <x v="1"/>
    <s v="FSC (Own)-11GO.405"/>
    <x v="3"/>
    <x v="5"/>
  </r>
  <r>
    <s v="CHOWGULE INDUSTRIES PVTLTD(3408)  "/>
    <n v="1810"/>
    <x v="1"/>
    <s v="Invoice"/>
    <n v="472"/>
    <n v="472"/>
    <x v="14"/>
    <x v="14"/>
    <x v="2"/>
    <s v="FSC (Own)-11GO.405"/>
    <x v="3"/>
    <x v="5"/>
  </r>
  <r>
    <s v="CHOWGULE INDUSTRIES PVTLTD(3408)  "/>
    <n v="1810"/>
    <x v="1"/>
    <s v="Invoice"/>
    <n v="590"/>
    <n v="590"/>
    <x v="49"/>
    <x v="49"/>
    <x v="3"/>
    <s v="FSC (Own)-11GO.405"/>
    <x v="3"/>
    <x v="5"/>
  </r>
  <r>
    <s v="K P AUTOMOTIVE PVT LTD(1104)  "/>
    <n v="1194"/>
    <x v="1"/>
    <s v="Invoice"/>
    <n v="442.5"/>
    <n v="442.5"/>
    <x v="74"/>
    <x v="74"/>
    <x v="3"/>
    <s v="FSC (Own)-11GO.405"/>
    <x v="3"/>
    <x v="5"/>
  </r>
  <r>
    <s v="CHOWGULE INDUSTRIES PVTLTD(3408)  "/>
    <n v="1810"/>
    <x v="1"/>
    <s v="Invoice"/>
    <n v="472"/>
    <n v="472"/>
    <x v="9"/>
    <x v="9"/>
    <x v="3"/>
    <s v="FSC (Own)-11GO.405"/>
    <x v="3"/>
    <x v="5"/>
  </r>
  <r>
    <s v="CHOWGULE INDUSTRIES PVTLTD(3408)  "/>
    <n v="1810"/>
    <x v="1"/>
    <s v="Invoice"/>
    <n v="590"/>
    <n v="590"/>
    <x v="40"/>
    <x v="40"/>
    <x v="2"/>
    <s v="FSC (Own)-11GO.405"/>
    <x v="3"/>
    <x v="5"/>
  </r>
  <r>
    <s v="CHOWGULE INDUSTRIES PVTLTD(3408)  "/>
    <n v="1810"/>
    <x v="1"/>
    <s v="Invoice"/>
    <n v="590"/>
    <n v="590"/>
    <x v="85"/>
    <x v="85"/>
    <x v="3"/>
    <s v="FSC (Own)-11GO.405"/>
    <x v="3"/>
    <x v="5"/>
  </r>
  <r>
    <s v="M/S SHIVAM AUTOZON (0538)"/>
    <n v="655719"/>
    <x v="1"/>
    <s v="Invoice"/>
    <n v="914.5"/>
    <n v="914.5"/>
    <x v="44"/>
    <x v="44"/>
    <x v="3"/>
    <s v="FSC (Own)-11GO.405"/>
    <x v="3"/>
    <x v="5"/>
  </r>
  <r>
    <s v="CHOWGULE INDUSTRIES PVTLTD(3408)  "/>
    <n v="1810"/>
    <x v="1"/>
    <s v="Invoice"/>
    <n v="472"/>
    <n v="472"/>
    <x v="130"/>
    <x v="130"/>
    <x v="3"/>
    <s v="FSC (Own)-11GO.405"/>
    <x v="3"/>
    <x v="5"/>
  </r>
  <r>
    <s v="CHOWGULE INDUSTRIES LTD(34NB"/>
    <n v="1170035"/>
    <x v="1"/>
    <s v="Invoice"/>
    <n v="914.5"/>
    <n v="914.5"/>
    <x v="66"/>
    <x v="66"/>
    <x v="3"/>
    <s v="FSC (Own)-11GO.406"/>
    <x v="4"/>
    <x v="5"/>
  </r>
  <r>
    <s v="CHOWGULE INDUSTRIES PVTLTD(3408)  "/>
    <n v="1810"/>
    <x v="1"/>
    <s v="Invoice"/>
    <n v="413"/>
    <n v="413"/>
    <x v="190"/>
    <x v="190"/>
    <x v="0"/>
    <s v="FSC (Own)-11GO.406"/>
    <x v="4"/>
    <x v="5"/>
  </r>
  <r>
    <s v="CHOWGULE INDUSTRIES LTD (34NB)"/>
    <n v="1170031"/>
    <x v="1"/>
    <s v="Invoice"/>
    <n v="885"/>
    <n v="885"/>
    <x v="159"/>
    <x v="159"/>
    <x v="0"/>
    <s v="FSC (Own)-11GO.406"/>
    <x v="4"/>
    <x v="5"/>
  </r>
  <r>
    <s v="CHOWGULE INDUSTRIES LTD(34NB"/>
    <n v="1170035"/>
    <x v="1"/>
    <s v="Invoice"/>
    <n v="737.5"/>
    <n v="737.5"/>
    <x v="159"/>
    <x v="159"/>
    <x v="0"/>
    <s v="FSC (Own)-11GO.406"/>
    <x v="4"/>
    <x v="5"/>
  </r>
  <r>
    <s v="CHOWGULE INDUSTRIES PVTLTD(3408)  "/>
    <n v="1810"/>
    <x v="1"/>
    <s v="Invoice"/>
    <n v="472"/>
    <n v="472"/>
    <x v="187"/>
    <x v="187"/>
    <x v="3"/>
    <s v="FSC (Own)-11GO.406"/>
    <x v="4"/>
    <x v="5"/>
  </r>
  <r>
    <s v="SAI PONT CARS PVT LTD (3409)"/>
    <n v="1198641"/>
    <x v="1"/>
    <s v="Invoice"/>
    <n v="590"/>
    <n v="590"/>
    <x v="128"/>
    <x v="128"/>
    <x v="0"/>
    <s v="FSC (Own)-11GO.406"/>
    <x v="4"/>
    <x v="5"/>
  </r>
  <r>
    <s v="SAI PONT CARS PVT LTD (3409)"/>
    <n v="1198641"/>
    <x v="1"/>
    <s v="Invoice"/>
    <n v="442.5"/>
    <n v="442.5"/>
    <x v="97"/>
    <x v="97"/>
    <x v="4"/>
    <s v="FSC (Own)-11GO.406"/>
    <x v="4"/>
    <x v="5"/>
  </r>
  <r>
    <s v="CHOWGULE INDUSTRIES PVTLTD(3408)  "/>
    <n v="1810"/>
    <x v="1"/>
    <s v="Invoice"/>
    <n v="590"/>
    <n v="590"/>
    <x v="184"/>
    <x v="184"/>
    <x v="3"/>
    <s v="FSC (Own)-11GO.406"/>
    <x v="4"/>
    <x v="5"/>
  </r>
  <r>
    <s v="SAI PONT CARS PVT LTD (3409)"/>
    <n v="325914"/>
    <x v="1"/>
    <s v="Invoice"/>
    <n v="472"/>
    <n v="472"/>
    <x v="191"/>
    <x v="191"/>
    <x v="4"/>
    <s v="FSC (Own)-11GO.406"/>
    <x v="4"/>
    <x v="5"/>
  </r>
  <r>
    <s v="SAI PONT CARS PVT LTD (3409)"/>
    <n v="1198641"/>
    <x v="1"/>
    <s v="Invoice"/>
    <n v="590"/>
    <n v="590"/>
    <x v="192"/>
    <x v="192"/>
    <x v="4"/>
    <s v="FSC (Own)-11GO.406"/>
    <x v="4"/>
    <x v="5"/>
  </r>
  <r>
    <s v="SAI POINT CARS PVT LTD(34NC)"/>
    <n v="1250911"/>
    <x v="1"/>
    <s v="Invoice"/>
    <n v="914.5"/>
    <n v="914.5"/>
    <x v="35"/>
    <x v="35"/>
    <x v="1"/>
    <s v="FSC (Own)-11GO.406"/>
    <x v="4"/>
    <x v="5"/>
  </r>
  <r>
    <s v="CHOWGULE INDUSTRIES LTD(34NB"/>
    <n v="1170035"/>
    <x v="1"/>
    <s v="Invoice"/>
    <n v="914.5"/>
    <n v="914.5"/>
    <x v="83"/>
    <x v="83"/>
    <x v="1"/>
    <s v="FSC (Own)-11GO.406"/>
    <x v="4"/>
    <x v="5"/>
  </r>
  <r>
    <s v="CHOWGULE INDUSTRIES LTD(34NB"/>
    <n v="1170035"/>
    <x v="1"/>
    <s v="Invoice"/>
    <n v="737.5"/>
    <n v="737.5"/>
    <x v="51"/>
    <x v="51"/>
    <x v="0"/>
    <s v="FSC (Own)-11GO.406"/>
    <x v="4"/>
    <x v="5"/>
  </r>
  <r>
    <s v="CHOWGULE INDUSTRIES PVTLTD(3408)  "/>
    <n v="1810"/>
    <x v="1"/>
    <s v="Invoice"/>
    <n v="590"/>
    <n v="590"/>
    <x v="46"/>
    <x v="46"/>
    <x v="1"/>
    <s v="FSC (Own)-11GO.406"/>
    <x v="4"/>
    <x v="5"/>
  </r>
  <r>
    <s v="SAI POINT CARS PVT LTD(34NC)"/>
    <n v="1250911"/>
    <x v="1"/>
    <s v="Invoice"/>
    <n v="855.5"/>
    <n v="855.5"/>
    <x v="82"/>
    <x v="82"/>
    <x v="1"/>
    <s v="FSC (Own)-11GO.406"/>
    <x v="4"/>
    <x v="5"/>
  </r>
  <r>
    <s v="CHOWGULE INDUSTRIES PVTLTD(3408)  "/>
    <n v="1810"/>
    <x v="1"/>
    <s v="Invoice"/>
    <n v="472"/>
    <n v="472"/>
    <x v="193"/>
    <x v="193"/>
    <x v="4"/>
    <s v="FSC (Own)-11GO.406"/>
    <x v="4"/>
    <x v="5"/>
  </r>
  <r>
    <s v="CHOWGULE INDUSTRIES LTD(34NB"/>
    <n v="1170035"/>
    <x v="1"/>
    <s v="Invoice"/>
    <n v="737.5"/>
    <n v="737.5"/>
    <x v="59"/>
    <x v="59"/>
    <x v="3"/>
    <s v="FSC (Own)-11GO.406"/>
    <x v="4"/>
    <x v="5"/>
  </r>
  <r>
    <s v="CHOWGULE INDUSTRIES PVTLTD(3408)  "/>
    <n v="1810"/>
    <x v="1"/>
    <s v="Invoice"/>
    <n v="413"/>
    <n v="413"/>
    <x v="17"/>
    <x v="17"/>
    <x v="2"/>
    <s v="FSC (Own)-11GO.406"/>
    <x v="4"/>
    <x v="5"/>
  </r>
  <r>
    <s v="SAI PONT CARS PVT LTD (3409)"/>
    <n v="1198641"/>
    <x v="1"/>
    <s v="Invoice"/>
    <n v="737.5"/>
    <n v="737.5"/>
    <x v="194"/>
    <x v="194"/>
    <x v="4"/>
    <s v="FSC (Own)-11GO.406"/>
    <x v="4"/>
    <x v="5"/>
  </r>
  <r>
    <s v="CHOWGULE INDUSTRIES PVTLTD(3408)  "/>
    <n v="1810"/>
    <x v="1"/>
    <s v="Invoice"/>
    <n v="855.5"/>
    <n v="855.5"/>
    <x v="30"/>
    <x v="30"/>
    <x v="1"/>
    <s v="FSC (Own)-11GO.406"/>
    <x v="4"/>
    <x v="5"/>
  </r>
  <r>
    <s v="CHOWGULE INDUSTRIES PVTLTD(3408)  "/>
    <n v="1810"/>
    <x v="1"/>
    <s v="Invoice"/>
    <n v="590"/>
    <n v="590"/>
    <x v="15"/>
    <x v="15"/>
    <x v="2"/>
    <s v="FSC (Own)-11GO.406"/>
    <x v="4"/>
    <x v="5"/>
  </r>
  <r>
    <s v="CHOWGULE INDUSTRIES LTD(34NB"/>
    <n v="1170035"/>
    <x v="1"/>
    <s v="Invoice"/>
    <n v="855.5"/>
    <n v="855.5"/>
    <x v="9"/>
    <x v="9"/>
    <x v="3"/>
    <s v="FSC (Own)-11GO.406"/>
    <x v="4"/>
    <x v="5"/>
  </r>
  <r>
    <s v="CHOWGULE INDUSTRIES PVTLTD(3408)  "/>
    <n v="1810"/>
    <x v="1"/>
    <s v="Invoice"/>
    <n v="472"/>
    <n v="472"/>
    <x v="44"/>
    <x v="44"/>
    <x v="3"/>
    <s v="FSC (Own)-11GO.406"/>
    <x v="4"/>
    <x v="5"/>
  </r>
  <r>
    <s v="SAI PONT CARS PVT LTD (3409)"/>
    <n v="1198641"/>
    <x v="1"/>
    <s v="Invoice"/>
    <n v="590"/>
    <n v="590"/>
    <x v="54"/>
    <x v="54"/>
    <x v="1"/>
    <s v="FSC (Own)-11GO.406"/>
    <x v="4"/>
    <x v="5"/>
  </r>
  <r>
    <s v="CHOWGULE INDUSTRIES PVTLTD(3408)  "/>
    <n v="1810"/>
    <x v="1"/>
    <s v="Invoice"/>
    <n v="472"/>
    <n v="472"/>
    <x v="12"/>
    <x v="12"/>
    <x v="2"/>
    <s v="FSC (Own)-11GO.406"/>
    <x v="4"/>
    <x v="5"/>
  </r>
  <r>
    <s v="CHOWGULE INDUSTRIES LTD(34NB"/>
    <n v="1170035"/>
    <x v="1"/>
    <s v="Invoice"/>
    <n v="914.5"/>
    <n v="914.5"/>
    <x v="56"/>
    <x v="56"/>
    <x v="3"/>
    <s v="FSC (Own)-11GO.406"/>
    <x v="4"/>
    <x v="5"/>
  </r>
  <r>
    <s v="CHOWGULE INDUSTRIES PVTLTD(3408)  "/>
    <n v="1810"/>
    <x v="1"/>
    <s v="Invoice"/>
    <n v="472"/>
    <n v="472"/>
    <x v="74"/>
    <x v="74"/>
    <x v="3"/>
    <s v="FSC (Own)-11GO.406"/>
    <x v="4"/>
    <x v="5"/>
  </r>
  <r>
    <s v="CHOWGULE INDUSTRIES PVTLTD(3408)  "/>
    <n v="1810"/>
    <x v="1"/>
    <s v="Invoice"/>
    <n v="590"/>
    <n v="590"/>
    <x v="76"/>
    <x v="76"/>
    <x v="0"/>
    <s v="FSC (Own)-11GO.406"/>
    <x v="4"/>
    <x v="5"/>
  </r>
  <r>
    <s v="CHOWGULE INDUSTRIES PVTLTD(3408)  "/>
    <n v="1810"/>
    <x v="1"/>
    <s v="Invoice"/>
    <n v="590"/>
    <n v="590"/>
    <x v="195"/>
    <x v="195"/>
    <x v="4"/>
    <s v="FSC (Own)-11GO.406"/>
    <x v="4"/>
    <x v="5"/>
  </r>
  <r>
    <s v="CHOWGULE INDUSTRIES LTD(34NB"/>
    <n v="1170035"/>
    <x v="1"/>
    <s v="Invoice"/>
    <n v="914.5"/>
    <n v="914.5"/>
    <x v="76"/>
    <x v="76"/>
    <x v="0"/>
    <s v="FSC (Own)-11GO.406"/>
    <x v="4"/>
    <x v="5"/>
  </r>
  <r>
    <s v="SAI POINT CARS PVT LTD(34NC)"/>
    <n v="1250911"/>
    <x v="1"/>
    <s v="Invoice"/>
    <n v="855.5"/>
    <n v="855.5"/>
    <x v="10"/>
    <x v="10"/>
    <x v="1"/>
    <s v="FSC (Own)-11GO.406"/>
    <x v="4"/>
    <x v="5"/>
  </r>
  <r>
    <s v="SAI PONT CARS PVT LTD (3409)"/>
    <n v="1198641"/>
    <x v="1"/>
    <s v="Invoice"/>
    <n v="590"/>
    <n v="590"/>
    <x v="2"/>
    <x v="2"/>
    <x v="2"/>
    <s v="FSC (Own)-11GO.406"/>
    <x v="4"/>
    <x v="5"/>
  </r>
  <r>
    <s v="SAI PONT CARS PVT LTD (3409)"/>
    <n v="1198641"/>
    <x v="1"/>
    <s v="Invoice"/>
    <n v="442.5"/>
    <n v="442.5"/>
    <x v="14"/>
    <x v="14"/>
    <x v="2"/>
    <s v="FSC (Own)-11GO.406"/>
    <x v="4"/>
    <x v="5"/>
  </r>
  <r>
    <s v="CHOWGULE INDUSTRIES PVTLTD(3408)  "/>
    <n v="1810"/>
    <x v="1"/>
    <s v="Invoice"/>
    <n v="590"/>
    <n v="590"/>
    <x v="29"/>
    <x v="29"/>
    <x v="1"/>
    <s v="FSC (Own)-11GO.406"/>
    <x v="4"/>
    <x v="5"/>
  </r>
  <r>
    <s v="CHOWGULE INDUSTRIES PVTLTD(3408)  "/>
    <n v="1810"/>
    <x v="1"/>
    <s v="Invoice"/>
    <n v="560.5"/>
    <n v="560.5"/>
    <x v="136"/>
    <x v="136"/>
    <x v="0"/>
    <s v="FSC (Own)-11GO.406"/>
    <x v="4"/>
    <x v="5"/>
  </r>
  <r>
    <s v="CHOWGULE INDUSTRIES PVTLTD(3408)  "/>
    <n v="1810"/>
    <x v="1"/>
    <s v="Invoice"/>
    <n v="560.5"/>
    <n v="560.5"/>
    <x v="191"/>
    <x v="191"/>
    <x v="4"/>
    <s v="FSC (Own)-11GO.406"/>
    <x v="4"/>
    <x v="5"/>
  </r>
  <r>
    <s v="INDUS MOTOR CO.PVT.LTD.(7E01)"/>
    <n v="420158"/>
    <x v="1"/>
    <s v="Invoice"/>
    <n v="472"/>
    <n v="472"/>
    <x v="14"/>
    <x v="14"/>
    <x v="2"/>
    <s v="FSC (Own)-11GO.406"/>
    <x v="4"/>
    <x v="5"/>
  </r>
  <r>
    <s v="SAI PONT CARS PVT LTD (3409)"/>
    <n v="1198641"/>
    <x v="1"/>
    <s v="Invoice"/>
    <n v="442.5"/>
    <n v="442.5"/>
    <x v="59"/>
    <x v="59"/>
    <x v="3"/>
    <s v="FSC (Own)-11GO.406"/>
    <x v="4"/>
    <x v="5"/>
  </r>
  <r>
    <s v="CHOWGULE INDUSTRIES PVTLTD(3408)  "/>
    <n v="1810"/>
    <x v="1"/>
    <s v="Invoice"/>
    <n v="590"/>
    <n v="590"/>
    <x v="34"/>
    <x v="34"/>
    <x v="3"/>
    <s v="FSC (Own)-11GO.406"/>
    <x v="4"/>
    <x v="5"/>
  </r>
  <r>
    <s v="SAI POINT CARS PVT LTD(34NC)"/>
    <n v="1250911"/>
    <x v="1"/>
    <s v="Invoice"/>
    <n v="914.5"/>
    <n v="914.5"/>
    <x v="149"/>
    <x v="149"/>
    <x v="0"/>
    <s v="FSC (Own)-11GO.406"/>
    <x v="4"/>
    <x v="5"/>
  </r>
  <r>
    <s v="CHOWGULE INDUSTRIES LTD(34NB"/>
    <n v="1170035"/>
    <x v="1"/>
    <s v="Invoice"/>
    <n v="855.5"/>
    <n v="855.5"/>
    <x v="19"/>
    <x v="19"/>
    <x v="3"/>
    <s v="FSC (Own)-11GO.406"/>
    <x v="4"/>
    <x v="5"/>
  </r>
  <r>
    <s v="SAI POINT CARS PVT LTD(34NC)"/>
    <n v="1250911"/>
    <x v="1"/>
    <s v="Invoice"/>
    <n v="855.5"/>
    <n v="855.5"/>
    <x v="34"/>
    <x v="34"/>
    <x v="3"/>
    <s v="FSC (Own)-11GO.406"/>
    <x v="4"/>
    <x v="5"/>
  </r>
  <r>
    <s v="SAI POINT CARS PVT LTD(34NC)"/>
    <n v="1250911"/>
    <x v="1"/>
    <s v="Invoice"/>
    <n v="855.5"/>
    <n v="855.5"/>
    <x v="3"/>
    <x v="3"/>
    <x v="2"/>
    <s v="FSC (Own)-11GO.406"/>
    <x v="4"/>
    <x v="5"/>
  </r>
  <r>
    <s v="CHOWGULE INDUSTRIES PVTLTD(3408)  "/>
    <n v="1810"/>
    <x v="1"/>
    <s v="Invoice"/>
    <n v="590"/>
    <n v="590"/>
    <x v="196"/>
    <x v="196"/>
    <x v="4"/>
    <s v="FSC (Own)-11GO.406"/>
    <x v="4"/>
    <x v="5"/>
  </r>
  <r>
    <s v="SAI POINT CARS PVT LTD(34NC)"/>
    <n v="1250911"/>
    <x v="1"/>
    <s v="Invoice"/>
    <n v="531"/>
    <n v="531"/>
    <x v="59"/>
    <x v="59"/>
    <x v="3"/>
    <s v="FSC (Own)-11GO.408"/>
    <x v="5"/>
    <x v="5"/>
  </r>
  <r>
    <s v="SAI PONT CARS PVT LTD (3409)"/>
    <n v="1198641"/>
    <x v="1"/>
    <s v="Invoice"/>
    <n v="531"/>
    <n v="531"/>
    <x v="4"/>
    <x v="4"/>
    <x v="2"/>
    <s v="FSC (Own)-11GO.408"/>
    <x v="5"/>
    <x v="5"/>
  </r>
  <r>
    <s v="CHOWGULE INDUSTRIES LTD(3401)  "/>
    <n v="2862"/>
    <x v="1"/>
    <s v="Invoice"/>
    <n v="590"/>
    <n v="590"/>
    <x v="61"/>
    <x v="61"/>
    <x v="3"/>
    <s v="FSC (Own)-11GO.408"/>
    <x v="5"/>
    <x v="5"/>
  </r>
  <r>
    <s v="CHOWGULE INDUSTRIES LTD(34NB"/>
    <n v="1170035"/>
    <x v="1"/>
    <s v="Invoice"/>
    <n v="590"/>
    <n v="590"/>
    <x v="51"/>
    <x v="51"/>
    <x v="0"/>
    <s v="FSC (Own)-11GO.408"/>
    <x v="5"/>
    <x v="5"/>
  </r>
  <r>
    <s v="SAI POINT CARS PVT LTD(34NC)"/>
    <n v="1250911"/>
    <x v="1"/>
    <s v="Invoice"/>
    <n v="472"/>
    <n v="472"/>
    <x v="66"/>
    <x v="66"/>
    <x v="3"/>
    <s v="FSC (Own)-11GO.408"/>
    <x v="5"/>
    <x v="5"/>
  </r>
  <r>
    <s v="SAI PONT CARS PVT LTD (3409)"/>
    <n v="1198641"/>
    <x v="1"/>
    <s v="Invoice"/>
    <n v="590"/>
    <n v="590"/>
    <x v="76"/>
    <x v="76"/>
    <x v="0"/>
    <s v="FSC (Own)-11GO.408"/>
    <x v="5"/>
    <x v="5"/>
  </r>
  <r>
    <s v="CHOWGULE INDUSTRIES LTD(34NB"/>
    <n v="1170035"/>
    <x v="1"/>
    <s v="Invoice"/>
    <n v="649"/>
    <n v="649"/>
    <x v="70"/>
    <x v="70"/>
    <x v="1"/>
    <s v="FSC (Own)-11GO.408"/>
    <x v="5"/>
    <x v="5"/>
  </r>
  <r>
    <s v="SAI PONT CARS PVT LTD (3409)"/>
    <n v="1198641"/>
    <x v="1"/>
    <s v="Invoice"/>
    <n v="590"/>
    <n v="590"/>
    <x v="172"/>
    <x v="172"/>
    <x v="0"/>
    <s v="FSC (Own)-11GO.408"/>
    <x v="5"/>
    <x v="5"/>
  </r>
  <r>
    <s v="CHOWGULE INDUSTRIES LTD(3401)  "/>
    <n v="2862"/>
    <x v="1"/>
    <s v="Invoice"/>
    <n v="590"/>
    <n v="590"/>
    <x v="149"/>
    <x v="149"/>
    <x v="0"/>
    <s v="FSC (Own)-11GO.408"/>
    <x v="5"/>
    <x v="5"/>
  </r>
  <r>
    <s v="CHOWGULE INDUSTRIES PVTLTD(3408)  "/>
    <n v="1810"/>
    <x v="1"/>
    <s v="Invoice"/>
    <n v="590"/>
    <n v="590"/>
    <x v="46"/>
    <x v="46"/>
    <x v="1"/>
    <s v="FSC (Own)-11GO.408"/>
    <x v="5"/>
    <x v="5"/>
  </r>
  <r>
    <s v="SAI POINT CARS PVT LTD(34NC)"/>
    <n v="1250911"/>
    <x v="1"/>
    <s v="Invoice"/>
    <n v="531"/>
    <n v="531"/>
    <x v="167"/>
    <x v="167"/>
    <x v="0"/>
    <s v="FSC (Own)-11GO.408"/>
    <x v="5"/>
    <x v="5"/>
  </r>
  <r>
    <s v="CHOWGULE INDUSTRIES PVTLTD(3408)  "/>
    <n v="1810"/>
    <x v="1"/>
    <s v="Invoice"/>
    <n v="590"/>
    <n v="590"/>
    <x v="42"/>
    <x v="42"/>
    <x v="1"/>
    <s v="FSC (Own)-11GO.408"/>
    <x v="5"/>
    <x v="5"/>
  </r>
  <r>
    <s v="SAI POINT CARS PVT LTD(34NC)"/>
    <n v="1250911"/>
    <x v="1"/>
    <s v="Invoice"/>
    <n v="590"/>
    <n v="590"/>
    <x v="112"/>
    <x v="112"/>
    <x v="0"/>
    <s v="FSC (Own)-11GO.408"/>
    <x v="5"/>
    <x v="5"/>
  </r>
  <r>
    <s v="CHOWGULE INDUSTRIES LTD(3401)  "/>
    <n v="2862"/>
    <x v="1"/>
    <s v="Invoice"/>
    <n v="590"/>
    <n v="590"/>
    <x v="70"/>
    <x v="70"/>
    <x v="1"/>
    <s v="FSC (Own)-11GO.408"/>
    <x v="5"/>
    <x v="5"/>
  </r>
  <r>
    <s v="SAI POINT CARS PVT LTD(34NC)"/>
    <n v="1250911"/>
    <x v="1"/>
    <s v="Invoice"/>
    <n v="531"/>
    <n v="531"/>
    <x v="167"/>
    <x v="167"/>
    <x v="0"/>
    <s v="FSC (Own)-11GO.408"/>
    <x v="5"/>
    <x v="5"/>
  </r>
  <r>
    <s v="SAI PONT CARS PVT LTD (3409)"/>
    <n v="1198641"/>
    <x v="1"/>
    <s v="Invoice"/>
    <n v="472"/>
    <n v="472"/>
    <x v="136"/>
    <x v="136"/>
    <x v="0"/>
    <s v="FSC (Own)-11GO.408"/>
    <x v="5"/>
    <x v="5"/>
  </r>
  <r>
    <s v="SAI POINT CARS PVT LTD(34NC)"/>
    <n v="1250911"/>
    <x v="1"/>
    <s v="Invoice"/>
    <n v="649"/>
    <n v="649"/>
    <x v="130"/>
    <x v="130"/>
    <x v="3"/>
    <s v="FSC (Own)-11GO.408"/>
    <x v="5"/>
    <x v="5"/>
  </r>
  <r>
    <s v="SAI POINT CARS PVT LTD(34NC)"/>
    <n v="1250911"/>
    <x v="1"/>
    <s v="Invoice"/>
    <n v="590"/>
    <n v="590"/>
    <x v="74"/>
    <x v="74"/>
    <x v="3"/>
    <s v="FSC (Own)-11GO.408"/>
    <x v="5"/>
    <x v="5"/>
  </r>
  <r>
    <s v="SAI POINT CARS PVT LTD(34NC)"/>
    <n v="1250911"/>
    <x v="1"/>
    <s v="Invoice"/>
    <n v="590"/>
    <n v="590"/>
    <x v="76"/>
    <x v="76"/>
    <x v="0"/>
    <s v="FSC (Own)-11GO.408"/>
    <x v="5"/>
    <x v="5"/>
  </r>
  <r>
    <s v="SAI PONT CARS PVT LTD (3409)"/>
    <n v="325914"/>
    <x v="1"/>
    <s v="Invoice"/>
    <n v="590"/>
    <n v="590"/>
    <x v="71"/>
    <x v="71"/>
    <x v="1"/>
    <s v="FSC (Own)-11GO.408"/>
    <x v="5"/>
    <x v="5"/>
  </r>
  <r>
    <s v="CHOWGULE INDUSTRIES LTD(34NB"/>
    <n v="1170035"/>
    <x v="1"/>
    <s v="Invoice"/>
    <n v="590"/>
    <n v="590"/>
    <x v="39"/>
    <x v="39"/>
    <x v="1"/>
    <s v="FSC (Own)-11GO.408"/>
    <x v="5"/>
    <x v="5"/>
  </r>
  <r>
    <s v="SAI PONT CARS PVT LTD (3409)"/>
    <n v="1198641"/>
    <x v="1"/>
    <s v="Invoice"/>
    <n v="590"/>
    <n v="590"/>
    <x v="79"/>
    <x v="79"/>
    <x v="3"/>
    <s v="FSC (Own)-11GO.408"/>
    <x v="5"/>
    <x v="5"/>
  </r>
  <r>
    <s v="SAI POINT CARS PVT LTD(34NC)"/>
    <n v="1250911"/>
    <x v="1"/>
    <s v="Invoice"/>
    <n v="590"/>
    <n v="590"/>
    <x v="48"/>
    <x v="48"/>
    <x v="3"/>
    <s v="FSC (Own)-11GO.408"/>
    <x v="5"/>
    <x v="5"/>
  </r>
  <r>
    <s v="SAI POINT CARS PVT LTD(34NC)"/>
    <n v="1250911"/>
    <x v="1"/>
    <s v="Invoice"/>
    <n v="472"/>
    <n v="472"/>
    <x v="152"/>
    <x v="152"/>
    <x v="3"/>
    <s v="FSC (Own)-11GO.408"/>
    <x v="5"/>
    <x v="5"/>
  </r>
  <r>
    <s v="CHOWGULE INDUSTRIES LTD(34NB"/>
    <n v="1170035"/>
    <x v="1"/>
    <s v="Invoice"/>
    <n v="590"/>
    <n v="590"/>
    <x v="47"/>
    <x v="47"/>
    <x v="1"/>
    <s v="FSC (Own)-11GO.408"/>
    <x v="5"/>
    <x v="5"/>
  </r>
  <r>
    <s v="SAI POINT CARS PVT LTD(34NC)"/>
    <n v="1250911"/>
    <x v="1"/>
    <s v="Invoice"/>
    <n v="649"/>
    <n v="649"/>
    <x v="61"/>
    <x v="61"/>
    <x v="3"/>
    <s v="FSC (Own)-11GO.408"/>
    <x v="5"/>
    <x v="5"/>
  </r>
  <r>
    <s v="SAI POINT CARS PVT LTD(34NC)"/>
    <n v="1250911"/>
    <x v="1"/>
    <s v="Invoice"/>
    <n v="531"/>
    <n v="531"/>
    <x v="52"/>
    <x v="52"/>
    <x v="1"/>
    <s v="FSC (Own)-11GO.408"/>
    <x v="5"/>
    <x v="5"/>
  </r>
  <r>
    <s v="CHOWGULE INDUSTRIES PVTLTD(3408)  "/>
    <n v="1810"/>
    <x v="1"/>
    <s v="Invoice"/>
    <n v="590"/>
    <n v="590"/>
    <x v="37"/>
    <x v="37"/>
    <x v="1"/>
    <s v="FSC (Own)-11GO.408"/>
    <x v="5"/>
    <x v="5"/>
  </r>
  <r>
    <s v="SAI PONT CARS PVT LTD (3409)"/>
    <n v="1198641"/>
    <x v="1"/>
    <s v="Invoice"/>
    <n v="649"/>
    <n v="649"/>
    <x v="85"/>
    <x v="85"/>
    <x v="3"/>
    <s v="FSC (Own)-11GO.408"/>
    <x v="5"/>
    <x v="5"/>
  </r>
  <r>
    <s v="CHOWGULE INDUSTRIES PVTLTD(3408)  "/>
    <n v="1810"/>
    <x v="1"/>
    <s v="Invoice"/>
    <n v="472"/>
    <n v="472"/>
    <x v="5"/>
    <x v="5"/>
    <x v="2"/>
    <s v="FSC (Own)-11GO.408"/>
    <x v="5"/>
    <x v="5"/>
  </r>
  <r>
    <s v="SAI POINT CARS PVT LTD(34NC)"/>
    <n v="1250911"/>
    <x v="1"/>
    <s v="Invoice"/>
    <n v="590"/>
    <n v="590"/>
    <x v="43"/>
    <x v="43"/>
    <x v="2"/>
    <s v="FSC (Own)-11GO.408"/>
    <x v="5"/>
    <x v="5"/>
  </r>
  <r>
    <s v="CHOWGULE INDUSTRIES PVTLTD(3408)  "/>
    <n v="1810"/>
    <x v="1"/>
    <s v="Invoice"/>
    <n v="531"/>
    <n v="531"/>
    <x v="74"/>
    <x v="74"/>
    <x v="3"/>
    <s v="FSC (Own)-11GO.408"/>
    <x v="5"/>
    <x v="5"/>
  </r>
  <r>
    <s v="SAI POINT CARS PVT LTD(34NC)"/>
    <n v="1250911"/>
    <x v="1"/>
    <s v="Invoice"/>
    <n v="590"/>
    <n v="590"/>
    <x v="30"/>
    <x v="30"/>
    <x v="1"/>
    <s v="FSC (Own)-11GO.408"/>
    <x v="5"/>
    <x v="5"/>
  </r>
  <r>
    <s v="SAI PONT CARS PVT LTD (3409)"/>
    <n v="1198641"/>
    <x v="1"/>
    <s v="Invoice"/>
    <n v="914.5"/>
    <n v="914.5"/>
    <x v="128"/>
    <x v="128"/>
    <x v="0"/>
    <s v="SR Service-11GO.412"/>
    <x v="9"/>
    <x v="5"/>
  </r>
  <r>
    <s v="SAI PONT CARS PVT LTD (3409)"/>
    <n v="1198641"/>
    <x v="1"/>
    <s v="Invoice"/>
    <n v="737.5"/>
    <n v="737.5"/>
    <x v="186"/>
    <x v="186"/>
    <x v="1"/>
    <s v="SR Service-11GO.412"/>
    <x v="9"/>
    <x v="5"/>
  </r>
  <r>
    <s v="SAI PONT CARS PVT LTD (3409)"/>
    <n v="1198641"/>
    <x v="1"/>
    <s v="Invoice"/>
    <n v="737.5"/>
    <n v="737.5"/>
    <x v="53"/>
    <x v="53"/>
    <x v="1"/>
    <s v="SR Service-11GO.412"/>
    <x v="9"/>
    <x v="5"/>
  </r>
  <r>
    <s v="SAI PONT CARS PVT LTD (3409)"/>
    <n v="1198641"/>
    <x v="1"/>
    <s v="Invoice"/>
    <n v="1003"/>
    <n v="1003"/>
    <x v="16"/>
    <x v="16"/>
    <x v="3"/>
    <s v="SR Service-11GO.412"/>
    <x v="9"/>
    <x v="5"/>
  </r>
  <r>
    <s v="VARUN MOTOR PVT LTD (1010)"/>
    <n v="456335"/>
    <x v="1"/>
    <s v="Invoice"/>
    <n v="914.5"/>
    <n v="914.5"/>
    <x v="68"/>
    <x v="68"/>
    <x v="3"/>
    <s v="SR Service-11GO.412"/>
    <x v="9"/>
    <x v="5"/>
  </r>
  <r>
    <s v="SAI PONT CARS PVT LTD (3409)"/>
    <n v="1198641"/>
    <x v="1"/>
    <s v="Invoice"/>
    <n v="914.5"/>
    <n v="914.5"/>
    <x v="21"/>
    <x v="21"/>
    <x v="2"/>
    <s v="SR Service-11GO.412"/>
    <x v="9"/>
    <x v="5"/>
  </r>
  <r>
    <s v="SAI PONT CARS PVT LTD (3409)"/>
    <n v="1198641"/>
    <x v="1"/>
    <s v="Invoice"/>
    <n v="472"/>
    <n v="472"/>
    <x v="9"/>
    <x v="9"/>
    <x v="3"/>
    <s v="SR Service-11GO.412"/>
    <x v="9"/>
    <x v="5"/>
  </r>
  <r>
    <s v="SAI PONT CARS PVT LTD (3409)"/>
    <n v="1198641"/>
    <x v="1"/>
    <s v="Invoice"/>
    <n v="914.5"/>
    <n v="914.5"/>
    <x v="56"/>
    <x v="56"/>
    <x v="3"/>
    <s v="SR Service-11GO.412"/>
    <x v="9"/>
    <x v="5"/>
  </r>
  <r>
    <s v="CHOWGULE INDUSTRIES LTD (34NB)"/>
    <n v="1170031"/>
    <x v="1"/>
    <s v="Invoice"/>
    <n v="737.5"/>
    <n v="737.5"/>
    <x v="56"/>
    <x v="56"/>
    <x v="3"/>
    <s v="SR Service-11GO.412"/>
    <x v="9"/>
    <x v="5"/>
  </r>
  <r>
    <s v="CHOWGULE INDUSTRIES LTD (34NB)"/>
    <n v="1170031"/>
    <x v="1"/>
    <s v="Invoice"/>
    <n v="737.5"/>
    <n v="737.5"/>
    <x v="121"/>
    <x v="121"/>
    <x v="3"/>
    <s v="SR Service-11GO.412"/>
    <x v="9"/>
    <x v="5"/>
  </r>
  <r>
    <s v="SAI PONT CARS PVT LTD (3409)"/>
    <n v="1198641"/>
    <x v="1"/>
    <s v="Invoice"/>
    <n v="737.5"/>
    <n v="737.5"/>
    <x v="40"/>
    <x v="40"/>
    <x v="2"/>
    <s v="SR Service-11GO.412"/>
    <x v="9"/>
    <x v="5"/>
  </r>
  <r>
    <s v="SAI PONT CARS PVT LTD (3409)"/>
    <n v="1198641"/>
    <x v="1"/>
    <s v="Invoice"/>
    <n v="737.5"/>
    <n v="737.5"/>
    <x v="48"/>
    <x v="48"/>
    <x v="3"/>
    <s v="SR Service-11GO.412"/>
    <x v="9"/>
    <x v="5"/>
  </r>
  <r>
    <s v="SAI PONT CARS PVT LTD (3409)"/>
    <n v="1198641"/>
    <x v="1"/>
    <s v="Invoice"/>
    <n v="914.5"/>
    <n v="914.5"/>
    <x v="13"/>
    <x v="13"/>
    <x v="2"/>
    <s v="SR Service-11GO.412"/>
    <x v="9"/>
    <x v="5"/>
  </r>
  <r>
    <s v="SAI PONT CARS PVT LTD (3409)"/>
    <n v="1198641"/>
    <x v="1"/>
    <s v="Invoice"/>
    <n v="914.5"/>
    <n v="914.5"/>
    <x v="187"/>
    <x v="187"/>
    <x v="3"/>
    <s v="SR Service-11GO.412"/>
    <x v="9"/>
    <x v="5"/>
  </r>
  <r>
    <s v="CHOWGULE INDUSTRIES LTD (34NB)"/>
    <n v="1170031"/>
    <x v="1"/>
    <s v="Invoice"/>
    <n v="737.5"/>
    <n v="737.5"/>
    <x v="99"/>
    <x v="99"/>
    <x v="3"/>
    <s v="SR Service-11GO.412"/>
    <x v="9"/>
    <x v="5"/>
  </r>
  <r>
    <s v="SAI PONT CARS PVT LTD (3409)"/>
    <n v="1198641"/>
    <x v="1"/>
    <s v="Invoice"/>
    <n v="737.5"/>
    <n v="737.5"/>
    <x v="155"/>
    <x v="155"/>
    <x v="1"/>
    <s v="SR Service-11GO.412"/>
    <x v="9"/>
    <x v="5"/>
  </r>
  <r>
    <s v="SAI PONT CARS PVT LTD (3409)"/>
    <n v="1198641"/>
    <x v="1"/>
    <s v="Invoice"/>
    <n v="737.5"/>
    <n v="737.5"/>
    <x v="43"/>
    <x v="43"/>
    <x v="2"/>
    <s v="SR Service-11GO.412"/>
    <x v="9"/>
    <x v="5"/>
  </r>
  <r>
    <s v="SAI PONT CARS PVT LTD (3409)"/>
    <n v="1198641"/>
    <x v="1"/>
    <s v="Invoice"/>
    <n v="737.5"/>
    <n v="737.5"/>
    <x v="24"/>
    <x v="24"/>
    <x v="2"/>
    <s v="SR Service-11GO.412"/>
    <x v="9"/>
    <x v="5"/>
  </r>
  <r>
    <s v="SAI PONT CARS PVT LTD (3409)"/>
    <n v="1198641"/>
    <x v="1"/>
    <s v="Invoice"/>
    <n v="737.5"/>
    <n v="737.5"/>
    <x v="47"/>
    <x v="47"/>
    <x v="1"/>
    <s v="SR Service-11GO.412"/>
    <x v="9"/>
    <x v="5"/>
  </r>
  <r>
    <s v="SAI PONT CARS PVT LTD (3409)"/>
    <n v="1198641"/>
    <x v="1"/>
    <s v="Invoice"/>
    <n v="472"/>
    <n v="472"/>
    <x v="107"/>
    <x v="107"/>
    <x v="0"/>
    <s v="SR Service-11GO.412"/>
    <x v="9"/>
    <x v="5"/>
  </r>
  <r>
    <s v="SAI PONT CARS PVT LTD (3409)"/>
    <n v="1198641"/>
    <x v="1"/>
    <s v="Invoice"/>
    <n v="737.5"/>
    <n v="737.5"/>
    <x v="175"/>
    <x v="175"/>
    <x v="0"/>
    <s v="SR Service-11GO.412"/>
    <x v="9"/>
    <x v="5"/>
  </r>
  <r>
    <s v="SAI PONT CARS PVT LTD (3409)"/>
    <n v="1198641"/>
    <x v="1"/>
    <s v="Invoice"/>
    <n v="737.5"/>
    <n v="737.5"/>
    <x v="155"/>
    <x v="155"/>
    <x v="1"/>
    <s v="SR Service-11GO.412"/>
    <x v="9"/>
    <x v="5"/>
  </r>
  <r>
    <s v="SAI PONT CARS PVT LTD (3409)"/>
    <n v="1198641"/>
    <x v="1"/>
    <s v="Invoice"/>
    <n v="737.5"/>
    <n v="737.5"/>
    <x v="72"/>
    <x v="72"/>
    <x v="0"/>
    <s v="SR Service-11GO.412"/>
    <x v="9"/>
    <x v="5"/>
  </r>
  <r>
    <s v="SAI PONT CARS PVT LTD (3409)"/>
    <n v="1198641"/>
    <x v="1"/>
    <s v="Invoice"/>
    <n v="590"/>
    <n v="590"/>
    <x v="83"/>
    <x v="83"/>
    <x v="1"/>
    <s v="SR Service-11GO.412"/>
    <x v="9"/>
    <x v="5"/>
  </r>
  <r>
    <s v="CHOWGULE INDUSTRIES LTD (34NB)"/>
    <n v="1170031"/>
    <x v="1"/>
    <s v="Invoice"/>
    <n v="649"/>
    <n v="649"/>
    <x v="1"/>
    <x v="1"/>
    <x v="1"/>
    <s v="SR Service-11GO.412"/>
    <x v="9"/>
    <x v="5"/>
  </r>
  <r>
    <s v="SAI PONT CARS PVT LTD (3409)"/>
    <n v="1198641"/>
    <x v="1"/>
    <s v="Invoice"/>
    <n v="914.5"/>
    <n v="914.5"/>
    <x v="187"/>
    <x v="187"/>
    <x v="3"/>
    <s v="SR Service-11GO.412"/>
    <x v="9"/>
    <x v="5"/>
  </r>
  <r>
    <s v="SAI PONT CARS PVT LTD (3409)"/>
    <n v="1198641"/>
    <x v="1"/>
    <s v="Invoice"/>
    <n v="914.5"/>
    <n v="914.5"/>
    <x v="81"/>
    <x v="81"/>
    <x v="3"/>
    <s v="SR Service-11GO.412"/>
    <x v="9"/>
    <x v="5"/>
  </r>
  <r>
    <s v="CHOWGULE INDUSTRIES LTD (34NB)"/>
    <n v="1170031"/>
    <x v="1"/>
    <s v="Invoice"/>
    <n v="737.5"/>
    <n v="737.5"/>
    <x v="71"/>
    <x v="71"/>
    <x v="1"/>
    <s v="SR Service-11GO.412"/>
    <x v="9"/>
    <x v="5"/>
  </r>
  <r>
    <s v="CHOWGULE INDUSTRIES LTD (34NB)"/>
    <n v="1170031"/>
    <x v="1"/>
    <s v="Invoice"/>
    <n v="737.5"/>
    <n v="737.5"/>
    <x v="70"/>
    <x v="70"/>
    <x v="1"/>
    <s v="SR Service-11GO.412"/>
    <x v="9"/>
    <x v="5"/>
  </r>
  <r>
    <s v="SAI PONT CARS PVT LTD (3409)"/>
    <n v="1198641"/>
    <x v="1"/>
    <s v="Invoice"/>
    <n v="737.5"/>
    <n v="737.5"/>
    <x v="13"/>
    <x v="13"/>
    <x v="2"/>
    <s v="SR Service-11GO.412"/>
    <x v="9"/>
    <x v="5"/>
  </r>
  <r>
    <s v="CHOWGULE INDUSTRIES LTD (34NB)"/>
    <n v="1170031"/>
    <x v="1"/>
    <s v="Invoice"/>
    <n v="914.5"/>
    <n v="914.5"/>
    <x v="159"/>
    <x v="159"/>
    <x v="0"/>
    <s v="SR Service-11GO.412"/>
    <x v="9"/>
    <x v="5"/>
  </r>
  <r>
    <s v="SAI PONT CARS PVT LTD (3409)"/>
    <n v="1198641"/>
    <x v="1"/>
    <s v="Invoice"/>
    <n v="737.5"/>
    <n v="737.5"/>
    <x v="95"/>
    <x v="95"/>
    <x v="0"/>
    <s v="SR Service-11GO.412"/>
    <x v="9"/>
    <x v="5"/>
  </r>
  <r>
    <s v="SAI PONT CARS PVT LTD (3409)"/>
    <n v="1198641"/>
    <x v="1"/>
    <s v="Invoice"/>
    <n v="914.5"/>
    <n v="914.5"/>
    <x v="19"/>
    <x v="19"/>
    <x v="3"/>
    <s v="SR Service-11GO.412"/>
    <x v="9"/>
    <x v="5"/>
  </r>
  <r>
    <s v="SAI PONT CARS PVT LTD (3409)"/>
    <n v="1198641"/>
    <x v="1"/>
    <s v="Invoice"/>
    <n v="472"/>
    <n v="472"/>
    <x v="56"/>
    <x v="56"/>
    <x v="3"/>
    <s v="SR Service-11GO.412"/>
    <x v="9"/>
    <x v="5"/>
  </r>
  <r>
    <s v="SAI PONT CARS PVT LTD (3409)"/>
    <n v="1198641"/>
    <x v="1"/>
    <s v="Invoice"/>
    <n v="649"/>
    <n v="649"/>
    <x v="130"/>
    <x v="130"/>
    <x v="3"/>
    <s v="SR Service-11GO.412"/>
    <x v="9"/>
    <x v="5"/>
  </r>
  <r>
    <s v="SAI PONT CARS PVT LTD (3409)"/>
    <n v="1198641"/>
    <x v="1"/>
    <s v="Invoice"/>
    <n v="737.5"/>
    <n v="737.5"/>
    <x v="66"/>
    <x v="66"/>
    <x v="3"/>
    <s v="SR Service-11GO.412"/>
    <x v="9"/>
    <x v="5"/>
  </r>
  <r>
    <s v="SAI PONT CARS PVT LTD (3409)"/>
    <n v="1198641"/>
    <x v="1"/>
    <s v="Invoice"/>
    <n v="914.5"/>
    <n v="914.5"/>
    <x v="30"/>
    <x v="30"/>
    <x v="1"/>
    <s v="SR Service-11GO.412"/>
    <x v="9"/>
    <x v="5"/>
  </r>
  <r>
    <s v="SAI PONT CARS PVT LTD (3409)"/>
    <n v="1198641"/>
    <x v="1"/>
    <s v="Invoice"/>
    <n v="737.5"/>
    <n v="737.5"/>
    <x v="29"/>
    <x v="29"/>
    <x v="1"/>
    <s v="SR Service-11GO.412"/>
    <x v="9"/>
    <x v="5"/>
  </r>
  <r>
    <s v="SAI PONT CARS PVT LTD (3409)"/>
    <n v="1198641"/>
    <x v="1"/>
    <s v="Invoice"/>
    <n v="737.5"/>
    <n v="737.5"/>
    <x v="156"/>
    <x v="156"/>
    <x v="3"/>
    <s v="SR Service-11GO.412"/>
    <x v="9"/>
    <x v="5"/>
  </r>
  <r>
    <s v="SAI PONT CARS PVT LTD (3409)"/>
    <n v="1198641"/>
    <x v="1"/>
    <s v="Invoice"/>
    <n v="472"/>
    <n v="472"/>
    <x v="48"/>
    <x v="48"/>
    <x v="3"/>
    <s v="SR Service-11GO.412"/>
    <x v="9"/>
    <x v="5"/>
  </r>
  <r>
    <s v="SAI PONT CARS PVT LTD (3409)"/>
    <n v="1198641"/>
    <x v="1"/>
    <s v="Invoice"/>
    <n v="826"/>
    <n v="826"/>
    <x v="159"/>
    <x v="159"/>
    <x v="0"/>
    <s v="SR Service-11GO.412"/>
    <x v="9"/>
    <x v="5"/>
  </r>
  <r>
    <s v="SAI PONT CARS PVT LTD (3409)"/>
    <n v="1198641"/>
    <x v="1"/>
    <s v="Invoice"/>
    <n v="914.5"/>
    <n v="914.5"/>
    <x v="95"/>
    <x v="95"/>
    <x v="0"/>
    <s v="SR Service-11GO.412"/>
    <x v="9"/>
    <x v="5"/>
  </r>
  <r>
    <s v="SAI PONT CARS PVT LTD (3409)"/>
    <n v="1198641"/>
    <x v="1"/>
    <s v="Invoice"/>
    <n v="737.5"/>
    <n v="737.5"/>
    <x v="130"/>
    <x v="130"/>
    <x v="3"/>
    <s v="SR Service-11GO.412"/>
    <x v="9"/>
    <x v="5"/>
  </r>
  <r>
    <s v="SAI PONT CARS PVT LTD (3409)"/>
    <n v="1198641"/>
    <x v="1"/>
    <s v="Invoice"/>
    <n v="914.5"/>
    <n v="914.5"/>
    <x v="108"/>
    <x v="108"/>
    <x v="1"/>
    <s v="SR Service-11GO.412"/>
    <x v="9"/>
    <x v="5"/>
  </r>
  <r>
    <s v="SAI PONT CARS PVT LTD (3409)"/>
    <n v="1198641"/>
    <x v="1"/>
    <s v="Invoice"/>
    <n v="914.5"/>
    <n v="914.5"/>
    <x v="18"/>
    <x v="18"/>
    <x v="2"/>
    <s v="SR Service-11GO.412"/>
    <x v="9"/>
    <x v="5"/>
  </r>
  <r>
    <s v="SAI PONT CARS PVT LTD (3409)"/>
    <n v="1198641"/>
    <x v="1"/>
    <s v="Invoice"/>
    <n v="914.5"/>
    <n v="914.5"/>
    <x v="4"/>
    <x v="4"/>
    <x v="2"/>
    <s v="SR Service-11GO.412"/>
    <x v="9"/>
    <x v="5"/>
  </r>
  <r>
    <s v="SAI PONT CARS PVT LTD (3409)"/>
    <n v="1198641"/>
    <x v="1"/>
    <s v="Invoice"/>
    <n v="737.5"/>
    <n v="737.5"/>
    <x v="159"/>
    <x v="159"/>
    <x v="0"/>
    <s v="SR Service-11GO.412"/>
    <x v="9"/>
    <x v="5"/>
  </r>
  <r>
    <s v="SAI PONT CARS PVT LTD (3409)"/>
    <n v="1198641"/>
    <x v="1"/>
    <s v="Invoice"/>
    <n v="737.5"/>
    <n v="737.5"/>
    <x v="180"/>
    <x v="180"/>
    <x v="0"/>
    <s v="SR Service-11GO.412"/>
    <x v="9"/>
    <x v="5"/>
  </r>
  <r>
    <s v="SAI PONT CARS PVT LTD (3409)"/>
    <n v="1198641"/>
    <x v="1"/>
    <s v="Invoice"/>
    <n v="914.5"/>
    <n v="914.5"/>
    <x v="80"/>
    <x v="80"/>
    <x v="3"/>
    <s v="SR Service-11GO.412"/>
    <x v="9"/>
    <x v="5"/>
  </r>
  <r>
    <s v="SAI PONT CARS PVT LTD (3409)"/>
    <n v="1198641"/>
    <x v="1"/>
    <s v="Invoice"/>
    <n v="737.5"/>
    <n v="737.5"/>
    <x v="19"/>
    <x v="19"/>
    <x v="3"/>
    <s v="SR Service-11GO.412"/>
    <x v="9"/>
    <x v="5"/>
  </r>
  <r>
    <s v="SAI PONT CARS PVT LTD (3409)"/>
    <n v="1198641"/>
    <x v="1"/>
    <s v="Invoice"/>
    <n v="737.5"/>
    <n v="737.5"/>
    <x v="81"/>
    <x v="81"/>
    <x v="3"/>
    <s v="SR Service-11GO.412"/>
    <x v="9"/>
    <x v="5"/>
  </r>
  <r>
    <s v="CHOWGULE INDUSTRIES LTD (34NB)"/>
    <n v="1170031"/>
    <x v="1"/>
    <s v="Invoice"/>
    <n v="737.5"/>
    <n v="737.5"/>
    <x v="149"/>
    <x v="149"/>
    <x v="0"/>
    <s v="SR Service-11GO.412"/>
    <x v="9"/>
    <x v="5"/>
  </r>
  <r>
    <s v="SAI PONT CARS PVT LTD (3409)"/>
    <n v="1198641"/>
    <x v="1"/>
    <s v="Invoice"/>
    <n v="914.5"/>
    <n v="914.5"/>
    <x v="177"/>
    <x v="177"/>
    <x v="0"/>
    <s v="SR Service-11GO.412"/>
    <x v="9"/>
    <x v="5"/>
  </r>
  <r>
    <s v="SAI PONT CARS PVT LTD (3409)"/>
    <n v="1198641"/>
    <x v="1"/>
    <s v="Invoice"/>
    <n v="737.5"/>
    <n v="737.5"/>
    <x v="112"/>
    <x v="112"/>
    <x v="0"/>
    <s v="SR Service-11GO.412"/>
    <x v="9"/>
    <x v="5"/>
  </r>
  <r>
    <s v="AVG MOTORS PVT LTD(B801-1)  "/>
    <n v="2195"/>
    <x v="1"/>
    <s v="Invoice"/>
    <n v="737.5"/>
    <n v="737.5"/>
    <x v="99"/>
    <x v="99"/>
    <x v="3"/>
    <s v="SR Service-11GO.412"/>
    <x v="9"/>
    <x v="5"/>
  </r>
  <r>
    <s v="SAI PONT CARS PVT LTD (3409)"/>
    <n v="1198641"/>
    <x v="1"/>
    <s v="Invoice"/>
    <n v="914.5"/>
    <n v="914.5"/>
    <x v="79"/>
    <x v="79"/>
    <x v="3"/>
    <s v="SR Service-11GO.412"/>
    <x v="9"/>
    <x v="5"/>
  </r>
  <r>
    <s v="SAI PONT CARS PVT LTD (3409)"/>
    <n v="1198641"/>
    <x v="1"/>
    <s v="Invoice"/>
    <n v="737.5"/>
    <n v="737.5"/>
    <x v="85"/>
    <x v="85"/>
    <x v="3"/>
    <s v="SR Service-11GO.412"/>
    <x v="9"/>
    <x v="5"/>
  </r>
  <r>
    <s v="SAI PONT CARS PVT LTD (3409)"/>
    <n v="1198641"/>
    <x v="1"/>
    <s v="Invoice"/>
    <n v="914.5"/>
    <n v="914.5"/>
    <x v="42"/>
    <x v="42"/>
    <x v="1"/>
    <s v="SR Service-11GO.412"/>
    <x v="9"/>
    <x v="5"/>
  </r>
  <r>
    <s v="SAI PONT CARS PVT LTD (3409)"/>
    <n v="1198641"/>
    <x v="1"/>
    <s v="Invoice"/>
    <n v="737.5"/>
    <n v="737.5"/>
    <x v="31"/>
    <x v="31"/>
    <x v="2"/>
    <s v="SR Service-11GO.412"/>
    <x v="9"/>
    <x v="5"/>
  </r>
  <r>
    <s v="SAI PONT CARS PVT LTD (3409)"/>
    <n v="1198641"/>
    <x v="1"/>
    <s v="Invoice"/>
    <n v="914.5"/>
    <n v="914.5"/>
    <x v="22"/>
    <x v="22"/>
    <x v="2"/>
    <s v="SR Service-11GO.412"/>
    <x v="9"/>
    <x v="5"/>
  </r>
  <r>
    <s v="SAI PONT CARS PVT LTD (3409)"/>
    <n v="1198641"/>
    <x v="1"/>
    <s v="Invoice"/>
    <n v="914.5"/>
    <n v="914.5"/>
    <x v="2"/>
    <x v="2"/>
    <x v="2"/>
    <s v="SR Service-11GO.412"/>
    <x v="9"/>
    <x v="5"/>
  </r>
  <r>
    <s v="SAI PONT CARS PVT LTD (3409)"/>
    <n v="1198641"/>
    <x v="1"/>
    <s v="Invoice"/>
    <n v="737.5"/>
    <n v="737.5"/>
    <x v="95"/>
    <x v="95"/>
    <x v="0"/>
    <s v="SR Service-11GO.412"/>
    <x v="9"/>
    <x v="5"/>
  </r>
  <r>
    <s v="SAI PONT CARS PVT LTD (3409)"/>
    <n v="1198641"/>
    <x v="1"/>
    <s v="Invoice"/>
    <n v="914.5"/>
    <n v="914.5"/>
    <x v="29"/>
    <x v="29"/>
    <x v="1"/>
    <s v="SR Service-11GO.412"/>
    <x v="9"/>
    <x v="5"/>
  </r>
  <r>
    <s v="SAI PONT CARS PVT LTD (3409)"/>
    <n v="1198641"/>
    <x v="1"/>
    <s v="Invoice"/>
    <n v="914.5"/>
    <n v="914.5"/>
    <x v="55"/>
    <x v="55"/>
    <x v="1"/>
    <s v="SR Service-11GO.412"/>
    <x v="9"/>
    <x v="5"/>
  </r>
  <r>
    <s v="SAI PONT CARS PVT LTD (3409)"/>
    <n v="1198641"/>
    <x v="1"/>
    <s v="Invoice"/>
    <n v="737.5"/>
    <n v="737.5"/>
    <x v="2"/>
    <x v="2"/>
    <x v="2"/>
    <s v="SR Service-11GO.412"/>
    <x v="9"/>
    <x v="5"/>
  </r>
  <r>
    <s v="SAI PONT CARS PVT LTD (3409)"/>
    <n v="1198641"/>
    <x v="1"/>
    <s v="Invoice"/>
    <n v="914.5"/>
    <n v="914.5"/>
    <x v="17"/>
    <x v="17"/>
    <x v="2"/>
    <s v="SR Service-11GO.412"/>
    <x v="9"/>
    <x v="5"/>
  </r>
  <r>
    <s v="SAI PONT CARS PVT LTD (3409)"/>
    <n v="1198641"/>
    <x v="1"/>
    <s v="Invoice"/>
    <n v="914.5"/>
    <n v="914.5"/>
    <x v="16"/>
    <x v="16"/>
    <x v="3"/>
    <s v="SR Service-11GO.412"/>
    <x v="9"/>
    <x v="5"/>
  </r>
  <r>
    <s v="SAI PONT CARS PVT LTD (3409)"/>
    <n v="1198641"/>
    <x v="1"/>
    <s v="Invoice"/>
    <n v="737.5"/>
    <n v="737.5"/>
    <x v="47"/>
    <x v="47"/>
    <x v="1"/>
    <s v="SR Service-11GO.412"/>
    <x v="9"/>
    <x v="5"/>
  </r>
  <r>
    <s v="SAI PONT CARS PVT LTD (3409)"/>
    <n v="1198641"/>
    <x v="1"/>
    <s v="Invoice"/>
    <n v="737.5"/>
    <n v="737.5"/>
    <x v="77"/>
    <x v="77"/>
    <x v="0"/>
    <s v="SR Service-11GO.412"/>
    <x v="9"/>
    <x v="5"/>
  </r>
  <r>
    <s v="SAI PONT CARS PVT LTD (3409)"/>
    <n v="1198641"/>
    <x v="1"/>
    <s v="Invoice"/>
    <n v="472"/>
    <n v="472"/>
    <x v="172"/>
    <x v="172"/>
    <x v="0"/>
    <s v="SR Service-11GO.412"/>
    <x v="9"/>
    <x v="5"/>
  </r>
  <r>
    <s v="SAI PONT CARS PVT LTD (3409)"/>
    <n v="1198641"/>
    <x v="1"/>
    <s v="Invoice"/>
    <n v="914.5"/>
    <n v="914.5"/>
    <x v="142"/>
    <x v="142"/>
    <x v="1"/>
    <s v="SR Service-11GO.412"/>
    <x v="9"/>
    <x v="5"/>
  </r>
  <r>
    <s v="SAI PONT CARS PVT LTD (3409)"/>
    <n v="1198641"/>
    <x v="1"/>
    <s v="Invoice"/>
    <n v="737.5"/>
    <n v="737.5"/>
    <x v="5"/>
    <x v="5"/>
    <x v="2"/>
    <s v="SR Service-11GO.412"/>
    <x v="9"/>
    <x v="5"/>
  </r>
  <r>
    <s v="SAI PONT CARS PVT LTD (3409)"/>
    <n v="1198641"/>
    <x v="1"/>
    <s v="Invoice"/>
    <n v="737.5"/>
    <n v="737.5"/>
    <x v="113"/>
    <x v="113"/>
    <x v="0"/>
    <s v="SR Service-11GO.412"/>
    <x v="9"/>
    <x v="5"/>
  </r>
  <r>
    <s v="SAI PONT CARS PVT LTD (3409)"/>
    <n v="1198641"/>
    <x v="1"/>
    <s v="Invoice"/>
    <n v="1003"/>
    <n v="1003"/>
    <x v="30"/>
    <x v="30"/>
    <x v="1"/>
    <s v="SR Service-11GO.412"/>
    <x v="9"/>
    <x v="5"/>
  </r>
  <r>
    <s v="SAI PONT CARS PVT LTD (3409)"/>
    <n v="1198641"/>
    <x v="1"/>
    <s v="Invoice"/>
    <n v="737.5"/>
    <n v="737.5"/>
    <x v="9"/>
    <x v="9"/>
    <x v="3"/>
    <s v="SR Service-11GO.412"/>
    <x v="9"/>
    <x v="5"/>
  </r>
  <r>
    <s v="SAI PONT CARS PVT LTD (3409)"/>
    <n v="1198641"/>
    <x v="1"/>
    <s v="Invoice"/>
    <n v="737.5"/>
    <n v="737.5"/>
    <x v="46"/>
    <x v="46"/>
    <x v="1"/>
    <s v="SR Service-11GO.412"/>
    <x v="9"/>
    <x v="5"/>
  </r>
  <r>
    <s v="SAI PONT CARS PVT LTD (3409)"/>
    <n v="1198641"/>
    <x v="1"/>
    <s v="Invoice"/>
    <n v="737.5"/>
    <n v="737.5"/>
    <x v="149"/>
    <x v="149"/>
    <x v="0"/>
    <s v="SR Service-11GO.412"/>
    <x v="9"/>
    <x v="5"/>
  </r>
  <r>
    <s v="SAI PONT CARS PVT LTD (3409)"/>
    <n v="1198641"/>
    <x v="1"/>
    <s v="Invoice"/>
    <n v="737.5"/>
    <n v="737.5"/>
    <x v="52"/>
    <x v="52"/>
    <x v="1"/>
    <s v="SR Service-11GO.412"/>
    <x v="9"/>
    <x v="5"/>
  </r>
  <r>
    <s v="RANA MOTORS PLTD(08A)  "/>
    <n v="2544"/>
    <x v="1"/>
    <s v="Invoice"/>
    <n v="914.5"/>
    <n v="914.5"/>
    <x v="21"/>
    <x v="21"/>
    <x v="2"/>
    <s v="SR Service-11GO.412"/>
    <x v="9"/>
    <x v="5"/>
  </r>
  <r>
    <s v="CHOWGULE INDUSTRIES LTD (34NB)"/>
    <n v="1170031"/>
    <x v="1"/>
    <s v="Invoice"/>
    <n v="737.5"/>
    <n v="737.5"/>
    <x v="70"/>
    <x v="70"/>
    <x v="1"/>
    <s v="SR Service-11GO.412"/>
    <x v="9"/>
    <x v="5"/>
  </r>
  <r>
    <s v="SAI PONT CARS PVT LTD (3409)"/>
    <n v="1198641"/>
    <x v="1"/>
    <s v="Invoice"/>
    <n v="737.5"/>
    <n v="737.5"/>
    <x v="98"/>
    <x v="98"/>
    <x v="0"/>
    <s v="SR Service-11GO.412"/>
    <x v="9"/>
    <x v="5"/>
  </r>
  <r>
    <s v="SAI PONT CARS PVT LTD (3409)"/>
    <n v="1198641"/>
    <x v="1"/>
    <s v="Invoice"/>
    <n v="914.5"/>
    <n v="914.5"/>
    <x v="77"/>
    <x v="77"/>
    <x v="0"/>
    <s v="SR Service-11GO.412"/>
    <x v="9"/>
    <x v="5"/>
  </r>
  <r>
    <s v="SAI PONT CARS PVT LTD (3409)"/>
    <n v="1198641"/>
    <x v="1"/>
    <s v="Invoice"/>
    <n v="531"/>
    <n v="531"/>
    <x v="177"/>
    <x v="177"/>
    <x v="0"/>
    <s v="SR Service-11GO.412"/>
    <x v="9"/>
    <x v="5"/>
  </r>
  <r>
    <s v="SHRUTI MOTORS(B701)  "/>
    <n v="1912"/>
    <x v="1"/>
    <s v="Invoice"/>
    <n v="737.5"/>
    <n v="737.5"/>
    <x v="48"/>
    <x v="48"/>
    <x v="3"/>
    <s v="SR Service-11GO.412"/>
    <x v="9"/>
    <x v="5"/>
  </r>
  <r>
    <s v="SAI PONT CARS PVT LTD (3409)"/>
    <n v="1198641"/>
    <x v="1"/>
    <s v="Invoice"/>
    <n v="737.5"/>
    <n v="737.5"/>
    <x v="6"/>
    <x v="6"/>
    <x v="2"/>
    <s v="SR Service-11GO.412"/>
    <x v="9"/>
    <x v="5"/>
  </r>
  <r>
    <s v="S.K.WHEELS PVT.LTD.(NEXA) 05NC"/>
    <n v="808563"/>
    <x v="1"/>
    <s v="Invoice"/>
    <n v="775"/>
    <n v="775"/>
    <x v="99"/>
    <x v="99"/>
    <x v="3"/>
    <s v="SR Service-11GO.412"/>
    <x v="9"/>
    <x v="5"/>
  </r>
  <r>
    <s v="SAI PONT CARS PVT LTD (3409)"/>
    <n v="1198641"/>
    <x v="1"/>
    <s v="Invoice"/>
    <n v="737.5"/>
    <n v="737.5"/>
    <x v="152"/>
    <x v="152"/>
    <x v="3"/>
    <s v="SR Service-11GO.412"/>
    <x v="9"/>
    <x v="5"/>
  </r>
  <r>
    <s v="SAI PONT CARS PVT LTD (3409)"/>
    <n v="1198641"/>
    <x v="1"/>
    <s v="Invoice"/>
    <n v="472"/>
    <n v="472"/>
    <x v="16"/>
    <x v="16"/>
    <x v="3"/>
    <s v="SR Service-11GO.412"/>
    <x v="9"/>
    <x v="5"/>
  </r>
  <r>
    <s v="SAI PONT CARS PVT LTD (3409)"/>
    <n v="1198641"/>
    <x v="1"/>
    <s v="Invoice"/>
    <n v="914.5"/>
    <n v="914.5"/>
    <x v="99"/>
    <x v="99"/>
    <x v="3"/>
    <s v="SR Service-11GO.412"/>
    <x v="9"/>
    <x v="5"/>
  </r>
  <r>
    <s v="SAI PONT CARS PVT LTD (3409)"/>
    <n v="1198641"/>
    <x v="1"/>
    <s v="Invoice"/>
    <n v="737.5"/>
    <n v="737.5"/>
    <x v="80"/>
    <x v="80"/>
    <x v="3"/>
    <s v="SR Service-11GO.412"/>
    <x v="9"/>
    <x v="5"/>
  </r>
  <r>
    <s v="SAI PONT CARS PVT LTD (3409)"/>
    <n v="1198641"/>
    <x v="1"/>
    <s v="Invoice"/>
    <n v="914.5"/>
    <n v="914.5"/>
    <x v="20"/>
    <x v="20"/>
    <x v="2"/>
    <s v="SR Service-11GO.412"/>
    <x v="9"/>
    <x v="5"/>
  </r>
  <r>
    <s v="SAI PONT CARS PVT LTD (3409)"/>
    <n v="1198641"/>
    <x v="1"/>
    <s v="Invoice"/>
    <n v="737.5"/>
    <n v="737.5"/>
    <x v="113"/>
    <x v="113"/>
    <x v="0"/>
    <s v="SR Service-11GO.412"/>
    <x v="9"/>
    <x v="5"/>
  </r>
  <r>
    <s v="SAI PONT CARS PVT LTD (3409)"/>
    <n v="1198641"/>
    <x v="1"/>
    <s v="Invoice"/>
    <n v="737.5"/>
    <n v="737.5"/>
    <x v="187"/>
    <x v="187"/>
    <x v="3"/>
    <s v="SR Service-11GO.412"/>
    <x v="9"/>
    <x v="5"/>
  </r>
  <r>
    <s v="SAI PONT CARS PVT LTD (3409)"/>
    <n v="1198641"/>
    <x v="1"/>
    <s v="Invoice"/>
    <n v="737.5"/>
    <n v="737.5"/>
    <x v="175"/>
    <x v="175"/>
    <x v="0"/>
    <s v="SR Service-11GO.412"/>
    <x v="9"/>
    <x v="5"/>
  </r>
  <r>
    <s v="SAI PONT CARS PVT LTD (3409)"/>
    <n v="1198641"/>
    <x v="1"/>
    <s v="Invoice"/>
    <n v="914.5"/>
    <n v="914.5"/>
    <x v="61"/>
    <x v="61"/>
    <x v="3"/>
    <s v="SR Service-11GO.412"/>
    <x v="9"/>
    <x v="5"/>
  </r>
  <r>
    <s v="SAI PONT CARS PVT LTD (3409)"/>
    <n v="1198641"/>
    <x v="1"/>
    <s v="Invoice"/>
    <n v="914.5"/>
    <n v="914.5"/>
    <x v="68"/>
    <x v="68"/>
    <x v="3"/>
    <s v="SR Service-11GO.412"/>
    <x v="9"/>
    <x v="5"/>
  </r>
  <r>
    <s v="SAI PONT CARS PVT LTD (3409)"/>
    <n v="1198641"/>
    <x v="1"/>
    <s v="Invoice"/>
    <n v="914.5"/>
    <n v="914.5"/>
    <x v="39"/>
    <x v="39"/>
    <x v="1"/>
    <s v="SR Service-11GO.412"/>
    <x v="9"/>
    <x v="5"/>
  </r>
  <r>
    <s v="SAI PONT CARS PVT LTD (3409)"/>
    <n v="1198641"/>
    <x v="1"/>
    <s v="Invoice"/>
    <n v="737.5"/>
    <n v="737.5"/>
    <x v="23"/>
    <x v="23"/>
    <x v="1"/>
    <s v="SR Service-11GO.412"/>
    <x v="9"/>
    <x v="5"/>
  </r>
  <r>
    <s v="SAI PONT CARS PVT LTD (3409)"/>
    <n v="1198641"/>
    <x v="1"/>
    <s v="Invoice"/>
    <n v="737.5"/>
    <n v="737.5"/>
    <x v="53"/>
    <x v="53"/>
    <x v="1"/>
    <s v="SR Service-11GO.412"/>
    <x v="9"/>
    <x v="5"/>
  </r>
  <r>
    <s v="SAI PONT CARS PVT LTD (3409)"/>
    <n v="1198641"/>
    <x v="1"/>
    <s v="Invoice"/>
    <n v="472"/>
    <n v="472"/>
    <x v="66"/>
    <x v="66"/>
    <x v="3"/>
    <s v="SR Service-11GO.412"/>
    <x v="9"/>
    <x v="5"/>
  </r>
  <r>
    <s v="CHOWGULE INDUSTRIES LTD (34NB)"/>
    <n v="1170031"/>
    <x v="1"/>
    <s v="Invoice"/>
    <n v="737.5"/>
    <n v="737.5"/>
    <x v="23"/>
    <x v="23"/>
    <x v="1"/>
    <s v="SR Service-11GO.412"/>
    <x v="9"/>
    <x v="5"/>
  </r>
  <r>
    <s v="SAI PONT CARS PVT LTD (3409)"/>
    <n v="1198641"/>
    <x v="1"/>
    <s v="Invoice"/>
    <n v="472"/>
    <n v="472"/>
    <x v="107"/>
    <x v="107"/>
    <x v="0"/>
    <s v="SR Service-11GO.412"/>
    <x v="9"/>
    <x v="5"/>
  </r>
  <r>
    <s v="SAI PONT CARS PVT LTD (3409)"/>
    <n v="1198641"/>
    <x v="1"/>
    <s v="Invoice"/>
    <n v="914.5"/>
    <n v="914.5"/>
    <x v="52"/>
    <x v="52"/>
    <x v="1"/>
    <s v="SR Service-11GO.412"/>
    <x v="9"/>
    <x v="5"/>
  </r>
  <r>
    <s v="SAI PONT CARS PVT LTD (3409)"/>
    <n v="1198641"/>
    <x v="1"/>
    <s v="Invoice"/>
    <n v="737.5"/>
    <n v="737.5"/>
    <x v="95"/>
    <x v="95"/>
    <x v="0"/>
    <s v="SR Service-11GO.412"/>
    <x v="9"/>
    <x v="5"/>
  </r>
  <r>
    <s v="SAI PONT CARS PVT LTD (3409)"/>
    <n v="1198641"/>
    <x v="1"/>
    <s v="Invoice"/>
    <n v="737.5"/>
    <n v="737.5"/>
    <x v="49"/>
    <x v="49"/>
    <x v="3"/>
    <s v="SR Service-11GO.412"/>
    <x v="9"/>
    <x v="5"/>
  </r>
  <r>
    <s v="CHOWGULE INDUSTRIES LTD (34NB)"/>
    <n v="1170031"/>
    <x v="1"/>
    <s v="Invoice"/>
    <n v="737.5"/>
    <n v="737.5"/>
    <x v="19"/>
    <x v="19"/>
    <x v="3"/>
    <s v="SR Service-11GO.412"/>
    <x v="9"/>
    <x v="5"/>
  </r>
  <r>
    <s v="MAHALAXMI AUTOMOTIVE PLTD(1912)  "/>
    <n v="2480"/>
    <x v="1"/>
    <s v="Invoice"/>
    <n v="737.5"/>
    <n v="737.5"/>
    <x v="121"/>
    <x v="121"/>
    <x v="3"/>
    <s v="SR Service-11GO.412"/>
    <x v="9"/>
    <x v="5"/>
  </r>
  <r>
    <s v="SAI PONT CARS PVT LTD (3409)"/>
    <n v="1198641"/>
    <x v="1"/>
    <s v="Invoice"/>
    <n v="649"/>
    <n v="649"/>
    <x v="53"/>
    <x v="53"/>
    <x v="1"/>
    <s v="SR Service-11GO.412"/>
    <x v="9"/>
    <x v="5"/>
  </r>
  <r>
    <s v="CHOWGULE INDUSTRIES LTD (34NB)"/>
    <n v="1170031"/>
    <x v="1"/>
    <s v="Invoice"/>
    <n v="531"/>
    <n v="531"/>
    <x v="128"/>
    <x v="128"/>
    <x v="0"/>
    <s v="SR Service-11GO.412"/>
    <x v="9"/>
    <x v="5"/>
  </r>
  <r>
    <s v="SAI PONT CARS PVT LTD (3409)"/>
    <n v="1198641"/>
    <x v="1"/>
    <s v="Invoice"/>
    <n v="737.5"/>
    <n v="737.5"/>
    <x v="59"/>
    <x v="59"/>
    <x v="3"/>
    <s v="SR Service-11GO.412"/>
    <x v="9"/>
    <x v="5"/>
  </r>
  <r>
    <s v="SAI PONT CARS PVT LTD (3409)"/>
    <n v="1198641"/>
    <x v="1"/>
    <s v="Invoice"/>
    <n v="737.5"/>
    <n v="737.5"/>
    <x v="28"/>
    <x v="28"/>
    <x v="3"/>
    <s v="SR Service-11GO.412"/>
    <x v="9"/>
    <x v="5"/>
  </r>
  <r>
    <s v="SAI PONT CARS PVT LTD (3409)"/>
    <n v="1198641"/>
    <x v="1"/>
    <s v="Invoice"/>
    <n v="737.5"/>
    <n v="737.5"/>
    <x v="95"/>
    <x v="95"/>
    <x v="0"/>
    <s v="SR Service-11GO.412"/>
    <x v="9"/>
    <x v="5"/>
  </r>
  <r>
    <s v="SAI PONT CARS PVT LTD (3409)"/>
    <n v="1198641"/>
    <x v="1"/>
    <s v="Invoice"/>
    <n v="914.5"/>
    <n v="914.5"/>
    <x v="86"/>
    <x v="86"/>
    <x v="1"/>
    <s v="SR Service-11GO.412"/>
    <x v="9"/>
    <x v="5"/>
  </r>
  <r>
    <s v="SAI PONT CARS PVT LTD (3409)"/>
    <n v="1198641"/>
    <x v="1"/>
    <s v="Invoice"/>
    <n v="737.5"/>
    <n v="737.5"/>
    <x v="156"/>
    <x v="156"/>
    <x v="3"/>
    <s v="SR Service-11GO.412"/>
    <x v="9"/>
    <x v="5"/>
  </r>
  <r>
    <s v="SAI PONT CARS PVT LTD (3409)"/>
    <n v="1198641"/>
    <x v="1"/>
    <s v="Invoice"/>
    <n v="737.5"/>
    <n v="737.5"/>
    <x v="83"/>
    <x v="83"/>
    <x v="1"/>
    <s v="SR Service-11GO.412"/>
    <x v="9"/>
    <x v="5"/>
  </r>
  <r>
    <s v="SAI PONT CARS PVT LTD (3409)"/>
    <n v="1198641"/>
    <x v="1"/>
    <s v="Invoice"/>
    <n v="737.5"/>
    <n v="737.5"/>
    <x v="17"/>
    <x v="17"/>
    <x v="2"/>
    <s v="SR Service-11GO.412"/>
    <x v="9"/>
    <x v="5"/>
  </r>
  <r>
    <s v="SAI PONT CARS PVT LTD (3409)"/>
    <n v="1198641"/>
    <x v="1"/>
    <s v="Invoice"/>
    <n v="737.5"/>
    <n v="737.5"/>
    <x v="47"/>
    <x v="47"/>
    <x v="1"/>
    <s v="SR Service-11GO.412"/>
    <x v="9"/>
    <x v="5"/>
  </r>
  <r>
    <s v="SAI PONT CARS PVT LTD (3409)"/>
    <n v="1198641"/>
    <x v="1"/>
    <s v="Invoice"/>
    <n v="737.5"/>
    <n v="737.5"/>
    <x v="59"/>
    <x v="59"/>
    <x v="3"/>
    <s v="SR Service-11GO.412"/>
    <x v="9"/>
    <x v="5"/>
  </r>
  <r>
    <s v="CHOWGULE INDUSTRIES LTD (34NB)"/>
    <n v="1170031"/>
    <x v="1"/>
    <s v="Invoice"/>
    <n v="737.5"/>
    <n v="737.5"/>
    <x v="81"/>
    <x v="81"/>
    <x v="3"/>
    <s v="SR Service-11GO.412"/>
    <x v="9"/>
    <x v="5"/>
  </r>
  <r>
    <s v="SAI PONT CARS PVT LTD (3409)"/>
    <n v="1198641"/>
    <x v="1"/>
    <s v="Invoice"/>
    <n v="914.5"/>
    <n v="914.5"/>
    <x v="31"/>
    <x v="31"/>
    <x v="2"/>
    <s v="SR Service-11GO.412"/>
    <x v="9"/>
    <x v="5"/>
  </r>
  <r>
    <s v="SAI PONT CARS PVT LTD (3409)"/>
    <n v="1198641"/>
    <x v="1"/>
    <s v="Invoice"/>
    <n v="914.5"/>
    <n v="914.5"/>
    <x v="14"/>
    <x v="14"/>
    <x v="2"/>
    <s v="SR Service-11GO.412"/>
    <x v="9"/>
    <x v="5"/>
  </r>
  <r>
    <s v="SAI PONT CARS PVT LTD (3409)"/>
    <n v="1198641"/>
    <x v="1"/>
    <s v="Invoice"/>
    <n v="737.5"/>
    <n v="737.5"/>
    <x v="71"/>
    <x v="71"/>
    <x v="1"/>
    <s v="SR Service-11GO.412"/>
    <x v="9"/>
    <x v="5"/>
  </r>
  <r>
    <s v="SAI PONT CARS PVT LTD (3409)"/>
    <n v="1198641"/>
    <x v="1"/>
    <s v="Invoice"/>
    <n v="737.5"/>
    <n v="737.5"/>
    <x v="10"/>
    <x v="10"/>
    <x v="1"/>
    <s v="SR Service-11GO.412"/>
    <x v="9"/>
    <x v="5"/>
  </r>
  <r>
    <s v="SAI PONT CARS PVT LTD (3409)"/>
    <n v="1198641"/>
    <x v="1"/>
    <s v="Invoice"/>
    <n v="472"/>
    <n v="472"/>
    <x v="43"/>
    <x v="43"/>
    <x v="2"/>
    <s v="SR Service-11GO.412"/>
    <x v="9"/>
    <x v="5"/>
  </r>
  <r>
    <s v="SAI PONT CARS PVT LTD (3409)"/>
    <n v="1198641"/>
    <x v="1"/>
    <s v="Invoice"/>
    <n v="737.5"/>
    <n v="737.5"/>
    <x v="83"/>
    <x v="83"/>
    <x v="1"/>
    <s v="SR Service-11GO.412"/>
    <x v="9"/>
    <x v="5"/>
  </r>
  <r>
    <s v="SAI PONT CARS PVT LTD (3409)"/>
    <n v="1198641"/>
    <x v="1"/>
    <s v="Invoice"/>
    <n v="914.5"/>
    <n v="914.5"/>
    <x v="70"/>
    <x v="70"/>
    <x v="1"/>
    <s v="SR Service-11GO.412"/>
    <x v="9"/>
    <x v="5"/>
  </r>
  <r>
    <s v="SAI PONT CARS PVT LTD (3409)"/>
    <n v="1198641"/>
    <x v="1"/>
    <s v="Invoice"/>
    <n v="737.5"/>
    <n v="737.5"/>
    <x v="22"/>
    <x v="22"/>
    <x v="2"/>
    <s v="SR Service-11GO.412"/>
    <x v="9"/>
    <x v="5"/>
  </r>
  <r>
    <s v="SAI PONT CARS PVT LTD (3409)"/>
    <n v="1198641"/>
    <x v="1"/>
    <s v="Invoice"/>
    <n v="737.5"/>
    <n v="737.5"/>
    <x v="30"/>
    <x v="30"/>
    <x v="1"/>
    <s v="SR Service-11GO.412"/>
    <x v="9"/>
    <x v="5"/>
  </r>
  <r>
    <s v="SAI PONT CARS PVT LTD (3409)"/>
    <n v="1198641"/>
    <x v="1"/>
    <s v="Invoice"/>
    <n v="914.5"/>
    <n v="914.5"/>
    <x v="99"/>
    <x v="99"/>
    <x v="3"/>
    <s v="SR Service-11GO.412"/>
    <x v="9"/>
    <x v="5"/>
  </r>
  <r>
    <s v="SAI PONT CARS PVT LTD (3409)"/>
    <n v="1198641"/>
    <x v="1"/>
    <s v="Invoice"/>
    <n v="737.5"/>
    <n v="737.5"/>
    <x v="8"/>
    <x v="8"/>
    <x v="1"/>
    <s v="SR Service-11GO.412"/>
    <x v="9"/>
    <x v="5"/>
  </r>
  <r>
    <s v="SAI PONT CARS PVT LTD (3409)"/>
    <n v="1198641"/>
    <x v="1"/>
    <s v="Invoice"/>
    <n v="737.5"/>
    <n v="737.5"/>
    <x v="5"/>
    <x v="5"/>
    <x v="2"/>
    <s v="SR Service-11GO.412"/>
    <x v="9"/>
    <x v="5"/>
  </r>
  <r>
    <s v="SAI PONT CARS PVT LTD (3409)"/>
    <n v="1198641"/>
    <x v="1"/>
    <s v="Invoice"/>
    <n v="826"/>
    <n v="826"/>
    <x v="40"/>
    <x v="40"/>
    <x v="2"/>
    <s v="SR Service-11GO.412"/>
    <x v="9"/>
    <x v="5"/>
  </r>
  <r>
    <s v="CHOWGULE INDUSTRIES LTD (34NB)"/>
    <n v="1170031"/>
    <x v="1"/>
    <s v="Invoice"/>
    <n v="737.5"/>
    <n v="737.5"/>
    <x v="61"/>
    <x v="61"/>
    <x v="3"/>
    <s v="SR Service-11GO.412"/>
    <x v="9"/>
    <x v="5"/>
  </r>
  <r>
    <s v="SAI PONT CARS PVT LTD (3409)"/>
    <n v="1198641"/>
    <x v="1"/>
    <s v="Invoice"/>
    <n v="737.5"/>
    <n v="737.5"/>
    <x v="30"/>
    <x v="30"/>
    <x v="1"/>
    <s v="SR Service-11GO.412"/>
    <x v="9"/>
    <x v="5"/>
  </r>
  <r>
    <s v="SAI PONT CARS PVT LTD (3409)"/>
    <n v="1198641"/>
    <x v="1"/>
    <s v="Invoice"/>
    <n v="737.5"/>
    <n v="737.5"/>
    <x v="20"/>
    <x v="20"/>
    <x v="2"/>
    <s v="SR Service-11GO.412"/>
    <x v="9"/>
    <x v="5"/>
  </r>
  <r>
    <s v="SAI PONT CARS PVT LTD (3409)"/>
    <n v="1198641"/>
    <x v="1"/>
    <s v="Invoice"/>
    <n v="826"/>
    <n v="826"/>
    <x v="43"/>
    <x v="43"/>
    <x v="2"/>
    <s v="SR Service-11GO.412"/>
    <x v="9"/>
    <x v="5"/>
  </r>
  <r>
    <s v="CHOWGULE INDUSTRIES LTD (34NB)"/>
    <n v="1170031"/>
    <x v="1"/>
    <s v="Invoice"/>
    <n v="826"/>
    <n v="826"/>
    <x v="108"/>
    <x v="108"/>
    <x v="1"/>
    <s v="SR Service-11GO.412"/>
    <x v="9"/>
    <x v="5"/>
  </r>
  <r>
    <s v="ICICI LOMBARD GENERAL INSURANCE COMPANY LIMITED"/>
    <n v="1250552"/>
    <x v="2"/>
    <s v="Payment"/>
    <n v="-42562"/>
    <n v="-42562"/>
    <x v="13"/>
    <x v="13"/>
    <x v="2"/>
    <s v="HDFC-0419-AR-11GO"/>
    <x v="11"/>
    <x v="6"/>
  </r>
  <r>
    <s v="BAJAJ ALLIANZ GENERAL INSURANCE COMPANY LIMITED"/>
    <n v="1171153"/>
    <x v="2"/>
    <s v="Payment"/>
    <n v="-13135"/>
    <n v="-13135"/>
    <x v="13"/>
    <x v="13"/>
    <x v="2"/>
    <s v="HDFC-0419-AR-11GO"/>
    <x v="11"/>
    <x v="6"/>
  </r>
  <r>
    <s v="UMESH NAIK"/>
    <n v="1223077"/>
    <x v="2"/>
    <s v="Payment"/>
    <n v="-511808"/>
    <n v="-511808"/>
    <x v="13"/>
    <x v="13"/>
    <x v="2"/>
    <s v="HDFC-0419-AR-11GO"/>
    <x v="11"/>
    <x v="6"/>
  </r>
  <r>
    <s v="CORRAL HOSPITALITY PRIVATE LIMITED"/>
    <n v="1282424"/>
    <x v="2"/>
    <s v="Payment"/>
    <n v="-300000"/>
    <n v="-68422.759999999995"/>
    <x v="13"/>
    <x v="13"/>
    <x v="2"/>
    <s v="HDFC-0419-AR-11GO"/>
    <x v="11"/>
    <x v="6"/>
  </r>
  <r>
    <s v="ARJUN GAVIT"/>
    <n v="1270801"/>
    <x v="2"/>
    <s v="Payment"/>
    <n v="-41256"/>
    <n v="-41256"/>
    <x v="13"/>
    <x v="13"/>
    <x v="2"/>
    <s v="HDFC-0419-AR-11GO"/>
    <x v="11"/>
    <x v="6"/>
  </r>
  <r>
    <s v="ANNPURNA RATHOD"/>
    <n v="1254107"/>
    <x v="2"/>
    <s v="Payment"/>
    <n v="-303254"/>
    <n v="-2562.4499999999998"/>
    <x v="134"/>
    <x v="134"/>
    <x v="0"/>
    <s v="HDFC-0419-AR-11GO"/>
    <x v="11"/>
    <x v="6"/>
  </r>
  <r>
    <s v="SUSHMA GAWAS"/>
    <n v="1248818"/>
    <x v="2"/>
    <s v="Payment"/>
    <n v="-443000"/>
    <n v="-3657.71"/>
    <x v="175"/>
    <x v="175"/>
    <x v="0"/>
    <s v="HDFC-0419-AR-11GO"/>
    <x v="11"/>
    <x v="6"/>
  </r>
  <r>
    <s v="FRANCISCO FERNANDES"/>
    <n v="1215015"/>
    <x v="2"/>
    <s v="Payment"/>
    <n v="-620000"/>
    <n v="-136.21"/>
    <x v="197"/>
    <x v="197"/>
    <x v="0"/>
    <s v="HDFC-0419-AR-11GO"/>
    <x v="11"/>
    <x v="6"/>
  </r>
  <r>
    <s v="VASUDEV SHIRGAONKAR"/>
    <n v="1255056"/>
    <x v="2"/>
    <s v="Payment"/>
    <n v="-390214"/>
    <n v="-2791.8"/>
    <x v="197"/>
    <x v="197"/>
    <x v="0"/>
    <s v="HDFC-0419-AR-11GO"/>
    <x v="11"/>
    <x v="6"/>
  </r>
  <r>
    <s v="JOAQUIM VIEGAS"/>
    <n v="1160877"/>
    <x v="2"/>
    <s v="Payment"/>
    <n v="-600000"/>
    <n v="-1718.92"/>
    <x v="105"/>
    <x v="105"/>
    <x v="0"/>
    <s v="HDFC-0419-AR-11GO"/>
    <x v="11"/>
    <x v="6"/>
  </r>
  <r>
    <s v="EJAJ KHAN"/>
    <n v="1252003"/>
    <x v="2"/>
    <s v="Payment"/>
    <n v="-399000"/>
    <n v="-32.79"/>
    <x v="96"/>
    <x v="96"/>
    <x v="0"/>
    <s v="HDFC-0419-AR-11GO"/>
    <x v="11"/>
    <x v="6"/>
  </r>
  <r>
    <s v="SADDAM ADMANI"/>
    <n v="1250547"/>
    <x v="2"/>
    <s v="Payment"/>
    <n v="-561411"/>
    <n v="-2205.8200000000002"/>
    <x v="198"/>
    <x v="198"/>
    <x v="0"/>
    <s v="HDFC-0419-AR-11GO"/>
    <x v="11"/>
    <x v="6"/>
  </r>
  <r>
    <s v="SURAJKUMAR SINGH"/>
    <n v="1251988"/>
    <x v="2"/>
    <s v="Payment"/>
    <n v="-362954"/>
    <n v="-15001.26"/>
    <x v="162"/>
    <x v="162"/>
    <x v="0"/>
    <s v="HDFC-0419-AR-11GO"/>
    <x v="11"/>
    <x v="6"/>
  </r>
  <r>
    <s v="RAMKRISHNA KULKARNI"/>
    <n v="1251961"/>
    <x v="2"/>
    <s v="Payment"/>
    <n v="-360543"/>
    <n v="-484.89"/>
    <x v="162"/>
    <x v="162"/>
    <x v="0"/>
    <s v="HDFC-0419-AR-11GO"/>
    <x v="11"/>
    <x v="6"/>
  </r>
  <r>
    <s v="SAI SERVICE PVT LTD (KOLHAPUR-ST)"/>
    <n v="622990"/>
    <x v="2"/>
    <s v="Payment"/>
    <n v="-1780.5"/>
    <n v="-1386.3"/>
    <x v="33"/>
    <x v="33"/>
    <x v="0"/>
    <s v="HDFC-0419-AR-11GO"/>
    <x v="11"/>
    <x v="6"/>
  </r>
  <r>
    <s v="TRUSHAL SHET"/>
    <n v="1249137"/>
    <x v="2"/>
    <s v="Payment"/>
    <n v="-390000"/>
    <n v="-2273.12"/>
    <x v="199"/>
    <x v="199"/>
    <x v="0"/>
    <s v="HDFC-0419-AR-11GO"/>
    <x v="11"/>
    <x v="6"/>
  </r>
  <r>
    <s v="MANOJ NAIK"/>
    <n v="359074"/>
    <x v="2"/>
    <s v="Payment"/>
    <n v="-635820"/>
    <n v="-899.9"/>
    <x v="119"/>
    <x v="119"/>
    <x v="0"/>
    <s v="HDFC-0419-AR-11GO"/>
    <x v="11"/>
    <x v="6"/>
  </r>
  <r>
    <s v="ANGELO RAPOSO"/>
    <n v="1244188"/>
    <x v="2"/>
    <s v="Payment"/>
    <n v="-542686"/>
    <n v="-17.12"/>
    <x v="171"/>
    <x v="171"/>
    <x v="0"/>
    <s v="HDFC-0419-AR-11GO"/>
    <x v="11"/>
    <x v="6"/>
  </r>
  <r>
    <s v="DEEPAK THAKUR"/>
    <n v="1243132"/>
    <x v="2"/>
    <s v="Payment"/>
    <n v="-1115532"/>
    <n v="-805.22"/>
    <x v="163"/>
    <x v="163"/>
    <x v="0"/>
    <s v="HDFC-0419-AR-11GO"/>
    <x v="11"/>
    <x v="6"/>
  </r>
  <r>
    <s v="CECIL AMONKAR"/>
    <n v="1236902"/>
    <x v="2"/>
    <s v="Payment"/>
    <n v="-400000"/>
    <n v="-763.02"/>
    <x v="163"/>
    <x v="163"/>
    <x v="0"/>
    <s v="HDFC-0419-AR-11GO"/>
    <x v="11"/>
    <x v="6"/>
  </r>
  <r>
    <s v="VICTOR SEQUEIRA"/>
    <n v="1288159"/>
    <x v="2"/>
    <s v="Payment"/>
    <n v="-548000"/>
    <n v="-4015.76"/>
    <x v="14"/>
    <x v="14"/>
    <x v="2"/>
    <s v="HDFC-0419-AR-11GO"/>
    <x v="11"/>
    <x v="6"/>
  </r>
  <r>
    <s v="SWEETY VAZ"/>
    <n v="1288118"/>
    <x v="2"/>
    <s v="Payment"/>
    <n v="-998181"/>
    <n v="-1131.0899999999999"/>
    <x v="20"/>
    <x v="20"/>
    <x v="2"/>
    <s v="HDFC-0419-AR-11GO"/>
    <x v="11"/>
    <x v="6"/>
  </r>
  <r>
    <s v="MILLY MENDONSA"/>
    <n v="1278819"/>
    <x v="2"/>
    <s v="Payment"/>
    <n v="-1125379"/>
    <n v="-42949.22"/>
    <x v="6"/>
    <x v="6"/>
    <x v="2"/>
    <s v="HDFC-0419-AR-11GO"/>
    <x v="11"/>
    <x v="6"/>
  </r>
  <r>
    <s v="MY CAR (PUNE) PVT LTD(1907)  "/>
    <n v="1252"/>
    <x v="2"/>
    <s v="Payment"/>
    <n v="-737.5"/>
    <n v="-283.2"/>
    <x v="43"/>
    <x v="43"/>
    <x v="2"/>
    <s v="HDFC-0419-AR-11GO"/>
    <x v="11"/>
    <x v="6"/>
  </r>
  <r>
    <s v="RAHUL SHIRODKAR"/>
    <n v="1284348"/>
    <x v="2"/>
    <s v="Payment"/>
    <n v="-693000"/>
    <n v="-844.67"/>
    <x v="24"/>
    <x v="24"/>
    <x v="2"/>
    <s v="HDFC-0419-AR-11GO"/>
    <x v="11"/>
    <x v="6"/>
  </r>
  <r>
    <s v="BAJAJ ALLIANZ GENERAL INSURANCE COMPANY LIMITED"/>
    <n v="1171153"/>
    <x v="2"/>
    <s v="Payment"/>
    <n v="-8085"/>
    <n v="-585"/>
    <x v="24"/>
    <x v="24"/>
    <x v="2"/>
    <s v="HDFC-0419-AR-11GO"/>
    <x v="11"/>
    <x v="6"/>
  </r>
  <r>
    <s v="DEEPAK ALONCAR"/>
    <n v="1260324"/>
    <x v="2"/>
    <s v="Payment"/>
    <n v="-800000"/>
    <n v="-28664.03"/>
    <x v="5"/>
    <x v="5"/>
    <x v="2"/>
    <s v="HDFC-0419-AR-11GO"/>
    <x v="11"/>
    <x v="6"/>
  </r>
  <r>
    <s v="RAKESH MAHAJAN"/>
    <n v="356495"/>
    <x v="2"/>
    <s v="Payment"/>
    <n v="-962220"/>
    <n v="-50353.88"/>
    <x v="32"/>
    <x v="32"/>
    <x v="2"/>
    <s v="HDFC-0419-AR-11GO"/>
    <x v="11"/>
    <x v="6"/>
  </r>
  <r>
    <s v="SHEETAL ARONDEKAR"/>
    <n v="1277493"/>
    <x v="2"/>
    <s v="Payment"/>
    <n v="-562874"/>
    <n v="-562874"/>
    <x v="31"/>
    <x v="31"/>
    <x v="2"/>
    <s v="HDFC-0419-AR-11GO"/>
    <x v="11"/>
    <x v="6"/>
  </r>
  <r>
    <s v="YOGENDRA VADHAVKAR"/>
    <n v="1279106"/>
    <x v="2"/>
    <s v="Payment"/>
    <n v="-71197"/>
    <n v="-560.79999999999995"/>
    <x v="54"/>
    <x v="54"/>
    <x v="1"/>
    <s v="HDFC-0419-AR-11GO"/>
    <x v="11"/>
    <x v="6"/>
  </r>
  <r>
    <s v="CANTEEN STORE DEPARTMENT MUMBAI"/>
    <n v="1032898"/>
    <x v="2"/>
    <s v="Payment"/>
    <n v="-583888"/>
    <n v="-0.46"/>
    <x v="71"/>
    <x v="71"/>
    <x v="1"/>
    <s v="HDFC-0419-AR-11GO"/>
    <x v="11"/>
    <x v="6"/>
  </r>
  <r>
    <s v="IFFCO TOKIO GENERAL INSURANCE COMPANY LIMITED"/>
    <n v="1250518"/>
    <x v="2"/>
    <s v="Payment"/>
    <n v="-23059.86"/>
    <n v="-129.87"/>
    <x v="42"/>
    <x v="42"/>
    <x v="1"/>
    <s v="HDFC-0419-AR-11GO"/>
    <x v="11"/>
    <x v="6"/>
  </r>
  <r>
    <s v="BIPIN MEHRA"/>
    <n v="462020"/>
    <x v="2"/>
    <s v="Payment"/>
    <n v="-701"/>
    <n v="-701"/>
    <x v="53"/>
    <x v="53"/>
    <x v="1"/>
    <s v="HDFC-0419-AR-11GO"/>
    <x v="11"/>
    <x v="6"/>
  </r>
  <r>
    <s v="UTTAM MUNDAYE"/>
    <n v="1275739"/>
    <x v="2"/>
    <s v="Payment"/>
    <n v="-522525"/>
    <n v="-2964.06"/>
    <x v="55"/>
    <x v="55"/>
    <x v="1"/>
    <s v="HDFC-0419-AR-11GO"/>
    <x v="11"/>
    <x v="6"/>
  </r>
  <r>
    <s v="CHOWGULE INDUSTRIES LTD (34NB)"/>
    <n v="1170031"/>
    <x v="2"/>
    <s v="Payment"/>
    <n v="-58173"/>
    <n v="-58173"/>
    <x v="55"/>
    <x v="55"/>
    <x v="1"/>
    <s v="HDFC-0419-AR-11GO"/>
    <x v="11"/>
    <x v="6"/>
  </r>
  <r>
    <s v="JOSE REEDLEY FERNANDES"/>
    <n v="1274368"/>
    <x v="2"/>
    <s v="Payment"/>
    <n v="-712000"/>
    <n v="-1920.07"/>
    <x v="47"/>
    <x v="47"/>
    <x v="1"/>
    <s v="HDFC-0419-AR-11GO"/>
    <x v="11"/>
    <x v="6"/>
  </r>
  <r>
    <s v="YALALING SHARNAPPA  NAIK"/>
    <n v="1266107"/>
    <x v="2"/>
    <s v="Payment"/>
    <n v="-576744"/>
    <n v="-50.64"/>
    <x v="87"/>
    <x v="87"/>
    <x v="3"/>
    <s v="HDFC-0419-AR-11GO"/>
    <x v="11"/>
    <x v="6"/>
  </r>
  <r>
    <s v="MAYUR RANE"/>
    <n v="1260314"/>
    <x v="2"/>
    <s v="Payment"/>
    <n v="-546026"/>
    <n v="-499.93"/>
    <x v="87"/>
    <x v="87"/>
    <x v="3"/>
    <s v="HDFC-0419-AR-11GO"/>
    <x v="11"/>
    <x v="6"/>
  </r>
  <r>
    <s v="ANTHONY D SOUZA"/>
    <n v="1258794"/>
    <x v="2"/>
    <s v="Payment"/>
    <n v="-300000"/>
    <n v="-1035.01"/>
    <x v="87"/>
    <x v="87"/>
    <x v="3"/>
    <s v="HDFC-0419-AR-11GO"/>
    <x v="11"/>
    <x v="6"/>
  </r>
  <r>
    <s v="NARAYAN KAKERKAR"/>
    <n v="1262280"/>
    <x v="2"/>
    <s v="Payment"/>
    <n v="-452000"/>
    <n v="-1607.6"/>
    <x v="28"/>
    <x v="28"/>
    <x v="3"/>
    <s v="HDFC-0419-AR-11GO"/>
    <x v="11"/>
    <x v="6"/>
  </r>
  <r>
    <s v="RASINA K SHAIKH"/>
    <n v="1263319"/>
    <x v="2"/>
    <s v="Payment"/>
    <n v="-694700"/>
    <n v="-452.28"/>
    <x v="77"/>
    <x v="77"/>
    <x v="0"/>
    <s v="HDFC-0419-AR-11GO"/>
    <x v="11"/>
    <x v="6"/>
  </r>
  <r>
    <s v="BENTO ALVARES"/>
    <n v="1261831"/>
    <x v="2"/>
    <s v="Payment"/>
    <n v="-283435"/>
    <n v="-259.18"/>
    <x v="77"/>
    <x v="77"/>
    <x v="0"/>
    <s v="HDFC-0419-AR-11GO"/>
    <x v="11"/>
    <x v="6"/>
  </r>
  <r>
    <s v="JUNEID AHMED KHAN"/>
    <n v="981722"/>
    <x v="2"/>
    <s v="Payment"/>
    <n v="-360000"/>
    <n v="-60.65"/>
    <x v="112"/>
    <x v="112"/>
    <x v="0"/>
    <s v="HDFC-0419-AR-11GO"/>
    <x v="11"/>
    <x v="6"/>
  </r>
  <r>
    <s v="PRASHANT MORAJKAR"/>
    <n v="1253899"/>
    <x v="2"/>
    <s v="Payment"/>
    <n v="-408000"/>
    <n v="-1047.46"/>
    <x v="112"/>
    <x v="112"/>
    <x v="0"/>
    <s v="HDFC-0419-AR-11GO"/>
    <x v="11"/>
    <x v="6"/>
  </r>
  <r>
    <s v="NAPOLEON CLINTON FERNANDES"/>
    <n v="1254478"/>
    <x v="2"/>
    <s v="Payment"/>
    <n v="-377031"/>
    <n v="-189.42"/>
    <x v="112"/>
    <x v="112"/>
    <x v="0"/>
    <s v="HDFC-0419-AR-11GO"/>
    <x v="11"/>
    <x v="6"/>
  </r>
  <r>
    <s v="ALISHA PEIXOTO"/>
    <n v="1252842"/>
    <x v="2"/>
    <s v="Payment"/>
    <n v="-487700"/>
    <n v="-165.02"/>
    <x v="177"/>
    <x v="177"/>
    <x v="0"/>
    <s v="HDFC-0419-AR-11GO"/>
    <x v="11"/>
    <x v="6"/>
  </r>
  <r>
    <s v="SHIVAJI HARIJAN"/>
    <n v="1260400"/>
    <x v="2"/>
    <s v="Payment"/>
    <n v="-415214"/>
    <n v="-785.08"/>
    <x v="177"/>
    <x v="177"/>
    <x v="0"/>
    <s v="HDFC-0419-AR-11GO"/>
    <x v="11"/>
    <x v="6"/>
  </r>
  <r>
    <s v="MITRA -"/>
    <n v="356830"/>
    <x v="2"/>
    <s v="Payment"/>
    <n v="-10000"/>
    <n v="-22.8"/>
    <x v="113"/>
    <x v="113"/>
    <x v="0"/>
    <s v="HDFC-0419-AR-11GO"/>
    <x v="11"/>
    <x v="6"/>
  </r>
  <r>
    <s v="AKSHAY UGVEKAR"/>
    <n v="1252955"/>
    <x v="2"/>
    <s v="Payment"/>
    <n v="-585068"/>
    <n v="-72.55"/>
    <x v="167"/>
    <x v="167"/>
    <x v="0"/>
    <s v="HDFC-0419-AR-11GO"/>
    <x v="11"/>
    <x v="6"/>
  </r>
  <r>
    <s v="BHARTI AXA GENERAL INSURANCE COMPANY LIMITED"/>
    <n v="1250548"/>
    <x v="2"/>
    <s v="Payment"/>
    <n v="-28415"/>
    <n v="-1044.92"/>
    <x v="167"/>
    <x v="167"/>
    <x v="0"/>
    <s v="HDFC-0419-AR-11GO"/>
    <x v="11"/>
    <x v="6"/>
  </r>
  <r>
    <s v="DAMODAR NAIK"/>
    <n v="123341"/>
    <x v="2"/>
    <s v="Payment"/>
    <n v="-447000"/>
    <n v="-2004.57"/>
    <x v="197"/>
    <x v="197"/>
    <x v="0"/>
    <s v="HDFC-0419-AR-11GO"/>
    <x v="11"/>
    <x v="6"/>
  </r>
  <r>
    <s v="RAJENDRA GAWAS"/>
    <n v="1251596"/>
    <x v="2"/>
    <s v="Payment"/>
    <n v="-756245"/>
    <n v="-15.27"/>
    <x v="105"/>
    <x v="105"/>
    <x v="0"/>
    <s v="HDFC-0419-AR-11GO"/>
    <x v="11"/>
    <x v="6"/>
  </r>
  <r>
    <s v="BAJAJ ALLIANZ GENERAL INSURANCE COMPANY LIMITED"/>
    <n v="1171153"/>
    <x v="2"/>
    <s v="Payment"/>
    <n v="-12517"/>
    <n v="-1268.45"/>
    <x v="105"/>
    <x v="105"/>
    <x v="0"/>
    <s v="HDFC-0419-AR-11GO"/>
    <x v="11"/>
    <x v="6"/>
  </r>
  <r>
    <s v="ULHAS GAUDE"/>
    <n v="1246835"/>
    <x v="2"/>
    <s v="Payment"/>
    <n v="-350000"/>
    <n v="-8409.74"/>
    <x v="96"/>
    <x v="96"/>
    <x v="0"/>
    <s v="HDFC-0419-AR-11GO"/>
    <x v="11"/>
    <x v="6"/>
  </r>
  <r>
    <s v="RAGHUVIR MANDREKAR"/>
    <n v="554177"/>
    <x v="2"/>
    <s v="Payment"/>
    <n v="-678000"/>
    <n v="-381.9"/>
    <x v="38"/>
    <x v="38"/>
    <x v="0"/>
    <s v="HDFC-0419-AR-11GO"/>
    <x v="11"/>
    <x v="6"/>
  </r>
  <r>
    <s v="BRIGHTON RODRIGUES"/>
    <n v="1247292"/>
    <x v="2"/>
    <s v="Payment"/>
    <n v="-500085"/>
    <n v="-1689.89"/>
    <x v="162"/>
    <x v="162"/>
    <x v="0"/>
    <s v="HDFC-0419-AR-11GO"/>
    <x v="11"/>
    <x v="6"/>
  </r>
  <r>
    <s v="MISBURN IVIK TEIXEIRA"/>
    <n v="1250183"/>
    <x v="2"/>
    <s v="Payment"/>
    <n v="-748231"/>
    <n v="-10188.19"/>
    <x v="153"/>
    <x v="153"/>
    <x v="0"/>
    <s v="HDFC-0419-AR-11GO"/>
    <x v="11"/>
    <x v="6"/>
  </r>
  <r>
    <s v="PARMANAND KUNDAIKAR"/>
    <n v="1244734"/>
    <x v="2"/>
    <s v="Payment"/>
    <n v="-280000"/>
    <n v="-568.94000000000005"/>
    <x v="119"/>
    <x v="119"/>
    <x v="0"/>
    <s v="HDFC-0419-AR-11GO"/>
    <x v="11"/>
    <x v="6"/>
  </r>
  <r>
    <s v="PARVIN BANI"/>
    <n v="1241519"/>
    <x v="2"/>
    <s v="Payment"/>
    <n v="-443138"/>
    <n v="-499.93"/>
    <x v="146"/>
    <x v="146"/>
    <x v="0"/>
    <s v="HDFC-0419-AR-11GO"/>
    <x v="11"/>
    <x v="6"/>
  </r>
  <r>
    <s v="SADDAM SIDDIQUE"/>
    <n v="1241651"/>
    <x v="2"/>
    <s v="Payment"/>
    <n v="-391825"/>
    <n v="-1720.53"/>
    <x v="146"/>
    <x v="146"/>
    <x v="0"/>
    <s v="HDFC-0419-AR-11GO"/>
    <x v="11"/>
    <x v="6"/>
  </r>
  <r>
    <s v="DEEPAK KANJA"/>
    <n v="1246812"/>
    <x v="2"/>
    <s v="Payment"/>
    <n v="-618604"/>
    <n v="-1661"/>
    <x v="91"/>
    <x v="91"/>
    <x v="0"/>
    <s v="HDFC-0419-AR-11GO"/>
    <x v="11"/>
    <x v="6"/>
  </r>
  <r>
    <s v="MANJUNATH SALGAONKAR"/>
    <n v="1244218"/>
    <x v="2"/>
    <s v="Payment"/>
    <n v="-344000"/>
    <n v="-65.98"/>
    <x v="144"/>
    <x v="144"/>
    <x v="0"/>
    <s v="HDFC-0419-AR-11GO"/>
    <x v="11"/>
    <x v="6"/>
  </r>
  <r>
    <s v="CANTEEN STORES DEPARTMENT"/>
    <n v="1215423"/>
    <x v="2"/>
    <s v="Payment"/>
    <n v="-534003"/>
    <n v="-7465.76"/>
    <x v="145"/>
    <x v="145"/>
    <x v="0"/>
    <s v="HDFC-0419-AR-11GO"/>
    <x v="11"/>
    <x v="6"/>
  </r>
  <r>
    <s v="NEHAL NARVEKAR"/>
    <n v="1214182"/>
    <x v="2"/>
    <s v="Payment"/>
    <n v="-730000"/>
    <n v="-4281.3100000000004"/>
    <x v="179"/>
    <x v="179"/>
    <x v="0"/>
    <s v="HDFC-0419-AR-11GO"/>
    <x v="11"/>
    <x v="6"/>
  </r>
  <r>
    <s v="KUNAL CHAUDHARI"/>
    <n v="1240403"/>
    <x v="2"/>
    <s v="Payment"/>
    <n v="-600000"/>
    <n v="-23.83"/>
    <x v="73"/>
    <x v="73"/>
    <x v="0"/>
    <s v="HDFC-0419-AR-11GO"/>
    <x v="11"/>
    <x v="6"/>
  </r>
  <r>
    <s v="SONU VARAK"/>
    <n v="1238663"/>
    <x v="2"/>
    <s v="Payment"/>
    <n v="-370998"/>
    <n v="-45.07"/>
    <x v="73"/>
    <x v="73"/>
    <x v="0"/>
    <s v="HDFC-0419-AR-11GO"/>
    <x v="11"/>
    <x v="6"/>
  </r>
  <r>
    <s v="ANUJ SRIVASTAV"/>
    <n v="1243506"/>
    <x v="2"/>
    <s v="Payment"/>
    <n v="-635000"/>
    <n v="-21773.77"/>
    <x v="171"/>
    <x v="171"/>
    <x v="0"/>
    <s v="HDFC-0419-AR-11GO"/>
    <x v="11"/>
    <x v="6"/>
  </r>
  <r>
    <s v="WILSON FERNANDES"/>
    <n v="1066865"/>
    <x v="2"/>
    <s v="Payment"/>
    <n v="-397212"/>
    <n v="-305.58"/>
    <x v="188"/>
    <x v="188"/>
    <x v="0"/>
    <s v="HDFC-0419-AR-11GO"/>
    <x v="11"/>
    <x v="6"/>
  </r>
  <r>
    <s v="BABASINO FERNANDES"/>
    <n v="1239176"/>
    <x v="2"/>
    <s v="Payment"/>
    <n v="-689000"/>
    <n v="-1344.43"/>
    <x v="166"/>
    <x v="166"/>
    <x v="0"/>
    <s v="HDFC-0419-AR-11GO"/>
    <x v="11"/>
    <x v="6"/>
  </r>
  <r>
    <s v="SHUBHANGI RAIKAR"/>
    <n v="1243253"/>
    <x v="2"/>
    <s v="Payment"/>
    <n v="-527536"/>
    <n v="-20.41"/>
    <x v="166"/>
    <x v="166"/>
    <x v="0"/>
    <s v="HDFC-0419-AR-11GO"/>
    <x v="11"/>
    <x v="6"/>
  </r>
  <r>
    <s v="JOSEPH MASCARENHAS"/>
    <n v="1242607"/>
    <x v="2"/>
    <s v="Payment"/>
    <n v="-670591"/>
    <n v="-6481.8"/>
    <x v="166"/>
    <x v="166"/>
    <x v="0"/>
    <s v="HDFC-0419-AR-11GO"/>
    <x v="11"/>
    <x v="6"/>
  </r>
  <r>
    <s v="ELZINA GEORGE"/>
    <n v="1215635"/>
    <x v="2"/>
    <s v="Payment"/>
    <n v="-495231"/>
    <n v="-1732.97"/>
    <x v="200"/>
    <x v="200"/>
    <x v="4"/>
    <s v="HDFC-0419-AR-11GO"/>
    <x v="11"/>
    <x v="6"/>
  </r>
  <r>
    <s v="PRAJYOT NIRLEKAR"/>
    <n v="1223820"/>
    <x v="2"/>
    <s v="Payment"/>
    <n v="-300000"/>
    <n v="-22.84"/>
    <x v="201"/>
    <x v="201"/>
    <x v="4"/>
    <s v="HDFC-0419-AR-11GO"/>
    <x v="11"/>
    <x v="6"/>
  </r>
  <r>
    <s v="NILESH SALGAONKAR"/>
    <n v="1213158"/>
    <x v="2"/>
    <s v="Payment"/>
    <n v="-350000"/>
    <n v="-2953.64"/>
    <x v="75"/>
    <x v="75"/>
    <x v="4"/>
    <s v="HDFC-0419-AR-11GO"/>
    <x v="11"/>
    <x v="6"/>
  </r>
  <r>
    <s v="IFFCO TOKIO GENERAL INSURANCE COMPANY LTD"/>
    <n v="1220"/>
    <x v="2"/>
    <s v="Payment"/>
    <n v="-31349.02"/>
    <n v="-10786.84"/>
    <x v="140"/>
    <x v="140"/>
    <x v="4"/>
    <s v="HDFC-0419-AR-11GO"/>
    <x v="11"/>
    <x v="6"/>
  </r>
  <r>
    <s v="ICICI LOMBARD GENERAL INSURANCE COMPANY LIMITED"/>
    <n v="1250552"/>
    <x v="2"/>
    <s v="Payment"/>
    <n v="-4238"/>
    <n v="-4238"/>
    <x v="13"/>
    <x v="13"/>
    <x v="2"/>
    <s v="HDFC-0419-AR-11GO"/>
    <x v="11"/>
    <x v="6"/>
  </r>
  <r>
    <s v="JAYESHWAR SIMEPURUSHKAR"/>
    <n v="1287673"/>
    <x v="2"/>
    <s v="Payment"/>
    <n v="-850790"/>
    <n v="-850790"/>
    <x v="13"/>
    <x v="13"/>
    <x v="2"/>
    <s v="HDFC-0419-AR-11GO"/>
    <x v="11"/>
    <x v="6"/>
  </r>
  <r>
    <s v="ICICI LOMBARD GENERAL INSURANCE COMPANY LIMITED"/>
    <n v="1250552"/>
    <x v="2"/>
    <s v="Payment"/>
    <n v="-1040"/>
    <n v="-1040"/>
    <x v="13"/>
    <x v="13"/>
    <x v="2"/>
    <s v="HDFC-0419-AR-11GO"/>
    <x v="11"/>
    <x v="6"/>
  </r>
  <r>
    <s v="RE INSURANCE PORV"/>
    <n v="321314"/>
    <x v="2"/>
    <s v="Payment"/>
    <n v="-12106"/>
    <n v="-12106"/>
    <x v="13"/>
    <x v="13"/>
    <x v="2"/>
    <s v="HDFC-0419-AR-11GO"/>
    <x v="11"/>
    <x v="6"/>
  </r>
  <r>
    <s v="ICICI LOMBARD GENERAL INSURANCE COMPANY LIMITED"/>
    <n v="1250552"/>
    <x v="2"/>
    <s v="Payment"/>
    <n v="-2776"/>
    <n v="-2776"/>
    <x v="13"/>
    <x v="13"/>
    <x v="2"/>
    <s v="HDFC-0419-AR-11GO"/>
    <x v="11"/>
    <x v="6"/>
  </r>
  <r>
    <s v="DATTARAM DHABOLKAR"/>
    <n v="1287529"/>
    <x v="2"/>
    <s v="Payment"/>
    <n v="-115000"/>
    <n v="-115000"/>
    <x v="13"/>
    <x v="13"/>
    <x v="2"/>
    <s v="HDFC-0419-AR-11GO"/>
    <x v="11"/>
    <x v="6"/>
  </r>
  <r>
    <s v="KESHAV DHOPLE"/>
    <n v="1288672"/>
    <x v="2"/>
    <s v="Payment"/>
    <n v="-1165998"/>
    <n v="-1165998"/>
    <x v="13"/>
    <x v="13"/>
    <x v="2"/>
    <s v="HDFC-0419-AR-11GO"/>
    <x v="11"/>
    <x v="6"/>
  </r>
  <r>
    <s v="ICICI LOMBARD GENERAL INSURANCE COMPANY LIMITED"/>
    <n v="1250552"/>
    <x v="2"/>
    <s v="Payment"/>
    <n v="-4226"/>
    <n v="-4226"/>
    <x v="13"/>
    <x v="13"/>
    <x v="2"/>
    <s v="HDFC-0419-AR-11GO"/>
    <x v="11"/>
    <x v="6"/>
  </r>
  <r>
    <s v="ICICI LOMBARD GENERAL INSURANCE COMPANY LIMITED"/>
    <n v="1250552"/>
    <x v="2"/>
    <s v="Payment"/>
    <n v="-2844"/>
    <n v="-2844"/>
    <x v="13"/>
    <x v="13"/>
    <x v="2"/>
    <s v="HDFC-0419-AR-11GO"/>
    <x v="11"/>
    <x v="6"/>
  </r>
  <r>
    <s v="PUNDALIK MADAKAIKAR"/>
    <n v="1287736"/>
    <x v="2"/>
    <s v="Payment"/>
    <n v="-511461"/>
    <n v="-86967.29"/>
    <x v="13"/>
    <x v="13"/>
    <x v="2"/>
    <s v="HDFC-0419-AR-11GO"/>
    <x v="11"/>
    <x v="6"/>
  </r>
  <r>
    <s v="FEROZ GAWARI"/>
    <n v="898547"/>
    <x v="2"/>
    <s v="Payment"/>
    <n v="-10000"/>
    <n v="-10000"/>
    <x v="4"/>
    <x v="4"/>
    <x v="2"/>
    <s v="HDFC-0419-AR-11GO"/>
    <x v="11"/>
    <x v="6"/>
  </r>
  <r>
    <s v="SABA PARAB"/>
    <n v="1291020"/>
    <x v="2"/>
    <s v="Payment"/>
    <n v="-21000"/>
    <n v="-21000"/>
    <x v="4"/>
    <x v="4"/>
    <x v="2"/>
    <s v="HDFC-0419-AR-11GO"/>
    <x v="11"/>
    <x v="6"/>
  </r>
  <r>
    <s v="SHAKUNTALA MOSALAGI"/>
    <n v="1291027"/>
    <x v="2"/>
    <s v="Payment"/>
    <n v="-10000"/>
    <n v="-10000"/>
    <x v="4"/>
    <x v="4"/>
    <x v="2"/>
    <s v="HDFC-0419-AR-11GO"/>
    <x v="11"/>
    <x v="6"/>
  </r>
  <r>
    <s v="BAJAJ ALLIANZ GENERAL INSURANCE COMPANY LIMITED"/>
    <n v="1171153"/>
    <x v="2"/>
    <s v="Payment"/>
    <n v="-155698"/>
    <n v="-155698"/>
    <x v="17"/>
    <x v="17"/>
    <x v="2"/>
    <s v="HDFC-0419-AR-11GO"/>
    <x v="11"/>
    <x v="6"/>
  </r>
  <r>
    <s v="SACHIN BETKAR"/>
    <n v="1285779"/>
    <x v="2"/>
    <s v="Payment"/>
    <n v="-834232"/>
    <n v="-834232"/>
    <x v="17"/>
    <x v="17"/>
    <x v="2"/>
    <s v="HDFC-0419-AR-11GO"/>
    <x v="11"/>
    <x v="6"/>
  </r>
  <r>
    <s v="UNIVERSAL SOMPO GENERAL INSURANCE COMPANY LIMITED"/>
    <n v="1250603"/>
    <x v="2"/>
    <s v="Payment"/>
    <n v="-59807.44"/>
    <n v="-59807.44"/>
    <x v="17"/>
    <x v="17"/>
    <x v="2"/>
    <s v="HDFC-0419-AR-11GO"/>
    <x v="11"/>
    <x v="6"/>
  </r>
  <r>
    <s v="UNIVERSAL SOMPO GENERAL INSURANCE COMPANY LIMITED"/>
    <n v="1250603"/>
    <x v="2"/>
    <s v="Payment"/>
    <n v="-61685.91"/>
    <n v="-1500.43"/>
    <x v="2"/>
    <x v="2"/>
    <x v="2"/>
    <s v="HDFC-0419-AR-11GO"/>
    <x v="11"/>
    <x v="6"/>
  </r>
  <r>
    <s v="UMESH SUKI"/>
    <n v="1282354"/>
    <x v="2"/>
    <s v="Payment"/>
    <n v="-738257"/>
    <n v="-3585.36"/>
    <x v="2"/>
    <x v="2"/>
    <x v="2"/>
    <s v="HDFC-0419-AR-11GO"/>
    <x v="11"/>
    <x v="6"/>
  </r>
  <r>
    <s v="SAI SERVICE PRIVATE LIMITED"/>
    <n v="1041075"/>
    <x v="2"/>
    <s v="Payment"/>
    <n v="-603"/>
    <n v="-603"/>
    <x v="14"/>
    <x v="14"/>
    <x v="2"/>
    <s v="HDFC-0419-AR-11GO"/>
    <x v="11"/>
    <x v="6"/>
  </r>
  <r>
    <s v="ALEXANDER FERNANDES"/>
    <n v="1188405"/>
    <x v="2"/>
    <s v="Payment"/>
    <n v="-437500"/>
    <n v="-4705.08"/>
    <x v="14"/>
    <x v="14"/>
    <x v="2"/>
    <s v="HDFC-0419-AR-11GO"/>
    <x v="11"/>
    <x v="6"/>
  </r>
  <r>
    <s v="HARSHAL NADKARNI"/>
    <n v="1289048"/>
    <x v="2"/>
    <s v="Payment"/>
    <n v="-10000"/>
    <n v="-10000"/>
    <x v="21"/>
    <x v="21"/>
    <x v="2"/>
    <s v="HDFC-0419-AR-11GO"/>
    <x v="11"/>
    <x v="6"/>
  </r>
  <r>
    <s v="ABHAY NAIK"/>
    <n v="1234772"/>
    <x v="2"/>
    <s v="Payment"/>
    <n v="-400000"/>
    <n v="-10248.540000000001"/>
    <x v="12"/>
    <x v="12"/>
    <x v="2"/>
    <s v="HDFC-0419-AR-11GO"/>
    <x v="11"/>
    <x v="6"/>
  </r>
  <r>
    <s v="ICICI LOMBARD GENERAL INSURANCE COMPANY LIMITED"/>
    <n v="1250552"/>
    <x v="2"/>
    <s v="Payment"/>
    <n v="-31921"/>
    <n v="-1496.48"/>
    <x v="12"/>
    <x v="12"/>
    <x v="2"/>
    <s v="HDFC-0419-AR-11GO"/>
    <x v="11"/>
    <x v="6"/>
  </r>
  <r>
    <s v="MITHAI LAL"/>
    <n v="1284264"/>
    <x v="2"/>
    <s v="Payment"/>
    <n v="-292790"/>
    <n v="-2208.88"/>
    <x v="5"/>
    <x v="5"/>
    <x v="2"/>
    <s v="HDFC-0419-AR-11GO"/>
    <x v="11"/>
    <x v="6"/>
  </r>
  <r>
    <s v="TATA AIG GENERAL INSURANCE COMPANY LIMITED"/>
    <n v="1250593"/>
    <x v="2"/>
    <s v="Payment"/>
    <n v="-11123"/>
    <n v="-1470"/>
    <x v="22"/>
    <x v="22"/>
    <x v="2"/>
    <s v="HDFC-0419-AR-11GO"/>
    <x v="11"/>
    <x v="6"/>
  </r>
  <r>
    <s v="THE ORIENTAL INSURANCE COMPANY LIMITED"/>
    <n v="1250571"/>
    <x v="2"/>
    <s v="Payment"/>
    <n v="-98809"/>
    <n v="-33.03"/>
    <x v="40"/>
    <x v="40"/>
    <x v="2"/>
    <s v="HDFC-0419-AR-11GO"/>
    <x v="11"/>
    <x v="6"/>
  </r>
  <r>
    <s v="SUDESH KAMBLI"/>
    <n v="1283964"/>
    <x v="2"/>
    <s v="Payment"/>
    <n v="-336670"/>
    <n v="-781.9"/>
    <x v="40"/>
    <x v="40"/>
    <x v="2"/>
    <s v="HDFC-0419-AR-11GO"/>
    <x v="11"/>
    <x v="6"/>
  </r>
  <r>
    <s v="ROYAL SUNDARAM GENERAL INSURANCE COMPANY LIMITED"/>
    <n v="1250587"/>
    <x v="2"/>
    <s v="Payment"/>
    <n v="-20971"/>
    <n v="-20971"/>
    <x v="32"/>
    <x v="32"/>
    <x v="2"/>
    <s v="HDFC-0419-AR-11GO"/>
    <x v="11"/>
    <x v="6"/>
  </r>
  <r>
    <s v="SUDESH BORKAR"/>
    <n v="1282346"/>
    <x v="2"/>
    <s v="Payment"/>
    <n v="-495000"/>
    <n v="-78.010000000000005"/>
    <x v="32"/>
    <x v="32"/>
    <x v="2"/>
    <s v="HDFC-0419-AR-11GO"/>
    <x v="11"/>
    <x v="6"/>
  </r>
  <r>
    <s v="BAJAJ ALLIANZ GENERAL INSURANCE COMPANY LIMITED"/>
    <n v="1171153"/>
    <x v="2"/>
    <s v="Payment"/>
    <n v="-49468"/>
    <n v="-1766.17"/>
    <x v="54"/>
    <x v="54"/>
    <x v="1"/>
    <s v="HDFC-0419-AR-11GO"/>
    <x v="11"/>
    <x v="6"/>
  </r>
  <r>
    <s v="BAJAJ ALLIANZ GENERAL INSURANCE COMPANY LIMITED"/>
    <n v="1171153"/>
    <x v="2"/>
    <s v="Payment"/>
    <n v="-29430"/>
    <n v="-31.23"/>
    <x v="54"/>
    <x v="54"/>
    <x v="1"/>
    <s v="HDFC-0419-AR-11GO"/>
    <x v="11"/>
    <x v="6"/>
  </r>
  <r>
    <s v="CANTEEN STORES DEPARTMENT"/>
    <n v="1195453"/>
    <x v="2"/>
    <s v="Payment"/>
    <n v="-468196"/>
    <n v="-242.46"/>
    <x v="1"/>
    <x v="1"/>
    <x v="1"/>
    <s v="HDFC-0419-AR-11GO"/>
    <x v="11"/>
    <x v="6"/>
  </r>
  <r>
    <s v="TANUJA KOCHAREKAR"/>
    <n v="1274232"/>
    <x v="2"/>
    <s v="Payment"/>
    <n v="-650000"/>
    <n v="-246.87"/>
    <x v="45"/>
    <x v="45"/>
    <x v="1"/>
    <s v="HDFC-0419-AR-11GO"/>
    <x v="11"/>
    <x v="6"/>
  </r>
  <r>
    <s v="ROYAL SUNDARAM GENERAL INSURANCE COMPANY LIMITED"/>
    <n v="1250587"/>
    <x v="2"/>
    <s v="Payment"/>
    <n v="-177474"/>
    <n v="-177474"/>
    <x v="53"/>
    <x v="53"/>
    <x v="1"/>
    <s v="HDFC-0419-AR-11GO"/>
    <x v="11"/>
    <x v="6"/>
  </r>
  <r>
    <s v="SHUBHAM PARMEKAR"/>
    <n v="1272372"/>
    <x v="2"/>
    <s v="Payment"/>
    <n v="-524000"/>
    <n v="-2663.86"/>
    <x v="53"/>
    <x v="53"/>
    <x v="1"/>
    <s v="HDFC-0419-AR-11GO"/>
    <x v="11"/>
    <x v="6"/>
  </r>
  <r>
    <s v="TATA AIG GENERAL INSURANCE COMPANY LIMITED"/>
    <n v="1250593"/>
    <x v="2"/>
    <s v="Payment"/>
    <n v="-2669.5"/>
    <n v="-196.62"/>
    <x v="55"/>
    <x v="55"/>
    <x v="1"/>
    <s v="HDFC-0419-AR-11GO"/>
    <x v="11"/>
    <x v="6"/>
  </r>
  <r>
    <s v="BAJAJ ALLIANZ GENERAL INSURANCE COMPANY LIMITED"/>
    <n v="1171153"/>
    <x v="2"/>
    <s v="Payment"/>
    <n v="-25697"/>
    <n v="-97.55"/>
    <x v="82"/>
    <x v="82"/>
    <x v="1"/>
    <s v="HDFC-0419-AR-11GO"/>
    <x v="11"/>
    <x v="6"/>
  </r>
  <r>
    <s v="SNEHAL ASULKAR"/>
    <n v="1273358"/>
    <x v="2"/>
    <s v="Payment"/>
    <n v="-240670"/>
    <n v="-213.87"/>
    <x v="142"/>
    <x v="142"/>
    <x v="1"/>
    <s v="HDFC-0419-AR-11GO"/>
    <x v="11"/>
    <x v="6"/>
  </r>
  <r>
    <s v="ANN FOWLER"/>
    <n v="1270653"/>
    <x v="2"/>
    <s v="Payment"/>
    <n v="-576705"/>
    <n v="-249.4"/>
    <x v="66"/>
    <x v="66"/>
    <x v="3"/>
    <s v="HDFC-0419-AR-11GO"/>
    <x v="11"/>
    <x v="6"/>
  </r>
  <r>
    <s v="SANTOSH PADLOSKAR"/>
    <n v="1269272"/>
    <x v="2"/>
    <s v="Payment"/>
    <n v="-260153"/>
    <n v="-1960.93"/>
    <x v="59"/>
    <x v="59"/>
    <x v="3"/>
    <s v="HDFC-0419-AR-11GO"/>
    <x v="11"/>
    <x v="6"/>
  </r>
  <r>
    <s v="PASQUINA RODRIGUES"/>
    <n v="1266475"/>
    <x v="2"/>
    <s v="Payment"/>
    <n v="-591500"/>
    <n v="-18544.03"/>
    <x v="80"/>
    <x v="80"/>
    <x v="3"/>
    <s v="HDFC-0419-AR-11GO"/>
    <x v="11"/>
    <x v="6"/>
  </r>
  <r>
    <s v="NIKHIL PATKAR"/>
    <n v="1266670"/>
    <x v="2"/>
    <s v="Payment"/>
    <n v="-1043532"/>
    <n v="-1895.7"/>
    <x v="61"/>
    <x v="61"/>
    <x v="3"/>
    <s v="HDFC-0419-AR-11GO"/>
    <x v="11"/>
    <x v="6"/>
  </r>
  <r>
    <s v="RAJESH BABAR"/>
    <n v="1266000"/>
    <x v="2"/>
    <s v="Payment"/>
    <n v="-296902"/>
    <n v="-771.55"/>
    <x v="61"/>
    <x v="61"/>
    <x v="3"/>
    <s v="HDFC-0419-AR-11GO"/>
    <x v="11"/>
    <x v="6"/>
  </r>
  <r>
    <s v="SANJAY GAWAS"/>
    <n v="1251837"/>
    <x v="2"/>
    <s v="Payment"/>
    <n v="-495061"/>
    <n v="-772.23"/>
    <x v="87"/>
    <x v="87"/>
    <x v="3"/>
    <s v="HDFC-0419-AR-11GO"/>
    <x v="11"/>
    <x v="6"/>
  </r>
  <r>
    <s v="SACHIN UDAY TENDULKAR"/>
    <n v="1267548"/>
    <x v="2"/>
    <s v="Payment"/>
    <n v="-595734"/>
    <n v="-812.27"/>
    <x v="87"/>
    <x v="87"/>
    <x v="3"/>
    <s v="HDFC-0419-AR-11GO"/>
    <x v="11"/>
    <x v="6"/>
  </r>
  <r>
    <s v="PREETI KHORJUVENKAR"/>
    <n v="1266965"/>
    <x v="2"/>
    <s v="Payment"/>
    <n v="-625241"/>
    <n v="-4504.8500000000004"/>
    <x v="16"/>
    <x v="16"/>
    <x v="3"/>
    <s v="HDFC-0419-AR-11GO"/>
    <x v="11"/>
    <x v="6"/>
  </r>
  <r>
    <s v="SHRIPAD GOVEKAR"/>
    <n v="914681"/>
    <x v="2"/>
    <s v="Payment"/>
    <n v="-300000"/>
    <n v="-7918.79"/>
    <x v="77"/>
    <x v="77"/>
    <x v="0"/>
    <s v="HDFC-0419-AR-11GO"/>
    <x v="11"/>
    <x v="6"/>
  </r>
  <r>
    <s v="SURENDRA PAGUI"/>
    <n v="1260118"/>
    <x v="2"/>
    <s v="Payment"/>
    <n v="-530000"/>
    <n v="-14.05"/>
    <x v="177"/>
    <x v="177"/>
    <x v="0"/>
    <s v="HDFC-0419-AR-11GO"/>
    <x v="11"/>
    <x v="6"/>
  </r>
  <r>
    <s v="RACHANA SHINDE"/>
    <n v="1256827"/>
    <x v="2"/>
    <s v="Payment"/>
    <n v="-636412"/>
    <n v="-10754.55"/>
    <x v="51"/>
    <x v="51"/>
    <x v="0"/>
    <s v="HDFC-0419-AR-11GO"/>
    <x v="11"/>
    <x v="6"/>
  </r>
  <r>
    <s v="VISHWAS NAIK"/>
    <n v="1257119"/>
    <x v="2"/>
    <s v="Payment"/>
    <n v="-640000"/>
    <n v="-627.71"/>
    <x v="128"/>
    <x v="128"/>
    <x v="0"/>
    <s v="HDFC-0419-AR-11GO"/>
    <x v="11"/>
    <x v="6"/>
  </r>
  <r>
    <s v="LEROY SAVIO FERNANDES"/>
    <n v="1255958"/>
    <x v="2"/>
    <s v="Payment"/>
    <n v="-583295"/>
    <n v="-460.17"/>
    <x v="159"/>
    <x v="159"/>
    <x v="0"/>
    <s v="HDFC-0419-AR-11GO"/>
    <x v="11"/>
    <x v="6"/>
  </r>
  <r>
    <s v="SIDDHANATH GOVEKAR"/>
    <n v="1249983"/>
    <x v="2"/>
    <s v="Payment"/>
    <n v="-494470"/>
    <n v="-17.22"/>
    <x v="159"/>
    <x v="159"/>
    <x v="0"/>
    <s v="HDFC-0419-AR-11GO"/>
    <x v="11"/>
    <x v="6"/>
  </r>
  <r>
    <s v="POONAM MARINA RODRIGUES"/>
    <n v="1240249"/>
    <x v="2"/>
    <s v="Payment"/>
    <n v="-695231"/>
    <n v="-129.85"/>
    <x v="197"/>
    <x v="197"/>
    <x v="0"/>
    <s v="HDFC-0419-AR-11GO"/>
    <x v="11"/>
    <x v="6"/>
  </r>
  <r>
    <s v="MAHESH HARISHET"/>
    <n v="1253518"/>
    <x v="2"/>
    <s v="Payment"/>
    <n v="-703404"/>
    <n v="-26.73"/>
    <x v="105"/>
    <x v="105"/>
    <x v="0"/>
    <s v="HDFC-0419-AR-11GO"/>
    <x v="11"/>
    <x v="6"/>
  </r>
  <r>
    <s v="JOAQUIM VIEGAS"/>
    <n v="1160877"/>
    <x v="2"/>
    <s v="Payment"/>
    <n v="-350000"/>
    <n v="-767.07"/>
    <x v="105"/>
    <x v="105"/>
    <x v="0"/>
    <s v="HDFC-0419-AR-11GO"/>
    <x v="11"/>
    <x v="6"/>
  </r>
  <r>
    <s v="PRASAD MANDREKAR"/>
    <n v="1243281"/>
    <x v="2"/>
    <s v="Payment"/>
    <n v="-700000"/>
    <n v="-3865.93"/>
    <x v="116"/>
    <x v="116"/>
    <x v="0"/>
    <s v="HDFC-0419-AR-11GO"/>
    <x v="11"/>
    <x v="6"/>
  </r>
  <r>
    <s v="SIDDELL TICLO"/>
    <n v="1244122"/>
    <x v="2"/>
    <s v="Payment"/>
    <n v="-1307606"/>
    <n v="-658.42"/>
    <x v="153"/>
    <x v="153"/>
    <x v="0"/>
    <s v="HDFC-0419-AR-11GO"/>
    <x v="11"/>
    <x v="6"/>
  </r>
  <r>
    <s v="EAKTA PHATAK"/>
    <n v="1248710"/>
    <x v="2"/>
    <s v="Payment"/>
    <n v="-460000"/>
    <n v="-2234.5300000000002"/>
    <x v="202"/>
    <x v="202"/>
    <x v="0"/>
    <s v="HDFC-0419-AR-11GO"/>
    <x v="11"/>
    <x v="6"/>
  </r>
  <r>
    <s v="ASLINO FERNANDES"/>
    <n v="463835"/>
    <x v="2"/>
    <s v="Payment"/>
    <n v="-208000"/>
    <n v="-12320.63"/>
    <x v="203"/>
    <x v="203"/>
    <x v="0"/>
    <s v="HDFC-0419-AR-11GO"/>
    <x v="11"/>
    <x v="6"/>
  </r>
  <r>
    <s v="UDAY GURAV"/>
    <n v="1246371"/>
    <x v="2"/>
    <s v="Payment"/>
    <n v="-772061"/>
    <n v="-724.45"/>
    <x v="119"/>
    <x v="119"/>
    <x v="0"/>
    <s v="HDFC-0419-AR-11GO"/>
    <x v="11"/>
    <x v="6"/>
  </r>
  <r>
    <s v="SURENDRA NAYAR"/>
    <n v="909025"/>
    <x v="2"/>
    <s v="Payment"/>
    <n v="-16299"/>
    <n v="-77.95"/>
    <x v="106"/>
    <x v="106"/>
    <x v="0"/>
    <s v="HDFC-0419-AR-11GO"/>
    <x v="11"/>
    <x v="6"/>
  </r>
  <r>
    <s v="VINDA JOSHI"/>
    <n v="1244950"/>
    <x v="2"/>
    <s v="Payment"/>
    <n v="-667154"/>
    <n v="-57.45"/>
    <x v="147"/>
    <x v="147"/>
    <x v="0"/>
    <s v="HDFC-0419-AR-11GO"/>
    <x v="11"/>
    <x v="6"/>
  </r>
  <r>
    <s v="MILAN MALLEKAR"/>
    <n v="1238103"/>
    <x v="2"/>
    <s v="Payment"/>
    <n v="-598056"/>
    <n v="-40.26"/>
    <x v="73"/>
    <x v="73"/>
    <x v="0"/>
    <s v="HDFC-0419-AR-11GO"/>
    <x v="11"/>
    <x v="6"/>
  </r>
  <r>
    <s v="ANIL PARMEKAR"/>
    <n v="1240515"/>
    <x v="2"/>
    <s v="Payment"/>
    <n v="-630000"/>
    <n v="-1642.03"/>
    <x v="100"/>
    <x v="100"/>
    <x v="0"/>
    <s v="HDFC-0419-AR-11GO"/>
    <x v="11"/>
    <x v="6"/>
  </r>
  <r>
    <s v="PRAKASH CHARI"/>
    <n v="1235942"/>
    <x v="2"/>
    <s v="Payment"/>
    <n v="-1261922"/>
    <n v="-783.43"/>
    <x v="174"/>
    <x v="174"/>
    <x v="0"/>
    <s v="HDFC-0419-AR-11GO"/>
    <x v="11"/>
    <x v="6"/>
  </r>
  <r>
    <s v="ADSON FERNANDES"/>
    <n v="1231780"/>
    <x v="2"/>
    <s v="Payment"/>
    <n v="-770000"/>
    <n v="-628.73"/>
    <x v="0"/>
    <x v="0"/>
    <x v="0"/>
    <s v="HDFC-0419-AR-11GO"/>
    <x v="11"/>
    <x v="6"/>
  </r>
  <r>
    <s v="CHOWGULE INDUSTRIES LTD(3401)  "/>
    <n v="2862"/>
    <x v="2"/>
    <s v="Payment"/>
    <n v="-15136"/>
    <n v="-2426.5"/>
    <x v="118"/>
    <x v="118"/>
    <x v="4"/>
    <s v="HDFC-0419-AR-11GO"/>
    <x v="11"/>
    <x v="6"/>
  </r>
  <r>
    <s v="MASUD ALI"/>
    <n v="1222013"/>
    <x v="2"/>
    <s v="Payment"/>
    <n v="-369695"/>
    <n v="-419.92"/>
    <x v="194"/>
    <x v="194"/>
    <x v="4"/>
    <s v="HDFC-0419-AR-11GO"/>
    <x v="11"/>
    <x v="6"/>
  </r>
  <r>
    <s v="SURYAKANT RANE"/>
    <n v="1223118"/>
    <x v="2"/>
    <s v="Payment"/>
    <n v="-21000"/>
    <n v="-21000"/>
    <x v="94"/>
    <x v="94"/>
    <x v="4"/>
    <s v="HDFC-0419-AR-11GO"/>
    <x v="11"/>
    <x v="6"/>
  </r>
  <r>
    <s v="SAI SERVICE PVT LTD (PUNE-ST)"/>
    <n v="628736"/>
    <x v="2"/>
    <s v="Payment"/>
    <n v="-15773.41"/>
    <n v="-3095.99"/>
    <x v="204"/>
    <x v="204"/>
    <x v="4"/>
    <s v="HDFC-0419-AR-11GO"/>
    <x v="11"/>
    <x v="6"/>
  </r>
  <r>
    <s v="CANTEEN STORES DEPARTMENT"/>
    <n v="1190169"/>
    <x v="2"/>
    <s v="Payment"/>
    <n v="-567837"/>
    <n v="-2464.0500000000002"/>
    <x v="205"/>
    <x v="205"/>
    <x v="4"/>
    <s v="HDFC-0419-AR-11GO"/>
    <x v="11"/>
    <x v="6"/>
  </r>
  <r>
    <s v="BAJAJ ALLIANZ GENERAL INSURANCE CO. LTD."/>
    <n v="1030"/>
    <x v="2"/>
    <s v="Payment"/>
    <n v="-5606"/>
    <n v="-5606"/>
    <x v="206"/>
    <x v="206"/>
    <x v="4"/>
    <s v="HDFC-0419-AR-11GO"/>
    <x v="11"/>
    <x v="6"/>
  </r>
  <r>
    <s v="ICICI LOMBARD GENERAL INSURANCE COMPANY LIMITED"/>
    <n v="1250552"/>
    <x v="2"/>
    <s v="Payment"/>
    <n v="-1780"/>
    <n v="-1780"/>
    <x v="13"/>
    <x v="13"/>
    <x v="2"/>
    <s v="HDFC-0419-AR-11GO"/>
    <x v="11"/>
    <x v="6"/>
  </r>
  <r>
    <s v="ANANT MANDEKAR"/>
    <n v="1290057"/>
    <x v="2"/>
    <s v="Payment"/>
    <n v="-566906"/>
    <n v="-566906"/>
    <x v="13"/>
    <x v="13"/>
    <x v="2"/>
    <s v="HDFC-0419-AR-11GO"/>
    <x v="11"/>
    <x v="6"/>
  </r>
  <r>
    <s v="IFFCO TOKIO GENERAL INSURANCE COMPANY LIMITED"/>
    <n v="1250518"/>
    <x v="2"/>
    <s v="Payment"/>
    <n v="-19262.3"/>
    <n v="-19262.3"/>
    <x v="13"/>
    <x v="13"/>
    <x v="2"/>
    <s v="HDFC-0419-AR-11GO"/>
    <x v="11"/>
    <x v="6"/>
  </r>
  <r>
    <s v="IFFCO TOKIO GENERAL INSURANCE COMPANY LIMITED"/>
    <n v="1250518"/>
    <x v="2"/>
    <s v="Payment"/>
    <n v="-19838.07"/>
    <n v="-19838.07"/>
    <x v="13"/>
    <x v="13"/>
    <x v="2"/>
    <s v="HDFC-0419-AR-11GO"/>
    <x v="11"/>
    <x v="6"/>
  </r>
  <r>
    <s v="KAMLESH SUTHAR"/>
    <n v="1288942"/>
    <x v="2"/>
    <s v="Payment"/>
    <n v="-369637"/>
    <n v="-369637"/>
    <x v="4"/>
    <x v="4"/>
    <x v="2"/>
    <s v="HDFC-0419-AR-11GO"/>
    <x v="11"/>
    <x v="6"/>
  </r>
  <r>
    <s v="ANKUSH KARAPURKAR"/>
    <n v="1287014"/>
    <x v="2"/>
    <s v="Payment"/>
    <n v="-633500"/>
    <n v="-633500"/>
    <x v="4"/>
    <x v="4"/>
    <x v="2"/>
    <s v="HDFC-0419-AR-11GO"/>
    <x v="11"/>
    <x v="6"/>
  </r>
  <r>
    <s v="MARIA BARRETTO"/>
    <n v="1286889"/>
    <x v="2"/>
    <s v="Payment"/>
    <n v="-518000"/>
    <n v="-1182.6400000000001"/>
    <x v="17"/>
    <x v="17"/>
    <x v="2"/>
    <s v="HDFC-0419-AR-11GO"/>
    <x v="11"/>
    <x v="6"/>
  </r>
  <r>
    <s v="PRITI SAWANT"/>
    <n v="1289120"/>
    <x v="2"/>
    <s v="Payment"/>
    <n v="-10000"/>
    <n v="-10000"/>
    <x v="21"/>
    <x v="21"/>
    <x v="2"/>
    <s v="HDFC-0419-AR-11GO"/>
    <x v="11"/>
    <x v="6"/>
  </r>
  <r>
    <s v="JAIRAM PARSEKAR"/>
    <n v="1277684"/>
    <x v="2"/>
    <s v="Payment"/>
    <n v="-436500"/>
    <n v="-298.61"/>
    <x v="12"/>
    <x v="12"/>
    <x v="2"/>
    <s v="HDFC-0419-AR-11GO"/>
    <x v="11"/>
    <x v="6"/>
  </r>
  <r>
    <s v="OMKAR CONTRACT SERVICES LLP"/>
    <n v="1110178"/>
    <x v="2"/>
    <s v="Payment"/>
    <n v="-57798"/>
    <n v="-57798"/>
    <x v="3"/>
    <x v="3"/>
    <x v="2"/>
    <s v="HDFC-0419-AR-11GO"/>
    <x v="11"/>
    <x v="6"/>
  </r>
  <r>
    <s v="HDFC ERGO GENERAL INSURANCE COMPANY LIMITED"/>
    <n v="1250508"/>
    <x v="2"/>
    <s v="Payment"/>
    <n v="-16831.8"/>
    <n v="-16831.8"/>
    <x v="24"/>
    <x v="24"/>
    <x v="2"/>
    <s v="HDFC-0419-AR-11GO"/>
    <x v="11"/>
    <x v="6"/>
  </r>
  <r>
    <s v="HDFC ERGO GENERAL INSURANCE COMPANY LIMITED"/>
    <n v="1250508"/>
    <x v="2"/>
    <s v="Payment"/>
    <n v="-18700.73"/>
    <n v="-99.66"/>
    <x v="24"/>
    <x v="24"/>
    <x v="2"/>
    <s v="HDFC-0419-AR-11GO"/>
    <x v="11"/>
    <x v="6"/>
  </r>
  <r>
    <s v="HDFC ERGO GENERAL INSURANCE COMPANY LIMITED"/>
    <n v="1250508"/>
    <x v="2"/>
    <s v="Payment"/>
    <n v="-28208.11"/>
    <n v="-28208.11"/>
    <x v="24"/>
    <x v="24"/>
    <x v="2"/>
    <s v="HDFC-0419-AR-11GO"/>
    <x v="11"/>
    <x v="6"/>
  </r>
  <r>
    <s v="THE NEW INDIA ASSURANCE COMPANY LIMITED (MSIL)"/>
    <n v="1250594"/>
    <x v="2"/>
    <s v="Payment"/>
    <n v="-229607"/>
    <n v="-1502.25"/>
    <x v="22"/>
    <x v="22"/>
    <x v="2"/>
    <s v="HDFC-0419-AR-11GO"/>
    <x v="11"/>
    <x v="6"/>
  </r>
  <r>
    <s v="BAJAJ ALLIANZ GENERAL INSURANCE COMPANY LIMITED"/>
    <n v="1171153"/>
    <x v="2"/>
    <s v="Payment"/>
    <n v="-15288"/>
    <n v="-18.38"/>
    <x v="22"/>
    <x v="22"/>
    <x v="2"/>
    <s v="HDFC-0419-AR-11GO"/>
    <x v="11"/>
    <x v="6"/>
  </r>
  <r>
    <s v="PRANESH VALAM"/>
    <n v="1283502"/>
    <x v="2"/>
    <s v="Payment"/>
    <n v="-733915"/>
    <n v="-1669.03"/>
    <x v="40"/>
    <x v="40"/>
    <x v="2"/>
    <s v="HDFC-0419-AR-11GO"/>
    <x v="11"/>
    <x v="6"/>
  </r>
  <r>
    <s v="UNIVERSAL SOMPO GENERAL INSURANCE COMPANY LIMITED"/>
    <n v="1250603"/>
    <x v="2"/>
    <s v="Payment"/>
    <n v="-28897.26"/>
    <n v="-122.67"/>
    <x v="40"/>
    <x v="40"/>
    <x v="2"/>
    <s v="HDFC-0419-AR-11GO"/>
    <x v="11"/>
    <x v="6"/>
  </r>
  <r>
    <s v="UNITED INDIA INSURANCE COMPANY LIMITED"/>
    <n v="1250600"/>
    <x v="2"/>
    <s v="Payment"/>
    <n v="-23499"/>
    <n v="-23499"/>
    <x v="40"/>
    <x v="40"/>
    <x v="2"/>
    <s v="HDFC-0419-AR-11GO"/>
    <x v="11"/>
    <x v="6"/>
  </r>
  <r>
    <s v="TATA AIG GENERAL INSURANCE COMPANY LIMITED"/>
    <n v="1250593"/>
    <x v="2"/>
    <s v="Payment"/>
    <n v="-10697.16"/>
    <n v="-10697.16"/>
    <x v="40"/>
    <x v="40"/>
    <x v="2"/>
    <s v="HDFC-0419-AR-11GO"/>
    <x v="11"/>
    <x v="6"/>
  </r>
  <r>
    <s v="IFFCO TOKIO GENERAL INSURANCE COMPANY LIMITED"/>
    <n v="1250518"/>
    <x v="2"/>
    <s v="Payment"/>
    <n v="-33967.24"/>
    <n v="-33967.24"/>
    <x v="40"/>
    <x v="40"/>
    <x v="2"/>
    <s v="HDFC-0419-AR-11GO"/>
    <x v="11"/>
    <x v="6"/>
  </r>
  <r>
    <s v="BAJAJ ALLIANZ GENERAL INSURANCE COMPANY LIMITED"/>
    <n v="1171153"/>
    <x v="2"/>
    <s v="Payment"/>
    <n v="-32978"/>
    <n v="-32978"/>
    <x v="32"/>
    <x v="32"/>
    <x v="2"/>
    <s v="HDFC-0419-AR-11GO"/>
    <x v="11"/>
    <x v="6"/>
  </r>
  <r>
    <s v="ROYAL SUNDARAM GENERAL INSURANCE COMPANY LIMITED"/>
    <n v="1250587"/>
    <x v="2"/>
    <s v="Payment"/>
    <n v="-9795"/>
    <n v="-9795"/>
    <x v="32"/>
    <x v="32"/>
    <x v="2"/>
    <s v="HDFC-0419-AR-11GO"/>
    <x v="11"/>
    <x v="6"/>
  </r>
  <r>
    <s v="ROYAL SUNDARAM GENERAL INSURANCE COMPANY LIMITED"/>
    <n v="1250587"/>
    <x v="2"/>
    <s v="Payment"/>
    <n v="-35850"/>
    <n v="-35850"/>
    <x v="32"/>
    <x v="32"/>
    <x v="2"/>
    <s v="HDFC-0419-AR-11GO"/>
    <x v="11"/>
    <x v="6"/>
  </r>
  <r>
    <s v="KOTAK MAHINDRA GENERAL INSURANCE COMPANY LIMITED"/>
    <n v="1250554"/>
    <x v="2"/>
    <s v="Payment"/>
    <n v="-13593.11"/>
    <n v="-13593.11"/>
    <x v="8"/>
    <x v="8"/>
    <x v="1"/>
    <s v="HDFC-0419-AR-11GO"/>
    <x v="11"/>
    <x v="6"/>
  </r>
  <r>
    <s v="VIJAY GAVADE"/>
    <n v="1278890"/>
    <x v="2"/>
    <s v="Payment"/>
    <n v="-410036"/>
    <n v="-6276.22"/>
    <x v="71"/>
    <x v="71"/>
    <x v="1"/>
    <s v="HDFC-0419-AR-11GO"/>
    <x v="11"/>
    <x v="6"/>
  </r>
  <r>
    <s v="WALTER FERNANDES"/>
    <n v="1281070"/>
    <x v="2"/>
    <s v="Payment"/>
    <n v="-100"/>
    <n v="-100"/>
    <x v="29"/>
    <x v="29"/>
    <x v="1"/>
    <s v="HDFC-0419-AR-11GO"/>
    <x v="11"/>
    <x v="6"/>
  </r>
  <r>
    <s v="NAGESH JALMI"/>
    <n v="1276097"/>
    <x v="2"/>
    <s v="Payment"/>
    <n v="-557000"/>
    <n v="-1536.62"/>
    <x v="53"/>
    <x v="53"/>
    <x v="1"/>
    <s v="HDFC-0419-AR-11GO"/>
    <x v="11"/>
    <x v="6"/>
  </r>
  <r>
    <s v="BAJAJ ALLIANZ GENERAL INSURANCE COMPANY LIMITED"/>
    <n v="1171153"/>
    <x v="2"/>
    <s v="Payment"/>
    <n v="-14295"/>
    <n v="-655.29"/>
    <x v="53"/>
    <x v="53"/>
    <x v="1"/>
    <s v="HDFC-0419-AR-11GO"/>
    <x v="11"/>
    <x v="6"/>
  </r>
  <r>
    <s v="NATIONAL INSURANCE COMPANY LIMITED (MSIL)"/>
    <n v="1250560"/>
    <x v="2"/>
    <s v="Payment"/>
    <n v="-21900"/>
    <n v="-21900"/>
    <x v="82"/>
    <x v="82"/>
    <x v="1"/>
    <s v="HDFC-0419-AR-11GO"/>
    <x v="11"/>
    <x v="6"/>
  </r>
  <r>
    <s v="FUTURE GENERALI INDIA INSURANCE COMPANY LIMITED"/>
    <n v="1250506"/>
    <x v="2"/>
    <s v="Payment"/>
    <n v="-11679"/>
    <n v="-11679"/>
    <x v="82"/>
    <x v="82"/>
    <x v="1"/>
    <s v="HDFC-0419-AR-11GO"/>
    <x v="11"/>
    <x v="6"/>
  </r>
  <r>
    <s v="AAROL MUCLAR"/>
    <n v="1269859"/>
    <x v="2"/>
    <s v="Payment"/>
    <n v="-646000"/>
    <n v="-4095.82"/>
    <x v="142"/>
    <x v="142"/>
    <x v="1"/>
    <s v="HDFC-0419-AR-11GO"/>
    <x v="11"/>
    <x v="6"/>
  </r>
  <r>
    <s v="SANJEEV PAI"/>
    <n v="1271265"/>
    <x v="2"/>
    <s v="Payment"/>
    <n v="-1285872"/>
    <n v="-62.34"/>
    <x v="47"/>
    <x v="47"/>
    <x v="1"/>
    <s v="HDFC-0419-AR-11GO"/>
    <x v="11"/>
    <x v="6"/>
  </r>
  <r>
    <s v="DILIP PRABHU"/>
    <n v="1263665"/>
    <x v="2"/>
    <s v="Payment"/>
    <n v="-400000"/>
    <n v="-1991.41"/>
    <x v="56"/>
    <x v="56"/>
    <x v="3"/>
    <s v="HDFC-0419-AR-11GO"/>
    <x v="11"/>
    <x v="6"/>
  </r>
  <r>
    <s v="JANHAVI VADKAR"/>
    <n v="1268072"/>
    <x v="2"/>
    <s v="Payment"/>
    <n v="-172195"/>
    <n v="-2263.23"/>
    <x v="34"/>
    <x v="34"/>
    <x v="3"/>
    <s v="HDFC-0419-AR-11GO"/>
    <x v="11"/>
    <x v="6"/>
  </r>
  <r>
    <s v="RAVINDRA PARAB"/>
    <n v="1264952"/>
    <x v="2"/>
    <s v="Payment"/>
    <n v="-220000"/>
    <n v="-1528.25"/>
    <x v="99"/>
    <x v="99"/>
    <x v="3"/>
    <s v="HDFC-0419-AR-11GO"/>
    <x v="11"/>
    <x v="6"/>
  </r>
  <r>
    <s v="SARVESH GOVEKAR"/>
    <n v="1260769"/>
    <x v="2"/>
    <s v="Payment"/>
    <n v="-351851"/>
    <n v="-267.95"/>
    <x v="87"/>
    <x v="87"/>
    <x v="3"/>
    <s v="HDFC-0419-AR-11GO"/>
    <x v="11"/>
    <x v="6"/>
  </r>
  <r>
    <s v="PRAVIN MOTE"/>
    <n v="1256606"/>
    <x v="2"/>
    <s v="Payment"/>
    <n v="-691500"/>
    <n v="-2938.43"/>
    <x v="87"/>
    <x v="87"/>
    <x v="3"/>
    <s v="HDFC-0419-AR-11GO"/>
    <x v="11"/>
    <x v="6"/>
  </r>
  <r>
    <s v="PLASIDO PEREIRA"/>
    <n v="1265138"/>
    <x v="2"/>
    <s v="Payment"/>
    <n v="-40000"/>
    <n v="-1358.38"/>
    <x v="87"/>
    <x v="87"/>
    <x v="3"/>
    <s v="HDFC-0419-AR-11GO"/>
    <x v="11"/>
    <x v="6"/>
  </r>
  <r>
    <s v="SANJAY PARMEKAR"/>
    <n v="1259200"/>
    <x v="2"/>
    <s v="Payment"/>
    <n v="-495400"/>
    <n v="-497.79"/>
    <x v="16"/>
    <x v="16"/>
    <x v="3"/>
    <s v="HDFC-0419-AR-11GO"/>
    <x v="11"/>
    <x v="6"/>
  </r>
  <r>
    <s v="RE INSURANCE PORV"/>
    <n v="321314"/>
    <x v="2"/>
    <s v="Payment"/>
    <n v="-14976"/>
    <n v="-1970"/>
    <x v="76"/>
    <x v="76"/>
    <x v="0"/>
    <s v="HDFC-0419-AR-11GO"/>
    <x v="11"/>
    <x v="6"/>
  </r>
  <r>
    <s v="UNIVERSAL SOMPO GENERAL INSURANCE COMPANY LIMITED"/>
    <n v="1250603"/>
    <x v="2"/>
    <s v="Payment"/>
    <n v="-241833.52"/>
    <n v="-1735.01"/>
    <x v="180"/>
    <x v="180"/>
    <x v="0"/>
    <s v="HDFC-0419-AR-11GO"/>
    <x v="11"/>
    <x v="6"/>
  </r>
  <r>
    <s v="NILESH SALE"/>
    <n v="1249628"/>
    <x v="2"/>
    <s v="Payment"/>
    <n v="-539000"/>
    <n v="-5077.95"/>
    <x v="134"/>
    <x v="134"/>
    <x v="0"/>
    <s v="HDFC-0419-AR-11GO"/>
    <x v="11"/>
    <x v="6"/>
  </r>
  <r>
    <s v="VARSHA NAIK"/>
    <n v="1255019"/>
    <x v="2"/>
    <s v="Payment"/>
    <n v="-820569"/>
    <n v="-138.72999999999999"/>
    <x v="167"/>
    <x v="167"/>
    <x v="0"/>
    <s v="HDFC-0419-AR-11GO"/>
    <x v="11"/>
    <x v="6"/>
  </r>
  <r>
    <s v="SNEHAL MALKARNI"/>
    <n v="1251824"/>
    <x v="2"/>
    <s v="Payment"/>
    <n v="-468300"/>
    <n v="-13.43"/>
    <x v="175"/>
    <x v="175"/>
    <x v="0"/>
    <s v="HDFC-0419-AR-11GO"/>
    <x v="11"/>
    <x v="6"/>
  </r>
  <r>
    <s v="SUSHANT KOCHREKAR"/>
    <n v="1231541"/>
    <x v="2"/>
    <s v="Payment"/>
    <n v="-179158"/>
    <n v="-118.01"/>
    <x v="175"/>
    <x v="175"/>
    <x v="0"/>
    <s v="HDFC-0419-AR-11GO"/>
    <x v="11"/>
    <x v="6"/>
  </r>
  <r>
    <s v="SHUBHAM MAHALE"/>
    <n v="1250534"/>
    <x v="2"/>
    <s v="Payment"/>
    <n v="-806412"/>
    <n v="-4216.1099999999997"/>
    <x v="197"/>
    <x v="197"/>
    <x v="0"/>
    <s v="HDFC-0419-AR-11GO"/>
    <x v="11"/>
    <x v="6"/>
  </r>
  <r>
    <s v="MADHAV PHADTE"/>
    <n v="1083431"/>
    <x v="2"/>
    <s v="Payment"/>
    <n v="-355200"/>
    <n v="-407.56"/>
    <x v="105"/>
    <x v="105"/>
    <x v="0"/>
    <s v="HDFC-0419-AR-11GO"/>
    <x v="11"/>
    <x v="6"/>
  </r>
  <r>
    <s v="RAMESH NAIR"/>
    <n v="1222359"/>
    <x v="2"/>
    <s v="Payment"/>
    <n v="-5882"/>
    <n v="-1941.21"/>
    <x v="96"/>
    <x v="96"/>
    <x v="0"/>
    <s v="HDFC-0419-AR-11GO"/>
    <x v="11"/>
    <x v="6"/>
  </r>
  <r>
    <s v="RAYMOND VITORIA"/>
    <n v="1252567"/>
    <x v="2"/>
    <s v="Payment"/>
    <n v="-686589"/>
    <n v="-6418.53"/>
    <x v="116"/>
    <x v="116"/>
    <x v="0"/>
    <s v="HDFC-0419-AR-11GO"/>
    <x v="11"/>
    <x v="6"/>
  </r>
  <r>
    <s v="NITIN V GAONKAR"/>
    <n v="1247506"/>
    <x v="2"/>
    <s v="Payment"/>
    <n v="-370634"/>
    <n v="-371.21"/>
    <x v="137"/>
    <x v="137"/>
    <x v="0"/>
    <s v="HDFC-0419-AR-11GO"/>
    <x v="11"/>
    <x v="6"/>
  </r>
  <r>
    <s v="SWAPNESH BETKAR"/>
    <n v="142121"/>
    <x v="2"/>
    <s v="Payment"/>
    <n v="-861520"/>
    <n v="-37048.74"/>
    <x v="207"/>
    <x v="207"/>
    <x v="0"/>
    <s v="HDFC-0419-AR-11GO"/>
    <x v="11"/>
    <x v="6"/>
  </r>
  <r>
    <s v="POOJA DESAI"/>
    <n v="976179"/>
    <x v="2"/>
    <s v="Payment"/>
    <n v="-7709"/>
    <n v="-350"/>
    <x v="153"/>
    <x v="153"/>
    <x v="0"/>
    <s v="HDFC-0419-AR-11GO"/>
    <x v="11"/>
    <x v="6"/>
  </r>
  <r>
    <s v="VINOD HARIJAN"/>
    <n v="1241558"/>
    <x v="2"/>
    <s v="Payment"/>
    <n v="-638958"/>
    <n v="-2283.9899999999998"/>
    <x v="33"/>
    <x v="33"/>
    <x v="0"/>
    <s v="HDFC-0419-AR-11GO"/>
    <x v="11"/>
    <x v="6"/>
  </r>
  <r>
    <s v="PRATHMESH NAIK"/>
    <n v="1247189"/>
    <x v="2"/>
    <s v="Payment"/>
    <n v="-449985"/>
    <n v="-52.7"/>
    <x v="33"/>
    <x v="33"/>
    <x v="0"/>
    <s v="HDFC-0419-AR-11GO"/>
    <x v="11"/>
    <x v="6"/>
  </r>
  <r>
    <s v="JANARDHAN SADEKAR"/>
    <n v="1243394"/>
    <x v="2"/>
    <s v="Payment"/>
    <n v="-585974"/>
    <n v="-1312.04"/>
    <x v="33"/>
    <x v="33"/>
    <x v="0"/>
    <s v="HDFC-0419-AR-11GO"/>
    <x v="11"/>
    <x v="6"/>
  </r>
  <r>
    <s v="GAJANAN RAUL"/>
    <n v="1240548"/>
    <x v="2"/>
    <s v="Payment"/>
    <n v="-303000"/>
    <n v="-15.39"/>
    <x v="199"/>
    <x v="199"/>
    <x v="0"/>
    <s v="HDFC-0419-AR-11GO"/>
    <x v="11"/>
    <x v="6"/>
  </r>
  <r>
    <s v="FATIMA SHAIKH"/>
    <n v="1243463"/>
    <x v="2"/>
    <s v="Payment"/>
    <n v="-593000"/>
    <n v="-3287.49"/>
    <x v="169"/>
    <x v="169"/>
    <x v="0"/>
    <s v="HDFC-0419-AR-11GO"/>
    <x v="11"/>
    <x v="6"/>
  </r>
  <r>
    <s v="BASURAJAN HARIJAN"/>
    <n v="1243475"/>
    <x v="2"/>
    <s v="Payment"/>
    <n v="-100000"/>
    <n v="-2267.87"/>
    <x v="73"/>
    <x v="73"/>
    <x v="0"/>
    <s v="HDFC-0419-AR-11GO"/>
    <x v="11"/>
    <x v="6"/>
  </r>
  <r>
    <s v="TEJASVI NAIK"/>
    <n v="1243006"/>
    <x v="2"/>
    <s v="Payment"/>
    <n v="-347954"/>
    <n v="-4922.2"/>
    <x v="171"/>
    <x v="171"/>
    <x v="0"/>
    <s v="HDFC-0419-AR-11GO"/>
    <x v="11"/>
    <x v="6"/>
  </r>
  <r>
    <s v="VANDAN GAWADE"/>
    <n v="1236374"/>
    <x v="2"/>
    <s v="Payment"/>
    <n v="-450000"/>
    <n v="-1548.21"/>
    <x v="163"/>
    <x v="163"/>
    <x v="0"/>
    <s v="HDFC-0419-AR-11GO"/>
    <x v="11"/>
    <x v="6"/>
  </r>
  <r>
    <s v="BALAJI PHADTE"/>
    <n v="1239117"/>
    <x v="2"/>
    <s v="Payment"/>
    <n v="-669000"/>
    <n v="-14.15"/>
    <x v="188"/>
    <x v="188"/>
    <x v="0"/>
    <s v="HDFC-0419-AR-11GO"/>
    <x v="11"/>
    <x v="6"/>
  </r>
  <r>
    <s v="YOGESH KUDALKAR"/>
    <n v="1241371"/>
    <x v="2"/>
    <s v="Payment"/>
    <n v="-593040"/>
    <n v="-13.38"/>
    <x v="100"/>
    <x v="100"/>
    <x v="0"/>
    <s v="HDFC-0419-AR-11GO"/>
    <x v="11"/>
    <x v="6"/>
  </r>
  <r>
    <s v="KEDAR ANANT KULKARNI"/>
    <n v="810045"/>
    <x v="2"/>
    <s v="Payment"/>
    <n v="-821411"/>
    <n v="-510.68"/>
    <x v="110"/>
    <x v="110"/>
    <x v="0"/>
    <s v="HDFC-0419-AR-11GO"/>
    <x v="11"/>
    <x v="6"/>
  </r>
  <r>
    <s v="JOEL RIBEIRO"/>
    <n v="1238969"/>
    <x v="2"/>
    <s v="Payment"/>
    <n v="-700000"/>
    <n v="-305.27999999999997"/>
    <x v="208"/>
    <x v="208"/>
    <x v="0"/>
    <s v="HDFC-0419-AR-11GO"/>
    <x v="11"/>
    <x v="6"/>
  </r>
  <r>
    <s v="NIVEDITA CHODANKAR"/>
    <n v="1233955"/>
    <x v="2"/>
    <s v="Payment"/>
    <n v="-376718"/>
    <n v="-775.96"/>
    <x v="209"/>
    <x v="209"/>
    <x v="0"/>
    <s v="HDFC-0419-AR-11GO"/>
    <x v="11"/>
    <x v="6"/>
  </r>
  <r>
    <s v="RUJAY LOBO"/>
    <n v="1236555"/>
    <x v="2"/>
    <s v="Payment"/>
    <n v="-411799"/>
    <n v="-4131.03"/>
    <x v="154"/>
    <x v="154"/>
    <x v="0"/>
    <s v="HDFC-0419-AR-11GO"/>
    <x v="11"/>
    <x v="6"/>
  </r>
  <r>
    <s v="KRISHNA NAIK"/>
    <n v="1207823"/>
    <x v="2"/>
    <s v="Payment"/>
    <n v="-11000"/>
    <n v="-11000"/>
    <x v="210"/>
    <x v="210"/>
    <x v="4"/>
    <s v="HDFC-0419-AR-11GO"/>
    <x v="11"/>
    <x v="6"/>
  </r>
  <r>
    <s v="PRASHANT MATKAR"/>
    <n v="1286477"/>
    <x v="2"/>
    <s v="Payment"/>
    <n v="-605900"/>
    <n v="-605900"/>
    <x v="13"/>
    <x v="13"/>
    <x v="2"/>
    <s v="HDFC-0419-AR-11GO"/>
    <x v="11"/>
    <x v="6"/>
  </r>
  <r>
    <s v="ICICI LOMBARD GENERAL INSURANCE COMPANY LIMITED"/>
    <n v="1250552"/>
    <x v="2"/>
    <s v="Payment"/>
    <n v="-3534"/>
    <n v="-3534"/>
    <x v="13"/>
    <x v="13"/>
    <x v="2"/>
    <s v="HDFC-0419-AR-11GO"/>
    <x v="11"/>
    <x v="6"/>
  </r>
  <r>
    <s v="UMESH NAIK"/>
    <n v="1223077"/>
    <x v="2"/>
    <s v="Payment"/>
    <n v="-500000"/>
    <n v="-500000"/>
    <x v="13"/>
    <x v="13"/>
    <x v="2"/>
    <s v="HDFC-0419-AR-11GO"/>
    <x v="11"/>
    <x v="6"/>
  </r>
  <r>
    <s v="NARAYAN CHODANKAR"/>
    <n v="1286222"/>
    <x v="2"/>
    <s v="Payment"/>
    <n v="-1236594"/>
    <n v="-195649.51"/>
    <x v="4"/>
    <x v="4"/>
    <x v="2"/>
    <s v="HDFC-0419-AR-11GO"/>
    <x v="11"/>
    <x v="6"/>
  </r>
  <r>
    <s v="AKSHAY PARAB"/>
    <n v="1287551"/>
    <x v="2"/>
    <s v="Payment"/>
    <n v="-738000"/>
    <n v="-148702.95000000001"/>
    <x v="4"/>
    <x v="4"/>
    <x v="2"/>
    <s v="HDFC-0419-AR-11GO"/>
    <x v="11"/>
    <x v="6"/>
  </r>
  <r>
    <s v="BAJAJ ALLIANZ GENERAL INSURANCE COMPANY LIMITED"/>
    <n v="1171153"/>
    <x v="2"/>
    <s v="Payment"/>
    <n v="-5570"/>
    <n v="-5570"/>
    <x v="17"/>
    <x v="17"/>
    <x v="2"/>
    <s v="HDFC-0419-AR-11GO"/>
    <x v="11"/>
    <x v="6"/>
  </r>
  <r>
    <s v="TANVI AROLKAR"/>
    <n v="1287491"/>
    <x v="2"/>
    <s v="Payment"/>
    <n v="-50000"/>
    <n v="-50000"/>
    <x v="17"/>
    <x v="17"/>
    <x v="2"/>
    <s v="HDFC-0419-AR-11GO"/>
    <x v="11"/>
    <x v="6"/>
  </r>
  <r>
    <s v="EKNATH GAONKAR"/>
    <n v="1285596"/>
    <x v="2"/>
    <s v="Payment"/>
    <n v="-726061"/>
    <n v="-135251.75"/>
    <x v="17"/>
    <x v="17"/>
    <x v="2"/>
    <s v="HDFC-0419-AR-11GO"/>
    <x v="11"/>
    <x v="6"/>
  </r>
  <r>
    <s v="UNIVERSAL SOMPO GENERAL INSURANCE COMPANY LIMITED"/>
    <n v="1250603"/>
    <x v="2"/>
    <s v="Payment"/>
    <n v="-49527.24"/>
    <n v="-1499.26"/>
    <x v="2"/>
    <x v="2"/>
    <x v="2"/>
    <s v="HDFC-0419-AR-11GO"/>
    <x v="11"/>
    <x v="6"/>
  </r>
  <r>
    <s v="RIZWAN KHAZI"/>
    <n v="1286025"/>
    <x v="2"/>
    <s v="Payment"/>
    <n v="-590000"/>
    <n v="-1874.07"/>
    <x v="15"/>
    <x v="15"/>
    <x v="2"/>
    <s v="HDFC-0419-AR-11GO"/>
    <x v="11"/>
    <x v="6"/>
  </r>
  <r>
    <s v="SHAKIL KHAN"/>
    <n v="1285764"/>
    <x v="2"/>
    <s v="Payment"/>
    <n v="-865000"/>
    <n v="-865000"/>
    <x v="3"/>
    <x v="3"/>
    <x v="2"/>
    <s v="HDFC-0419-AR-11GO"/>
    <x v="11"/>
    <x v="6"/>
  </r>
  <r>
    <s v="SACHIN JOGLE"/>
    <n v="1285542"/>
    <x v="2"/>
    <s v="Payment"/>
    <n v="-600000"/>
    <n v="-25907.07"/>
    <x v="3"/>
    <x v="3"/>
    <x v="2"/>
    <s v="HDFC-0419-AR-11GO"/>
    <x v="11"/>
    <x v="6"/>
  </r>
  <r>
    <s v="ADAM SHEIK ALI BEPARI"/>
    <n v="1285375"/>
    <x v="2"/>
    <s v="Payment"/>
    <n v="-636504"/>
    <n v="-0.14000000000000001"/>
    <x v="6"/>
    <x v="6"/>
    <x v="2"/>
    <s v="HDFC-0419-AR-11GO"/>
    <x v="11"/>
    <x v="6"/>
  </r>
  <r>
    <s v="CHOWGULE INDUSTRIES LTD (34NB)"/>
    <n v="1170031"/>
    <x v="2"/>
    <s v="Payment"/>
    <n v="-1189"/>
    <n v="-245"/>
    <x v="6"/>
    <x v="6"/>
    <x v="2"/>
    <s v="HDFC-0419-AR-11GO"/>
    <x v="11"/>
    <x v="6"/>
  </r>
  <r>
    <s v="CHOWGULE INDUSTRIES LTD(3401)  "/>
    <n v="2862"/>
    <x v="2"/>
    <s v="Payment"/>
    <n v="-11425"/>
    <n v="-4245.33"/>
    <x v="6"/>
    <x v="6"/>
    <x v="2"/>
    <s v="HDFC-0419-AR-11GO"/>
    <x v="11"/>
    <x v="6"/>
  </r>
  <r>
    <s v="Fin Comm - STATE BANK OF INDIA"/>
    <n v="294582"/>
    <x v="2"/>
    <s v="Payment"/>
    <n v="-70155"/>
    <n v="-70155"/>
    <x v="24"/>
    <x v="24"/>
    <x v="2"/>
    <s v="HDFC-0419-AR-11GO"/>
    <x v="11"/>
    <x v="6"/>
  </r>
  <r>
    <s v="HDFC ERGO GENERAL INSURANCE COMPANY LIMITED"/>
    <n v="1250508"/>
    <x v="2"/>
    <s v="Payment"/>
    <n v="-42926.04"/>
    <n v="-42926.04"/>
    <x v="24"/>
    <x v="24"/>
    <x v="2"/>
    <s v="HDFC-0419-AR-11GO"/>
    <x v="11"/>
    <x v="6"/>
  </r>
  <r>
    <s v="BAJAJ ALLIANZ GENERAL INSURANCE COMPANY LIMITED"/>
    <n v="1171153"/>
    <x v="2"/>
    <s v="Payment"/>
    <n v="-41516"/>
    <n v="-314.70999999999998"/>
    <x v="40"/>
    <x v="40"/>
    <x v="2"/>
    <s v="HDFC-0419-AR-11GO"/>
    <x v="11"/>
    <x v="6"/>
  </r>
  <r>
    <s v="HDFC ERGO GENERAL INSURANCE COMPANY LIMITED"/>
    <n v="1250508"/>
    <x v="2"/>
    <s v="Payment"/>
    <n v="-40035.94"/>
    <n v="-40035.94"/>
    <x v="40"/>
    <x v="40"/>
    <x v="2"/>
    <s v="HDFC-0419-AR-11GO"/>
    <x v="11"/>
    <x v="6"/>
  </r>
  <r>
    <s v="HDFC ERGO GENERAL INSURANCE COMPANY LIMITED"/>
    <n v="1250508"/>
    <x v="2"/>
    <s v="Payment"/>
    <n v="-81116.84"/>
    <n v="-81116.84"/>
    <x v="40"/>
    <x v="40"/>
    <x v="2"/>
    <s v="HDFC-0419-AR-11GO"/>
    <x v="11"/>
    <x v="6"/>
  </r>
  <r>
    <s v="SBI GENERAL INSURANCE COMPANY LIMITED"/>
    <n v="1250590"/>
    <x v="2"/>
    <s v="Payment"/>
    <n v="-39304.589999999997"/>
    <n v="-14252.31"/>
    <x v="32"/>
    <x v="32"/>
    <x v="2"/>
    <s v="HDFC-0419-AR-11GO"/>
    <x v="11"/>
    <x v="6"/>
  </r>
  <r>
    <s v="PRALAY DESSAI"/>
    <n v="1260818"/>
    <x v="2"/>
    <s v="Payment"/>
    <n v="-539000"/>
    <n v="-11747.54"/>
    <x v="54"/>
    <x v="54"/>
    <x v="1"/>
    <s v="HDFC-0419-AR-11GO"/>
    <x v="11"/>
    <x v="6"/>
  </r>
  <r>
    <s v="RAMA SHETYE"/>
    <n v="1150665"/>
    <x v="2"/>
    <s v="Payment"/>
    <n v="-2000"/>
    <n v="-2000"/>
    <x v="23"/>
    <x v="23"/>
    <x v="1"/>
    <s v="HDFC-0419-AR-11GO"/>
    <x v="11"/>
    <x v="6"/>
  </r>
  <r>
    <s v="VASUDEV NAIK"/>
    <n v="1277187"/>
    <x v="2"/>
    <s v="Payment"/>
    <n v="-478000"/>
    <n v="-2740.12"/>
    <x v="8"/>
    <x v="8"/>
    <x v="1"/>
    <s v="HDFC-0419-AR-11GO"/>
    <x v="11"/>
    <x v="6"/>
  </r>
  <r>
    <s v="CANTEEN STORES DEPARTMENT"/>
    <n v="1195453"/>
    <x v="2"/>
    <s v="Payment"/>
    <n v="-583888"/>
    <n v="-402.46"/>
    <x v="1"/>
    <x v="1"/>
    <x v="1"/>
    <s v="HDFC-0419-AR-11GO"/>
    <x v="11"/>
    <x v="6"/>
  </r>
  <r>
    <s v="MOHINI NARVE"/>
    <n v="1274497"/>
    <x v="2"/>
    <s v="Payment"/>
    <n v="-593820"/>
    <n v="-487.68"/>
    <x v="29"/>
    <x v="29"/>
    <x v="1"/>
    <s v="HDFC-0419-AR-11GO"/>
    <x v="11"/>
    <x v="6"/>
  </r>
  <r>
    <s v="ICICI LOMBARD GENERAL INSURANCE COMPANY LIMITED"/>
    <n v="1250552"/>
    <x v="2"/>
    <s v="Payment"/>
    <n v="-31811"/>
    <n v="-1499.62"/>
    <x v="35"/>
    <x v="35"/>
    <x v="1"/>
    <s v="HDFC-0419-AR-11GO"/>
    <x v="11"/>
    <x v="6"/>
  </r>
  <r>
    <s v="NIRANJAN HAMMANNAVAR"/>
    <n v="1029854"/>
    <x v="2"/>
    <s v="Payment"/>
    <n v="-401783"/>
    <n v="-1359.99"/>
    <x v="108"/>
    <x v="108"/>
    <x v="1"/>
    <s v="HDFC-0419-AR-11GO"/>
    <x v="11"/>
    <x v="6"/>
  </r>
  <r>
    <s v="SANDESH NARVEKAR"/>
    <n v="1276876"/>
    <x v="2"/>
    <s v="Payment"/>
    <n v="-330000"/>
    <n v="-778.96"/>
    <x v="55"/>
    <x v="55"/>
    <x v="1"/>
    <s v="HDFC-0419-AR-11GO"/>
    <x v="11"/>
    <x v="6"/>
  </r>
  <r>
    <s v="BAJAJ ALLIANZ GENERAL INSURANCE COMPANY LIMITED"/>
    <n v="1171153"/>
    <x v="2"/>
    <s v="Payment"/>
    <n v="-43702"/>
    <n v="-43702"/>
    <x v="82"/>
    <x v="82"/>
    <x v="1"/>
    <s v="HDFC-0419-AR-11GO"/>
    <x v="11"/>
    <x v="6"/>
  </r>
  <r>
    <s v="FIN COMM - VIJAYA BANK"/>
    <n v="646907"/>
    <x v="2"/>
    <s v="Payment"/>
    <n v="-10033.219999999999"/>
    <n v="-10033.219999999999"/>
    <x v="82"/>
    <x v="82"/>
    <x v="1"/>
    <s v="HDFC-0419-AR-11GO"/>
    <x v="11"/>
    <x v="6"/>
  </r>
  <r>
    <s v="BAJAJ ALLIANZ GENERAL INSURANCE COMPANY LIMITED"/>
    <n v="1171153"/>
    <x v="2"/>
    <s v="Payment"/>
    <n v="-28316"/>
    <n v="-6657.86"/>
    <x v="68"/>
    <x v="68"/>
    <x v="3"/>
    <s v="HDFC-0419-AR-11GO"/>
    <x v="11"/>
    <x v="6"/>
  </r>
  <r>
    <s v="MOORTHY MANIKANDAN"/>
    <n v="1269052"/>
    <x v="2"/>
    <s v="Payment"/>
    <n v="-518668"/>
    <n v="-2199.69"/>
    <x v="68"/>
    <x v="68"/>
    <x v="3"/>
    <s v="HDFC-0419-AR-11GO"/>
    <x v="11"/>
    <x v="6"/>
  </r>
  <r>
    <s v="MANOHAR PARWAR"/>
    <n v="1264546"/>
    <x v="2"/>
    <s v="Payment"/>
    <n v="-634700"/>
    <n v="-32.69"/>
    <x v="87"/>
    <x v="87"/>
    <x v="3"/>
    <s v="HDFC-0419-AR-11GO"/>
    <x v="11"/>
    <x v="6"/>
  </r>
  <r>
    <s v="RE INSURANCE PORV"/>
    <n v="321314"/>
    <x v="2"/>
    <s v="Payment"/>
    <n v="-5783"/>
    <n v="-60"/>
    <x v="87"/>
    <x v="87"/>
    <x v="3"/>
    <s v="HDFC-0419-AR-11GO"/>
    <x v="11"/>
    <x v="6"/>
  </r>
  <r>
    <s v="SHIVARAM GAWADE"/>
    <n v="1261879"/>
    <x v="2"/>
    <s v="Payment"/>
    <n v="-1091094"/>
    <n v="-237.63"/>
    <x v="87"/>
    <x v="87"/>
    <x v="3"/>
    <s v="HDFC-0419-AR-11GO"/>
    <x v="11"/>
    <x v="6"/>
  </r>
  <r>
    <s v="RAJESH KELUSKAR"/>
    <n v="1263370"/>
    <x v="2"/>
    <s v="Payment"/>
    <n v="-180000"/>
    <n v="-2856.17"/>
    <x v="16"/>
    <x v="16"/>
    <x v="3"/>
    <s v="HDFC-0419-AR-11GO"/>
    <x v="11"/>
    <x v="6"/>
  </r>
  <r>
    <s v="ANA LOPES"/>
    <n v="1266262"/>
    <x v="2"/>
    <s v="Payment"/>
    <n v="-755692"/>
    <n v="-29691.9"/>
    <x v="16"/>
    <x v="16"/>
    <x v="3"/>
    <s v="HDFC-0419-AR-11GO"/>
    <x v="11"/>
    <x v="6"/>
  </r>
  <r>
    <s v="GAUTAM MAYEKAR"/>
    <n v="1259455"/>
    <x v="2"/>
    <s v="Payment"/>
    <n v="-635000"/>
    <n v="-2731.62"/>
    <x v="16"/>
    <x v="16"/>
    <x v="3"/>
    <s v="HDFC-0419-AR-11GO"/>
    <x v="11"/>
    <x v="6"/>
  </r>
  <r>
    <s v="HANUMAN MOUNDEKAR"/>
    <n v="1265812"/>
    <x v="2"/>
    <s v="Payment"/>
    <n v="-88341"/>
    <n v="-3071.65"/>
    <x v="16"/>
    <x v="16"/>
    <x v="3"/>
    <s v="HDFC-0419-AR-11GO"/>
    <x v="11"/>
    <x v="6"/>
  </r>
  <r>
    <s v="PRATAP NARVEKAR"/>
    <n v="1259035"/>
    <x v="2"/>
    <s v="Payment"/>
    <n v="-640231"/>
    <n v="-1574.51"/>
    <x v="28"/>
    <x v="28"/>
    <x v="3"/>
    <s v="HDFC-0419-AR-11GO"/>
    <x v="11"/>
    <x v="6"/>
  </r>
  <r>
    <s v="SUVARNA SAWANT"/>
    <n v="1262313"/>
    <x v="2"/>
    <s v="Payment"/>
    <n v="-511274"/>
    <n v="-5422.58"/>
    <x v="77"/>
    <x v="77"/>
    <x v="0"/>
    <s v="HDFC-0419-AR-11GO"/>
    <x v="11"/>
    <x v="6"/>
  </r>
  <r>
    <s v="NIVIDA SHIRODKAR"/>
    <n v="1259736"/>
    <x v="2"/>
    <s v="Payment"/>
    <n v="-297000"/>
    <n v="-19601.39"/>
    <x v="76"/>
    <x v="76"/>
    <x v="0"/>
    <s v="HDFC-0419-AR-11GO"/>
    <x v="11"/>
    <x v="6"/>
  </r>
  <r>
    <s v="K-DANCE EVENTS PRIVATE LIMITED"/>
    <n v="1258624"/>
    <x v="2"/>
    <s v="Payment"/>
    <n v="-852936"/>
    <n v="-25128.62"/>
    <x v="57"/>
    <x v="57"/>
    <x v="0"/>
    <s v="HDFC-0419-AR-11GO"/>
    <x v="11"/>
    <x v="6"/>
  </r>
  <r>
    <s v="SARIKA SAWANT"/>
    <n v="1263802"/>
    <x v="2"/>
    <s v="Payment"/>
    <n v="-360000"/>
    <n v="-274.98"/>
    <x v="112"/>
    <x v="112"/>
    <x v="0"/>
    <s v="HDFC-0419-AR-11GO"/>
    <x v="11"/>
    <x v="6"/>
  </r>
  <r>
    <s v="JOHNSON LOBO"/>
    <n v="462029"/>
    <x v="2"/>
    <s v="Payment"/>
    <n v="-580231"/>
    <n v="-9423.07"/>
    <x v="95"/>
    <x v="95"/>
    <x v="0"/>
    <s v="HDFC-0419-AR-11GO"/>
    <x v="11"/>
    <x v="6"/>
  </r>
  <r>
    <s v="SANTOSH PATIL"/>
    <n v="1262159"/>
    <x v="2"/>
    <s v="Payment"/>
    <n v="-699000"/>
    <n v="-336.97"/>
    <x v="95"/>
    <x v="95"/>
    <x v="0"/>
    <s v="HDFC-0419-AR-11GO"/>
    <x v="11"/>
    <x v="6"/>
  </r>
  <r>
    <s v="GITESH SIRSAT"/>
    <n v="1244555"/>
    <x v="2"/>
    <s v="Payment"/>
    <n v="-590000"/>
    <n v="-204.16"/>
    <x v="126"/>
    <x v="126"/>
    <x v="0"/>
    <s v="HDFC-0419-AR-11GO"/>
    <x v="11"/>
    <x v="6"/>
  </r>
  <r>
    <s v="NATASHA PEREIRA"/>
    <n v="464360"/>
    <x v="2"/>
    <s v="Payment"/>
    <n v="-400000"/>
    <n v="-98.58"/>
    <x v="51"/>
    <x v="51"/>
    <x v="0"/>
    <s v="HDFC-0419-AR-11GO"/>
    <x v="11"/>
    <x v="6"/>
  </r>
  <r>
    <s v="SIDDHI CHODANKAR"/>
    <n v="1256953"/>
    <x v="2"/>
    <s v="Payment"/>
    <n v="-400000"/>
    <n v="-90.39"/>
    <x v="98"/>
    <x v="98"/>
    <x v="0"/>
    <s v="HDFC-0419-AR-11GO"/>
    <x v="11"/>
    <x v="6"/>
  </r>
  <r>
    <s v="KALPESH DABHOLKAR"/>
    <n v="1257232"/>
    <x v="2"/>
    <s v="Payment"/>
    <n v="-870805"/>
    <n v="-1856.78"/>
    <x v="113"/>
    <x v="113"/>
    <x v="0"/>
    <s v="HDFC-0419-AR-11GO"/>
    <x v="11"/>
    <x v="6"/>
  </r>
  <r>
    <s v="RAMNARAYAN CHOWDHURY"/>
    <n v="1254868"/>
    <x v="2"/>
    <s v="Payment"/>
    <n v="-140000"/>
    <n v="-2992.74"/>
    <x v="134"/>
    <x v="134"/>
    <x v="0"/>
    <s v="HDFC-0419-AR-11GO"/>
    <x v="11"/>
    <x v="6"/>
  </r>
  <r>
    <s v="NATIONAL INSURANCE CO LTD (MSIL)"/>
    <n v="43617"/>
    <x v="2"/>
    <s v="Payment"/>
    <n v="-4795"/>
    <n v="-4795"/>
    <x v="197"/>
    <x v="197"/>
    <x v="0"/>
    <s v="HDFC-0419-AR-11GO"/>
    <x v="11"/>
    <x v="6"/>
  </r>
  <r>
    <s v="ANISHA NAIK"/>
    <n v="797562"/>
    <x v="2"/>
    <s v="Payment"/>
    <n v="-383280"/>
    <n v="-164.45"/>
    <x v="197"/>
    <x v="197"/>
    <x v="0"/>
    <s v="HDFC-0419-AR-11GO"/>
    <x v="11"/>
    <x v="6"/>
  </r>
  <r>
    <s v="NEWTON SEQUEIRA"/>
    <n v="1254606"/>
    <x v="2"/>
    <s v="Payment"/>
    <n v="-50000"/>
    <n v="-688.45"/>
    <x v="197"/>
    <x v="197"/>
    <x v="0"/>
    <s v="HDFC-0419-AR-11GO"/>
    <x v="11"/>
    <x v="6"/>
  </r>
  <r>
    <s v="SUNDAR KARBOTKAR"/>
    <n v="1253231"/>
    <x v="2"/>
    <s v="Payment"/>
    <n v="-336670"/>
    <n v="-901.2"/>
    <x v="197"/>
    <x v="197"/>
    <x v="0"/>
    <s v="HDFC-0419-AR-11GO"/>
    <x v="11"/>
    <x v="6"/>
  </r>
  <r>
    <s v="GO DIGIT GENERAL INSURANCE LTD"/>
    <n v="1144111"/>
    <x v="2"/>
    <s v="Payment"/>
    <n v="-9364"/>
    <n v="-2549.29"/>
    <x v="109"/>
    <x v="109"/>
    <x v="0"/>
    <s v="HDFC-0419-AR-11GO"/>
    <x v="11"/>
    <x v="6"/>
  </r>
  <r>
    <s v="JOSEFINA PEREIRA"/>
    <n v="1254766"/>
    <x v="2"/>
    <s v="Payment"/>
    <n v="-667000"/>
    <n v="-15264.33"/>
    <x v="109"/>
    <x v="109"/>
    <x v="0"/>
    <s v="HDFC-0419-AR-11GO"/>
    <x v="11"/>
    <x v="6"/>
  </r>
  <r>
    <s v="DHANANJAY TALAWADEKAR"/>
    <n v="1244011"/>
    <x v="2"/>
    <s v="Payment"/>
    <n v="-400000"/>
    <n v="-243.73"/>
    <x v="38"/>
    <x v="38"/>
    <x v="0"/>
    <s v="HDFC-0419-AR-11GO"/>
    <x v="11"/>
    <x v="6"/>
  </r>
  <r>
    <s v="RINA MARIA SOCORRINHA COUTINHO"/>
    <n v="1247754"/>
    <x v="2"/>
    <s v="Payment"/>
    <n v="-511624"/>
    <n v="-48.07"/>
    <x v="153"/>
    <x v="153"/>
    <x v="0"/>
    <s v="HDFC-0419-AR-11GO"/>
    <x v="11"/>
    <x v="6"/>
  </r>
  <r>
    <s v="SURESH GAWAS"/>
    <n v="1245944"/>
    <x v="2"/>
    <s v="Payment"/>
    <n v="-339380"/>
    <n v="-108.8"/>
    <x v="33"/>
    <x v="33"/>
    <x v="0"/>
    <s v="HDFC-0419-AR-11GO"/>
    <x v="11"/>
    <x v="6"/>
  </r>
  <r>
    <s v="VISHWARAJ SHET VERNEKAR"/>
    <n v="685579"/>
    <x v="2"/>
    <s v="Payment"/>
    <n v="-7271"/>
    <n v="-14.24"/>
    <x v="101"/>
    <x v="101"/>
    <x v="0"/>
    <s v="HDFC-0419-AR-11GO"/>
    <x v="11"/>
    <x v="6"/>
  </r>
  <r>
    <s v="GIRISH GAONKAR"/>
    <n v="986385"/>
    <x v="2"/>
    <s v="Payment"/>
    <n v="-566096"/>
    <n v="-3025.45"/>
    <x v="202"/>
    <x v="202"/>
    <x v="0"/>
    <s v="HDFC-0419-AR-11GO"/>
    <x v="11"/>
    <x v="6"/>
  </r>
  <r>
    <s v="ALRIYA PRECY FERNANDES"/>
    <n v="1246633"/>
    <x v="2"/>
    <s v="Payment"/>
    <n v="-630000"/>
    <n v="-105.33"/>
    <x v="202"/>
    <x v="202"/>
    <x v="0"/>
    <s v="HDFC-0419-AR-11GO"/>
    <x v="11"/>
    <x v="6"/>
  </r>
  <r>
    <s v="FRANCISCO JOAO DIAS"/>
    <n v="1239850"/>
    <x v="2"/>
    <s v="Payment"/>
    <n v="-813207"/>
    <n v="-7502.83"/>
    <x v="145"/>
    <x v="145"/>
    <x v="0"/>
    <s v="HDFC-0419-AR-11GO"/>
    <x v="11"/>
    <x v="6"/>
  </r>
  <r>
    <s v="VIBHAV VALKE"/>
    <n v="1234719"/>
    <x v="2"/>
    <s v="Payment"/>
    <n v="-545000"/>
    <n v="-590.76"/>
    <x v="64"/>
    <x v="64"/>
    <x v="0"/>
    <s v="HDFC-0419-AR-11GO"/>
    <x v="11"/>
    <x v="6"/>
  </r>
  <r>
    <s v="NAGI KHARWAT"/>
    <n v="1243740"/>
    <x v="2"/>
    <s v="Payment"/>
    <n v="-121484"/>
    <n v="-1321.41"/>
    <x v="62"/>
    <x v="62"/>
    <x v="0"/>
    <s v="HDFC-0419-AR-11GO"/>
    <x v="11"/>
    <x v="6"/>
  </r>
  <r>
    <s v="RAUL FERNANDES"/>
    <n v="1238665"/>
    <x v="2"/>
    <s v="Payment"/>
    <n v="-150000"/>
    <n v="-3874.64"/>
    <x v="62"/>
    <x v="62"/>
    <x v="0"/>
    <s v="HDFC-0419-AR-11GO"/>
    <x v="11"/>
    <x v="6"/>
  </r>
  <r>
    <s v="SNEHAL RAWOOL"/>
    <n v="1237945"/>
    <x v="2"/>
    <s v="Payment"/>
    <n v="-648560"/>
    <n v="-9997.32"/>
    <x v="188"/>
    <x v="188"/>
    <x v="0"/>
    <s v="HDFC-0419-AR-11GO"/>
    <x v="11"/>
    <x v="6"/>
  </r>
  <r>
    <s v="KRUNAL VOLVOIKAR"/>
    <n v="1239456"/>
    <x v="2"/>
    <s v="Payment"/>
    <n v="-550000"/>
    <n v="-3367.48"/>
    <x v="188"/>
    <x v="188"/>
    <x v="0"/>
    <s v="HDFC-0419-AR-11GO"/>
    <x v="11"/>
    <x v="6"/>
  </r>
  <r>
    <s v="SHAMBHU NAIK"/>
    <n v="1238460"/>
    <x v="2"/>
    <s v="Payment"/>
    <n v="-485000"/>
    <n v="-242.2"/>
    <x v="211"/>
    <x v="211"/>
    <x v="0"/>
    <s v="HDFC-0419-AR-11GO"/>
    <x v="11"/>
    <x v="6"/>
  </r>
  <r>
    <s v="MARCELINA RODRIGUES"/>
    <n v="1237086"/>
    <x v="2"/>
    <s v="Payment"/>
    <n v="-522224"/>
    <n v="-520.45000000000005"/>
    <x v="154"/>
    <x v="154"/>
    <x v="0"/>
    <s v="HDFC-0419-AR-11GO"/>
    <x v="11"/>
    <x v="6"/>
  </r>
  <r>
    <s v="SUBODH BARVE"/>
    <n v="1210944"/>
    <x v="2"/>
    <s v="Payment"/>
    <n v="-550000"/>
    <n v="-281.62"/>
    <x v="111"/>
    <x v="111"/>
    <x v="0"/>
    <s v="HDFC-0419-AR-11GO"/>
    <x v="11"/>
    <x v="6"/>
  </r>
  <r>
    <s v="SAINATH S DHARGALKAR"/>
    <n v="1231899"/>
    <x v="2"/>
    <s v="Payment"/>
    <n v="-300000"/>
    <n v="-3214"/>
    <x v="90"/>
    <x v="90"/>
    <x v="4"/>
    <s v="HDFC-0419-AR-11GO"/>
    <x v="11"/>
    <x v="6"/>
  </r>
  <r>
    <s v="PRASHANT GAWAS"/>
    <n v="1225072"/>
    <x v="2"/>
    <s v="Payment"/>
    <n v="-700000"/>
    <n v="-1224.8599999999999"/>
    <x v="143"/>
    <x v="143"/>
    <x v="4"/>
    <s v="HDFC-0419-AR-11GO"/>
    <x v="11"/>
    <x v="6"/>
  </r>
  <r>
    <s v="TULSIDAS NAIK"/>
    <n v="1195542"/>
    <x v="2"/>
    <s v="Payment"/>
    <n v="-10000"/>
    <n v="-10000"/>
    <x v="117"/>
    <x v="117"/>
    <x v="4"/>
    <s v="HDFC-0419-AR-11GO"/>
    <x v="11"/>
    <x v="6"/>
  </r>
  <r>
    <s v="POLICY CANCELLED-NEW INDIA ASSURANCE"/>
    <n v="331132"/>
    <x v="1"/>
    <s v="Invoice"/>
    <n v="4264"/>
    <n v="4264"/>
    <x v="64"/>
    <x v="64"/>
    <x v="0"/>
    <s v="Invoice-Other-11GO"/>
    <x v="11"/>
    <x v="7"/>
  </r>
  <r>
    <s v="INS CANC - ICICI LOMBARD GRNERAL INSURANCE CO. LTD"/>
    <n v="628426"/>
    <x v="1"/>
    <s v="Invoice"/>
    <n v="14564"/>
    <n v="14564"/>
    <x v="55"/>
    <x v="55"/>
    <x v="1"/>
    <s v="Invoice-Other-11GO"/>
    <x v="11"/>
    <x v="7"/>
  </r>
  <r>
    <s v="INS CAN-HDFC ERGO"/>
    <n v="1032237"/>
    <x v="1"/>
    <s v="Invoice"/>
    <n v="13499"/>
    <n v="13499"/>
    <x v="4"/>
    <x v="4"/>
    <x v="2"/>
    <s v="Invoice-Other-11GO"/>
    <x v="11"/>
    <x v="7"/>
  </r>
  <r>
    <s v="INS CANC - IFFCO TOKYO GENERAL INSURANCE CO. LTD"/>
    <n v="636929"/>
    <x v="1"/>
    <s v="Invoice"/>
    <n v="6829"/>
    <n v="6829"/>
    <x v="55"/>
    <x v="55"/>
    <x v="1"/>
    <s v="Invoice-Other-11GO"/>
    <x v="11"/>
    <x v="7"/>
  </r>
  <r>
    <s v="INS CANC - THE NEW INDIA ASSURANCE CO. LTD"/>
    <n v="653268"/>
    <x v="1"/>
    <s v="Invoice"/>
    <n v="13543"/>
    <n v="13543"/>
    <x v="177"/>
    <x v="177"/>
    <x v="0"/>
    <s v="Invoice-Other-11GO"/>
    <x v="11"/>
    <x v="7"/>
  </r>
  <r>
    <s v="KIRTESH BELEKAR"/>
    <n v="1285192"/>
    <x v="1"/>
    <s v="Invoice"/>
    <n v="5500"/>
    <n v="5500"/>
    <x v="22"/>
    <x v="22"/>
    <x v="2"/>
    <s v="MDS Service-11GO"/>
    <x v="11"/>
    <x v="8"/>
  </r>
  <r>
    <s v="BLAZIA FERNANDES"/>
    <n v="1284831"/>
    <x v="1"/>
    <s v="Invoice"/>
    <n v="5500.01"/>
    <n v="5500.01"/>
    <x v="40"/>
    <x v="40"/>
    <x v="2"/>
    <s v="MDS Service-11GO"/>
    <x v="11"/>
    <x v="8"/>
  </r>
  <r>
    <s v="INDERBIR BHATIA"/>
    <n v="1276261"/>
    <x v="1"/>
    <s v="Invoice"/>
    <n v="5500"/>
    <n v="5500"/>
    <x v="40"/>
    <x v="40"/>
    <x v="2"/>
    <s v="MDS Service-11GO"/>
    <x v="11"/>
    <x v="8"/>
  </r>
  <r>
    <s v="AARNA SALGAONKAR"/>
    <n v="1285712"/>
    <x v="1"/>
    <s v="Invoice"/>
    <n v="5500"/>
    <n v="5500"/>
    <x v="7"/>
    <x v="7"/>
    <x v="2"/>
    <s v="MDS Service-11GO"/>
    <x v="11"/>
    <x v="8"/>
  </r>
  <r>
    <s v="MILAGREEN FERNANDES"/>
    <n v="1284912"/>
    <x v="1"/>
    <s v="Invoice"/>
    <n v="5500"/>
    <n v="5500"/>
    <x v="69"/>
    <x v="69"/>
    <x v="2"/>
    <s v="MDS Service-11GO"/>
    <x v="11"/>
    <x v="8"/>
  </r>
  <r>
    <s v="MADHUSUDAN TALWAR"/>
    <n v="1267325"/>
    <x v="1"/>
    <s v="Invoice"/>
    <n v="5500"/>
    <n v="5500"/>
    <x v="31"/>
    <x v="31"/>
    <x v="2"/>
    <s v="MDS Service-11GO"/>
    <x v="11"/>
    <x v="8"/>
  </r>
  <r>
    <s v="PRIESH HALLIKAR"/>
    <n v="1285179"/>
    <x v="1"/>
    <s v="Invoice"/>
    <n v="3000"/>
    <n v="3000"/>
    <x v="22"/>
    <x v="22"/>
    <x v="2"/>
    <s v="MDS Service-11GO"/>
    <x v="11"/>
    <x v="8"/>
  </r>
  <r>
    <s v="PERPETUAL COELHO"/>
    <n v="1284847"/>
    <x v="1"/>
    <s v="Invoice"/>
    <n v="5500"/>
    <n v="5500"/>
    <x v="40"/>
    <x v="40"/>
    <x v="2"/>
    <s v="MDS Service-11GO"/>
    <x v="11"/>
    <x v="8"/>
  </r>
  <r>
    <s v="SALIM DHARWAD"/>
    <n v="1286224"/>
    <x v="1"/>
    <s v="Invoice"/>
    <n v="5500"/>
    <n v="5500"/>
    <x v="7"/>
    <x v="7"/>
    <x v="2"/>
    <s v="MDS Service-11GO"/>
    <x v="11"/>
    <x v="8"/>
  </r>
  <r>
    <s v="DIMPLE PUROHIT"/>
    <n v="1284894"/>
    <x v="1"/>
    <s v="Invoice"/>
    <n v="5500"/>
    <n v="5500"/>
    <x v="22"/>
    <x v="22"/>
    <x v="2"/>
    <s v="MDS Service-11GO"/>
    <x v="11"/>
    <x v="8"/>
  </r>
  <r>
    <s v="AKANSHA KHORJE"/>
    <n v="1285188"/>
    <x v="1"/>
    <s v="Invoice"/>
    <n v="5500"/>
    <n v="5500"/>
    <x v="22"/>
    <x v="22"/>
    <x v="2"/>
    <s v="MDS Service-11GO"/>
    <x v="11"/>
    <x v="8"/>
  </r>
  <r>
    <s v="SHUBHADA KANNAIK"/>
    <n v="1290262"/>
    <x v="2"/>
    <s v="Payment"/>
    <n v="-4000"/>
    <n v="-4000"/>
    <x v="18"/>
    <x v="18"/>
    <x v="2"/>
    <s v="Cash-AR-MDS-11GO.405"/>
    <x v="3"/>
    <x v="8"/>
  </r>
  <r>
    <s v="AMIT AGARWALLA"/>
    <n v="1283670"/>
    <x v="2"/>
    <s v="Payment"/>
    <n v="-2240"/>
    <n v="-2240"/>
    <x v="39"/>
    <x v="39"/>
    <x v="1"/>
    <s v="Cash-AR-MDS-11GO.405"/>
    <x v="3"/>
    <x v="8"/>
  </r>
  <r>
    <s v="SANEHA GUHA"/>
    <n v="1274852"/>
    <x v="2"/>
    <s v="Payment"/>
    <n v="-2240"/>
    <n v="-2240"/>
    <x v="68"/>
    <x v="68"/>
    <x v="3"/>
    <s v="Cash-AR-MDS-11GO.405"/>
    <x v="3"/>
    <x v="8"/>
  </r>
  <r>
    <s v="KASHI DANGUI"/>
    <n v="1290931"/>
    <x v="2"/>
    <s v="Payment"/>
    <n v="-3000"/>
    <n v="-3000"/>
    <x v="4"/>
    <x v="4"/>
    <x v="2"/>
    <s v="Cash-AR-MDS-11GO.405"/>
    <x v="3"/>
    <x v="8"/>
  </r>
  <r>
    <s v="KRUTIKA DESAI"/>
    <n v="1282509"/>
    <x v="2"/>
    <s v="Payment"/>
    <n v="-1540"/>
    <n v="-1540"/>
    <x v="8"/>
    <x v="8"/>
    <x v="1"/>
    <s v="Cash-AR-MDS-11GO.405"/>
    <x v="3"/>
    <x v="8"/>
  </r>
  <r>
    <s v="XAVIER FERNANDES"/>
    <n v="1270485"/>
    <x v="2"/>
    <s v="Payment"/>
    <n v="-2240"/>
    <n v="-360"/>
    <x v="36"/>
    <x v="36"/>
    <x v="1"/>
    <s v="Cash-AR-MDS-11GO.405"/>
    <x v="3"/>
    <x v="8"/>
  </r>
  <r>
    <s v="SANDESH MAHEKAR"/>
    <n v="1291243"/>
    <x v="2"/>
    <s v="Payment"/>
    <n v="-2500"/>
    <n v="-2500"/>
    <x v="13"/>
    <x v="13"/>
    <x v="2"/>
    <s v="Cash-AR-MDS-11GO.405"/>
    <x v="3"/>
    <x v="8"/>
  </r>
  <r>
    <s v="ANKITA NAIK"/>
    <n v="1289830"/>
    <x v="2"/>
    <s v="Payment"/>
    <n v="-4000"/>
    <n v="-4000"/>
    <x v="18"/>
    <x v="18"/>
    <x v="2"/>
    <s v="Cash-AR-MDS-11GO.405"/>
    <x v="3"/>
    <x v="8"/>
  </r>
  <r>
    <s v="MILAGREEN FERNANDES"/>
    <n v="1284912"/>
    <x v="2"/>
    <s v="Payment"/>
    <n v="-2000"/>
    <n v="-2000"/>
    <x v="22"/>
    <x v="22"/>
    <x v="2"/>
    <s v="Cash-AR-MDS-11GO.405"/>
    <x v="3"/>
    <x v="8"/>
  </r>
  <r>
    <s v="DIMPLE PUROHIT"/>
    <n v="1284894"/>
    <x v="2"/>
    <s v="Payment"/>
    <n v="-2240"/>
    <n v="-2240"/>
    <x v="22"/>
    <x v="22"/>
    <x v="2"/>
    <s v="Cash-AR-MDS-11GO.405"/>
    <x v="3"/>
    <x v="8"/>
  </r>
  <r>
    <s v="BLAZIA FERNANDES"/>
    <n v="1284831"/>
    <x v="2"/>
    <s v="Payment"/>
    <n v="-5500"/>
    <n v="-5500"/>
    <x v="40"/>
    <x v="40"/>
    <x v="2"/>
    <s v="Cash-AR-MDS-11GO.405"/>
    <x v="3"/>
    <x v="8"/>
  </r>
  <r>
    <s v="SHANTI MORAJKAR"/>
    <n v="1276568"/>
    <x v="2"/>
    <s v="Payment"/>
    <n v="-2240"/>
    <n v="-2240"/>
    <x v="82"/>
    <x v="82"/>
    <x v="1"/>
    <s v="Counter Coll-MDS-11GO.405"/>
    <x v="3"/>
    <x v="8"/>
  </r>
  <r>
    <s v="ROWEENA PINTO"/>
    <n v="1280320"/>
    <x v="2"/>
    <s v="Payment"/>
    <n v="-1540"/>
    <n v="-1540"/>
    <x v="46"/>
    <x v="46"/>
    <x v="1"/>
    <s v="Counter Coll-MDS-11GO.405"/>
    <x v="3"/>
    <x v="8"/>
  </r>
  <r>
    <s v="POOJA PEDNEKAR"/>
    <n v="1289835"/>
    <x v="2"/>
    <s v="Payment"/>
    <n v="-1540"/>
    <n v="-1540"/>
    <x v="18"/>
    <x v="18"/>
    <x v="2"/>
    <s v="Cash-AR-MDS-11GO.405"/>
    <x v="3"/>
    <x v="8"/>
  </r>
  <r>
    <s v="KIRTESH BELEKAR"/>
    <n v="1285192"/>
    <x v="2"/>
    <s v="Payment"/>
    <n v="-5500"/>
    <n v="-5500"/>
    <x v="22"/>
    <x v="22"/>
    <x v="2"/>
    <s v="Cash-AR-MDS-11GO.405"/>
    <x v="3"/>
    <x v="8"/>
  </r>
  <r>
    <s v="NEHAL KENI"/>
    <n v="1278598"/>
    <x v="2"/>
    <s v="Payment"/>
    <n v="-2240"/>
    <n v="-2240"/>
    <x v="37"/>
    <x v="37"/>
    <x v="1"/>
    <s v="Cash-AR-MDS-11GO.405"/>
    <x v="3"/>
    <x v="8"/>
  </r>
  <r>
    <s v="BALKRISHNA PATIL"/>
    <n v="1267303"/>
    <x v="2"/>
    <s v="Payment"/>
    <n v="-1540"/>
    <n v="-940"/>
    <x v="87"/>
    <x v="87"/>
    <x v="3"/>
    <s v="Cash-AR-MDS-11GO.405"/>
    <x v="3"/>
    <x v="8"/>
  </r>
  <r>
    <s v="RAGHVENDRA MISHRA"/>
    <n v="1291245"/>
    <x v="2"/>
    <s v="Payment"/>
    <n v="-2500"/>
    <n v="-2500"/>
    <x v="13"/>
    <x v="13"/>
    <x v="2"/>
    <s v="Cash-AR-MDS-11GO.405"/>
    <x v="3"/>
    <x v="8"/>
  </r>
  <r>
    <s v="ELVITA NORONHA"/>
    <n v="1274584"/>
    <x v="2"/>
    <s v="Payment"/>
    <n v="-1540"/>
    <n v="-160"/>
    <x v="79"/>
    <x v="79"/>
    <x v="3"/>
    <s v="Cash-AR-MDS-11GO.405"/>
    <x v="3"/>
    <x v="8"/>
  </r>
  <r>
    <s v="MADHUSUDAN TALWAR"/>
    <n v="1267325"/>
    <x v="2"/>
    <s v="Payment"/>
    <n v="-1500"/>
    <n v="-1500"/>
    <x v="87"/>
    <x v="87"/>
    <x v="3"/>
    <s v="Cash-AR-MDS-11GO.405"/>
    <x v="3"/>
    <x v="8"/>
  </r>
  <r>
    <s v="ASHWINI GAONKAR"/>
    <n v="1267319"/>
    <x v="2"/>
    <s v="Payment"/>
    <n v="-1540"/>
    <n v="-1540"/>
    <x v="87"/>
    <x v="87"/>
    <x v="3"/>
    <s v="Counter Coll-MDS-11GO.405"/>
    <x v="3"/>
    <x v="8"/>
  </r>
  <r>
    <s v="MADHUSUDAN TALWAR"/>
    <n v="1267325"/>
    <x v="2"/>
    <s v="Payment"/>
    <n v="-2240"/>
    <n v="-2240"/>
    <x v="39"/>
    <x v="39"/>
    <x v="1"/>
    <s v="Cash-AR-MDS-11GO.405"/>
    <x v="3"/>
    <x v="8"/>
  </r>
  <r>
    <s v="CHETAN PANDHARE"/>
    <n v="1282520"/>
    <x v="2"/>
    <s v="Payment"/>
    <n v="-1540"/>
    <n v="-1540"/>
    <x v="8"/>
    <x v="8"/>
    <x v="1"/>
    <s v="Cash-AR-MDS-11GO.405"/>
    <x v="3"/>
    <x v="8"/>
  </r>
  <r>
    <s v="NEHA PATEL"/>
    <n v="1270786"/>
    <x v="2"/>
    <s v="Payment"/>
    <n v="-2240"/>
    <n v="-360"/>
    <x v="48"/>
    <x v="48"/>
    <x v="3"/>
    <s v="Cash-AR-MDS-11GO.405"/>
    <x v="3"/>
    <x v="8"/>
  </r>
  <r>
    <s v="SHUBHADA KANNAIK"/>
    <n v="1290262"/>
    <x v="2"/>
    <s v="Payment"/>
    <n v="-1380"/>
    <n v="-1380"/>
    <x v="18"/>
    <x v="18"/>
    <x v="2"/>
    <s v="Cash-AR-MDS-11GO.405"/>
    <x v="3"/>
    <x v="8"/>
  </r>
  <r>
    <s v="BLAZIA FERNANDES"/>
    <n v="1284831"/>
    <x v="2"/>
    <s v="Payment"/>
    <n v="-2240"/>
    <n v="-2240"/>
    <x v="40"/>
    <x v="40"/>
    <x v="2"/>
    <s v="Cash-AR-MDS-11GO.405"/>
    <x v="3"/>
    <x v="8"/>
  </r>
  <r>
    <s v="VALERIE ALMEIDA"/>
    <n v="1229625"/>
    <x v="2"/>
    <s v="Payment"/>
    <n v="-1540"/>
    <n v="-1540"/>
    <x v="8"/>
    <x v="8"/>
    <x v="1"/>
    <s v="Cash-AR-MDS-11GO.405"/>
    <x v="3"/>
    <x v="8"/>
  </r>
  <r>
    <s v="LALTHANRUALI ZINGALHA"/>
    <n v="1271746"/>
    <x v="2"/>
    <s v="Payment"/>
    <n v="-2240"/>
    <n v="-2240"/>
    <x v="9"/>
    <x v="9"/>
    <x v="3"/>
    <s v="Cash-AR-MDS-11GO.405"/>
    <x v="3"/>
    <x v="8"/>
  </r>
  <r>
    <s v="ALINA FERNANDES"/>
    <n v="1267873"/>
    <x v="2"/>
    <s v="Payment"/>
    <n v="-1590"/>
    <n v="-510"/>
    <x v="87"/>
    <x v="87"/>
    <x v="3"/>
    <s v="Cash-AR-MDS-11GO.405"/>
    <x v="3"/>
    <x v="8"/>
  </r>
  <r>
    <s v="GIRISH MORE"/>
    <n v="1291238"/>
    <x v="2"/>
    <s v="Payment"/>
    <n v="-2500"/>
    <n v="-2500"/>
    <x v="13"/>
    <x v="13"/>
    <x v="2"/>
    <s v="Cash-AR-MDS-11GO.405"/>
    <x v="3"/>
    <x v="8"/>
  </r>
  <r>
    <s v="RAMCHANDRA SHETYE"/>
    <n v="1288658"/>
    <x v="2"/>
    <s v="Payment"/>
    <n v="-5000"/>
    <n v="-5000"/>
    <x v="13"/>
    <x v="13"/>
    <x v="2"/>
    <s v="Cash-AR-MDS-11GO.405"/>
    <x v="3"/>
    <x v="8"/>
  </r>
  <r>
    <s v="SALMA MEMON"/>
    <n v="1290818"/>
    <x v="2"/>
    <s v="Payment"/>
    <n v="-4000"/>
    <n v="-4000"/>
    <x v="17"/>
    <x v="17"/>
    <x v="2"/>
    <s v="Cash-AR-MDS-11GO.405"/>
    <x v="3"/>
    <x v="8"/>
  </r>
  <r>
    <s v="MILAGREEN FERNANDES"/>
    <n v="1284912"/>
    <x v="2"/>
    <s v="Payment"/>
    <n v="-3500"/>
    <n v="-3500"/>
    <x v="69"/>
    <x v="69"/>
    <x v="2"/>
    <s v="Cash-AR-MDS-11GO.405"/>
    <x v="3"/>
    <x v="8"/>
  </r>
  <r>
    <s v="NAR BOUDEL"/>
    <n v="1283828"/>
    <x v="2"/>
    <s v="Payment"/>
    <n v="-2240"/>
    <n v="-2240"/>
    <x v="54"/>
    <x v="54"/>
    <x v="1"/>
    <s v="Cash-AR-MDS-11GO.405"/>
    <x v="3"/>
    <x v="8"/>
  </r>
  <r>
    <s v="VIDYA POKLE"/>
    <n v="1278610"/>
    <x v="2"/>
    <s v="Payment"/>
    <n v="-1540"/>
    <n v="-1540"/>
    <x v="37"/>
    <x v="37"/>
    <x v="1"/>
    <s v="Cash-AR-MDS-11GO.405"/>
    <x v="3"/>
    <x v="8"/>
  </r>
  <r>
    <s v="DIPIKA NARVEKAR"/>
    <n v="1270783"/>
    <x v="2"/>
    <s v="Payment"/>
    <n v="-2240"/>
    <n v="-2240"/>
    <x v="9"/>
    <x v="9"/>
    <x v="3"/>
    <s v="Cash-AR-MDS-11GO.405"/>
    <x v="3"/>
    <x v="8"/>
  </r>
  <r>
    <s v="RHEA SHARMA"/>
    <n v="1264860"/>
    <x v="2"/>
    <s v="Payment"/>
    <n v="-1590"/>
    <n v="-810"/>
    <x v="57"/>
    <x v="57"/>
    <x v="0"/>
    <s v="Cash-AR-MDS-11GO.405"/>
    <x v="3"/>
    <x v="8"/>
  </r>
  <r>
    <s v="ZEVA PAREEK"/>
    <n v="1290681"/>
    <x v="2"/>
    <s v="Payment"/>
    <n v="-4000"/>
    <n v="-4000"/>
    <x v="17"/>
    <x v="17"/>
    <x v="2"/>
    <s v="Cash-AR-MDS-11GO.405"/>
    <x v="3"/>
    <x v="8"/>
  </r>
  <r>
    <s v="SALMA MEMON"/>
    <n v="1290818"/>
    <x v="2"/>
    <s v="Payment"/>
    <n v="-1540"/>
    <n v="-1540"/>
    <x v="17"/>
    <x v="17"/>
    <x v="2"/>
    <s v="Cash-AR-MDS-11GO.405"/>
    <x v="3"/>
    <x v="8"/>
  </r>
  <r>
    <s v="AKANSHA KHORJE"/>
    <n v="1285188"/>
    <x v="2"/>
    <s v="Payment"/>
    <n v="-5500"/>
    <n v="-5500"/>
    <x v="22"/>
    <x v="22"/>
    <x v="2"/>
    <s v="Cash-AR-MDS-11GO.405"/>
    <x v="3"/>
    <x v="8"/>
  </r>
  <r>
    <s v="PERPETUAL COELHO"/>
    <n v="1284847"/>
    <x v="2"/>
    <s v="Payment"/>
    <n v="-1540"/>
    <n v="-1540"/>
    <x v="40"/>
    <x v="40"/>
    <x v="2"/>
    <s v="Cash-AR-MDS-11GO.405"/>
    <x v="3"/>
    <x v="8"/>
  </r>
  <r>
    <s v="PERPETUAL COELHO"/>
    <n v="1284847"/>
    <x v="2"/>
    <s v="Payment"/>
    <n v="-5500"/>
    <n v="-5500"/>
    <x v="40"/>
    <x v="40"/>
    <x v="2"/>
    <s v="Cash-AR-MDS-11GO.405"/>
    <x v="3"/>
    <x v="8"/>
  </r>
  <r>
    <s v="SANJIT DAS"/>
    <n v="1276586"/>
    <x v="2"/>
    <s v="Payment"/>
    <n v="-2240"/>
    <n v="-2240"/>
    <x v="82"/>
    <x v="82"/>
    <x v="1"/>
    <s v="Cash-AR-MDS-11GO.405"/>
    <x v="3"/>
    <x v="8"/>
  </r>
  <r>
    <s v="AKANSHA KHORJE"/>
    <n v="1285188"/>
    <x v="2"/>
    <s v="Payment"/>
    <n v="-2240"/>
    <n v="-2240"/>
    <x v="69"/>
    <x v="69"/>
    <x v="2"/>
    <s v="Cash-AR-MDS-11GO.405"/>
    <x v="3"/>
    <x v="8"/>
  </r>
  <r>
    <s v="DIKSHITA HIRLOSKAR"/>
    <n v="1275833"/>
    <x v="2"/>
    <s v="Payment"/>
    <n v="-1540"/>
    <n v="-1540"/>
    <x v="142"/>
    <x v="142"/>
    <x v="1"/>
    <s v="Cash-AR-MDS-11GO.405"/>
    <x v="3"/>
    <x v="8"/>
  </r>
  <r>
    <s v="CALLISTA CABRAL"/>
    <n v="1274858"/>
    <x v="2"/>
    <s v="Payment"/>
    <n v="-2240"/>
    <n v="-2240"/>
    <x v="68"/>
    <x v="68"/>
    <x v="3"/>
    <s v="Cash-AR-MDS-11GO.405"/>
    <x v="3"/>
    <x v="8"/>
  </r>
  <r>
    <s v="DIMPLE PUROHIT"/>
    <n v="1284894"/>
    <x v="2"/>
    <s v="Payment"/>
    <n v="-5500"/>
    <n v="-5500"/>
    <x v="22"/>
    <x v="22"/>
    <x v="2"/>
    <s v="Cash-AR-MDS-11GO.405"/>
    <x v="3"/>
    <x v="8"/>
  </r>
  <r>
    <s v="INDERBIR BHATIA"/>
    <n v="1276261"/>
    <x v="2"/>
    <s v="Payment"/>
    <n v="-5500"/>
    <n v="-5500"/>
    <x v="70"/>
    <x v="70"/>
    <x v="1"/>
    <s v="Cash-AR-MDS-11GO.405"/>
    <x v="3"/>
    <x v="8"/>
  </r>
  <r>
    <s v="SANIYA RANKALE"/>
    <n v="1275916"/>
    <x v="2"/>
    <s v="Payment"/>
    <n v="-1380"/>
    <n v="-1380"/>
    <x v="142"/>
    <x v="142"/>
    <x v="1"/>
    <s v="Cash-AR-MDS-11GO.405"/>
    <x v="3"/>
    <x v="8"/>
  </r>
  <r>
    <s v="MADHUSUDAN TALWAR"/>
    <n v="1267325"/>
    <x v="2"/>
    <s v="Payment"/>
    <n v="-4000"/>
    <n v="-4000"/>
    <x v="39"/>
    <x v="39"/>
    <x v="1"/>
    <s v="Cash-AR-MDS-11GO.405"/>
    <x v="3"/>
    <x v="8"/>
  </r>
  <r>
    <s v="DEEPASHA KAREKAR"/>
    <n v="1264740"/>
    <x v="2"/>
    <s v="Payment"/>
    <n v="-1540"/>
    <n v="-160"/>
    <x v="57"/>
    <x v="57"/>
    <x v="0"/>
    <s v="Cash-AR-MDS-11GO.405"/>
    <x v="3"/>
    <x v="8"/>
  </r>
  <r>
    <s v="INDERBIR BHATIA"/>
    <n v="1276261"/>
    <x v="2"/>
    <s v="Payment"/>
    <n v="-2240"/>
    <n v="-2240"/>
    <x v="70"/>
    <x v="70"/>
    <x v="1"/>
    <s v="Cash-AR-MDS-11GO.405"/>
    <x v="3"/>
    <x v="8"/>
  </r>
  <r>
    <s v="BHUSHAN PATIL"/>
    <n v="1274567"/>
    <x v="2"/>
    <s v="Payment"/>
    <n v="-2240"/>
    <n v="-2240"/>
    <x v="79"/>
    <x v="79"/>
    <x v="3"/>
    <s v="Cash-AR-MDS-11GO.405"/>
    <x v="3"/>
    <x v="8"/>
  </r>
  <r>
    <s v="POOJA PEDNEKAR"/>
    <n v="1289835"/>
    <x v="2"/>
    <s v="Payment"/>
    <n v="-4000"/>
    <n v="-4000"/>
    <x v="18"/>
    <x v="18"/>
    <x v="2"/>
    <s v="Cash-AR-MDS-11GO.405"/>
    <x v="3"/>
    <x v="8"/>
  </r>
  <r>
    <s v="RUKMA PARKER NAIK"/>
    <n v="1289828"/>
    <x v="2"/>
    <s v="Payment"/>
    <n v="-4000"/>
    <n v="-4000"/>
    <x v="18"/>
    <x v="18"/>
    <x v="2"/>
    <s v="Cash-AR-MDS-11GO.405"/>
    <x v="3"/>
    <x v="8"/>
  </r>
  <r>
    <s v="PRIESH HALLIKAR"/>
    <n v="1285179"/>
    <x v="2"/>
    <s v="Payment"/>
    <n v="-3000"/>
    <n v="-3000"/>
    <x v="22"/>
    <x v="22"/>
    <x v="2"/>
    <s v="Cash-AR-MDS-11GO.405"/>
    <x v="3"/>
    <x v="8"/>
  </r>
  <r>
    <s v="MSIL AUTO CARD INCENTIVE"/>
    <n v="924692"/>
    <x v="1"/>
    <s v="Invoice"/>
    <n v="35164"/>
    <n v="5364"/>
    <x v="212"/>
    <x v="212"/>
    <x v="4"/>
    <s v="MSIL Claim Rec.-11GO"/>
    <x v="11"/>
    <x v="9"/>
  </r>
  <r>
    <s v="MSIL AUTO CARD INCENTIVE"/>
    <n v="924692"/>
    <x v="1"/>
    <s v="Invoice"/>
    <n v="37760"/>
    <n v="5760"/>
    <x v="213"/>
    <x v="213"/>
    <x v="4"/>
    <s v="MSIL Claim Rec.-11GO"/>
    <x v="11"/>
    <x v="9"/>
  </r>
  <r>
    <s v="MSIL AUTO CARD INCENTIVE"/>
    <n v="924692"/>
    <x v="1"/>
    <s v="Invoice"/>
    <n v="50858"/>
    <n v="7758"/>
    <x v="214"/>
    <x v="214"/>
    <x v="4"/>
    <s v="Invoice-Other-11GO"/>
    <x v="11"/>
    <x v="9"/>
  </r>
  <r>
    <s v="MSIL AUTO CARD INCENTIVE"/>
    <n v="924692"/>
    <x v="1"/>
    <s v="Invoice"/>
    <n v="125788"/>
    <n v="19188"/>
    <x v="215"/>
    <x v="215"/>
    <x v="4"/>
    <s v="MSIL Claim Rec.-11GO"/>
    <x v="11"/>
    <x v="9"/>
  </r>
  <r>
    <s v="MSIL AUTO CARD INCENTIVE"/>
    <n v="924692"/>
    <x v="1"/>
    <s v="Invoice"/>
    <n v="343144"/>
    <n v="52344"/>
    <x v="215"/>
    <x v="215"/>
    <x v="4"/>
    <s v="Invoice-Other-11GO"/>
    <x v="11"/>
    <x v="9"/>
  </r>
  <r>
    <s v="MSIL AUTO CARD INCENTIVE"/>
    <n v="924692"/>
    <x v="1"/>
    <s v="Invoice"/>
    <n v="154698"/>
    <n v="23598"/>
    <x v="214"/>
    <x v="214"/>
    <x v="4"/>
    <s v="Invoice-Other-11GO"/>
    <x v="11"/>
    <x v="9"/>
  </r>
  <r>
    <s v="MSIL AUTO CARD INCENTIVE"/>
    <n v="924692"/>
    <x v="1"/>
    <s v="Invoice"/>
    <n v="58174"/>
    <n v="8874"/>
    <x v="214"/>
    <x v="214"/>
    <x v="4"/>
    <s v="Invoice-Other-11GO"/>
    <x v="11"/>
    <x v="9"/>
  </r>
  <r>
    <s v="MSIL AUTO CARD INCENTIVE"/>
    <n v="924692"/>
    <x v="1"/>
    <s v="Invoice"/>
    <n v="23128"/>
    <n v="3528"/>
    <x v="214"/>
    <x v="214"/>
    <x v="4"/>
    <s v="Invoice-Other-11GO"/>
    <x v="11"/>
    <x v="9"/>
  </r>
  <r>
    <s v="MSIL - Dealer Vehicle (Single) A/c - 05D5516  "/>
    <n v="147190"/>
    <x v="0"/>
    <s v="Credit Memo"/>
    <n v="-3576"/>
    <n v="-3576"/>
    <x v="216"/>
    <x v="216"/>
    <x v="4"/>
    <s v="Credit Note-11GO"/>
    <x v="11"/>
    <x v="10"/>
  </r>
  <r>
    <s v="MSIL - Dealer Vehicle (Single) A/c - 05D5516  "/>
    <n v="147190"/>
    <x v="0"/>
    <s v="Credit Memo"/>
    <n v="-1160"/>
    <n v="-1160"/>
    <x v="216"/>
    <x v="216"/>
    <x v="4"/>
    <s v="Credit Note-11GO"/>
    <x v="11"/>
    <x v="10"/>
  </r>
  <r>
    <s v="MSIL - Dealer Vehicle (Single) A/c - 05D5516  "/>
    <n v="147190"/>
    <x v="1"/>
    <s v="Invoice"/>
    <n v="1363"/>
    <n v="1363"/>
    <x v="217"/>
    <x v="217"/>
    <x v="4"/>
    <s v="Invoice-Other-11GO"/>
    <x v="11"/>
    <x v="10"/>
  </r>
  <r>
    <s v="MSIL - Dealer Vehicle (Single) A/c - 05D5516  "/>
    <n v="147190"/>
    <x v="1"/>
    <s v="Invoice"/>
    <n v="9000"/>
    <n v="9000"/>
    <x v="218"/>
    <x v="218"/>
    <x v="4"/>
    <s v="MSIL Claim Rec.-11GO"/>
    <x v="11"/>
    <x v="10"/>
  </r>
  <r>
    <s v="MSIL - Dealer Vehicle (Single) A/c - 05D5516  "/>
    <n v="147190"/>
    <x v="1"/>
    <s v="Invoice"/>
    <n v="21000"/>
    <n v="21000"/>
    <x v="83"/>
    <x v="83"/>
    <x v="1"/>
    <s v="MSIL Claim Rec.-11GO"/>
    <x v="11"/>
    <x v="10"/>
  </r>
  <r>
    <s v="MSIL - Dealer Vehicle (Single) A/c - 05D5516  "/>
    <n v="147190"/>
    <x v="1"/>
    <s v="Invoice"/>
    <n v="270"/>
    <n v="270"/>
    <x v="107"/>
    <x v="107"/>
    <x v="0"/>
    <s v="Invoice-Other-11GO"/>
    <x v="11"/>
    <x v="10"/>
  </r>
  <r>
    <s v="MSIL - Dealer Vehicle (Single) A/c - 05D5516  "/>
    <n v="147190"/>
    <x v="1"/>
    <s v="Invoice"/>
    <n v="12100"/>
    <n v="12100"/>
    <x v="217"/>
    <x v="217"/>
    <x v="4"/>
    <s v="Invoice-Other-11GO"/>
    <x v="11"/>
    <x v="10"/>
  </r>
  <r>
    <s v="MSIL - Dealer Vehicle (Single) A/c - 05D5516  "/>
    <n v="147190"/>
    <x v="1"/>
    <s v="Invoice"/>
    <n v="11500"/>
    <n v="11500"/>
    <x v="219"/>
    <x v="219"/>
    <x v="4"/>
    <s v="Invoice-Other-11GO"/>
    <x v="11"/>
    <x v="10"/>
  </r>
  <r>
    <s v="MSIL - Dealer Vehicle (Single) A/c - 05D5516  "/>
    <n v="147190"/>
    <x v="1"/>
    <s v="Invoice"/>
    <n v="18400"/>
    <n v="18400"/>
    <x v="172"/>
    <x v="172"/>
    <x v="0"/>
    <s v="Invoice-Other-11GO"/>
    <x v="11"/>
    <x v="10"/>
  </r>
  <r>
    <s v="MSIL - Dealer Vehicle (Single) A/c - 05D5516  "/>
    <n v="147190"/>
    <x v="1"/>
    <s v="Invoice"/>
    <n v="11950"/>
    <n v="11950"/>
    <x v="144"/>
    <x v="144"/>
    <x v="0"/>
    <s v="MSIL Claim Rec.-11GO"/>
    <x v="11"/>
    <x v="10"/>
  </r>
  <r>
    <s v="MSIL - Dealer Vehicle (Single) A/c - 05D5516  "/>
    <n v="147190"/>
    <x v="1"/>
    <s v="Invoice"/>
    <n v="9900"/>
    <n v="9900"/>
    <x v="220"/>
    <x v="220"/>
    <x v="4"/>
    <s v="Invoice-Other-11GO"/>
    <x v="11"/>
    <x v="10"/>
  </r>
  <r>
    <s v="MSIL - Dealer Vehicle (Single) A/c - 05D5516  "/>
    <n v="147190"/>
    <x v="1"/>
    <s v="Invoice"/>
    <n v="11150"/>
    <n v="11150"/>
    <x v="221"/>
    <x v="221"/>
    <x v="4"/>
    <s v="Invoice-Other-11GO"/>
    <x v="11"/>
    <x v="10"/>
  </r>
  <r>
    <s v="MSIL - Dealer Vehicle (Single) A/c - 05D5516  "/>
    <n v="147190"/>
    <x v="1"/>
    <s v="Invoice"/>
    <n v="13300"/>
    <n v="13300"/>
    <x v="7"/>
    <x v="7"/>
    <x v="2"/>
    <s v="MSIL Claim Rec.-11GO"/>
    <x v="11"/>
    <x v="10"/>
  </r>
  <r>
    <s v="MSIL - Dealer Vehicle (Single) A/c - 05D5516  "/>
    <n v="147190"/>
    <x v="1"/>
    <s v="Invoice"/>
    <n v="17900"/>
    <n v="17900"/>
    <x v="61"/>
    <x v="61"/>
    <x v="3"/>
    <s v="MSIL Claim Rec.-11GO"/>
    <x v="11"/>
    <x v="10"/>
  </r>
  <r>
    <s v="MSIL - Dealer Vehicle (Single) A/c - 05D5516  "/>
    <n v="147190"/>
    <x v="1"/>
    <s v="Invoice"/>
    <n v="10300"/>
    <n v="10300"/>
    <x v="120"/>
    <x v="120"/>
    <x v="0"/>
    <s v="MSIL Claim Rec.-11GO"/>
    <x v="11"/>
    <x v="10"/>
  </r>
  <r>
    <s v="MSIL DEMO DISCOUNT CLAIM"/>
    <n v="1244291"/>
    <x v="1"/>
    <s v="Invoice"/>
    <n v="129157"/>
    <n v="129157"/>
    <x v="22"/>
    <x v="22"/>
    <x v="2"/>
    <s v="MSIL Claim Rec.-11GO"/>
    <x v="11"/>
    <x v="11"/>
  </r>
  <r>
    <s v="MSIL DEMO DISCOUNT CLAIM"/>
    <n v="1244291"/>
    <x v="1"/>
    <s v="Invoice"/>
    <n v="99868"/>
    <n v="99868"/>
    <x v="22"/>
    <x v="22"/>
    <x v="2"/>
    <s v="MSIL Claim Rec.-11GO"/>
    <x v="11"/>
    <x v="11"/>
  </r>
  <r>
    <s v="MSIL DEMO DISCOUNT CLAIM"/>
    <n v="1244291"/>
    <x v="1"/>
    <s v="Invoice"/>
    <n v="98108"/>
    <n v="98108"/>
    <x v="163"/>
    <x v="163"/>
    <x v="0"/>
    <s v="MSIL Claim Rec.-11GO"/>
    <x v="11"/>
    <x v="11"/>
  </r>
  <r>
    <s v="MSIL DEMO DISCOUNT CLAIM"/>
    <n v="1244291"/>
    <x v="1"/>
    <s v="Invoice"/>
    <n v="67514"/>
    <n v="67514"/>
    <x v="163"/>
    <x v="163"/>
    <x v="0"/>
    <s v="MSIL Claim Rec.-11GO"/>
    <x v="11"/>
    <x v="11"/>
  </r>
  <r>
    <s v="MSIL DEMO DISCOUNT CLAIM"/>
    <n v="1244291"/>
    <x v="1"/>
    <s v="Invoice"/>
    <n v="105654"/>
    <n v="105654"/>
    <x v="22"/>
    <x v="22"/>
    <x v="2"/>
    <s v="MSIL Claim Rec.-11GO"/>
    <x v="11"/>
    <x v="11"/>
  </r>
  <r>
    <s v="MSIL DEMO DISCOUNT CLAIM"/>
    <n v="1244291"/>
    <x v="1"/>
    <s v="Invoice"/>
    <n v="129157"/>
    <n v="129157"/>
    <x v="22"/>
    <x v="22"/>
    <x v="2"/>
    <s v="MSIL Claim Rec.-11GO"/>
    <x v="11"/>
    <x v="11"/>
  </r>
  <r>
    <s v="MSIL DEMO DISCOUNT CLAIM"/>
    <n v="1244291"/>
    <x v="1"/>
    <s v="Invoice"/>
    <n v="110028"/>
    <n v="110028"/>
    <x v="149"/>
    <x v="149"/>
    <x v="0"/>
    <s v="MSIL Claim Rec.-11GO"/>
    <x v="11"/>
    <x v="11"/>
  </r>
  <r>
    <s v="MSIL DEMO DISCOUNT CLAIM"/>
    <n v="1244291"/>
    <x v="1"/>
    <s v="Invoice"/>
    <n v="77076"/>
    <n v="77076"/>
    <x v="22"/>
    <x v="22"/>
    <x v="2"/>
    <s v="MSIL Claim Rec.-11GO"/>
    <x v="11"/>
    <x v="11"/>
  </r>
  <r>
    <s v="MSIL DEMO DISCOUNT CLAIM"/>
    <n v="1244291"/>
    <x v="1"/>
    <s v="Invoice"/>
    <n v="67514"/>
    <n v="67514"/>
    <x v="163"/>
    <x v="163"/>
    <x v="0"/>
    <s v="MSIL Claim Rec.-11GO"/>
    <x v="11"/>
    <x v="11"/>
  </r>
  <r>
    <s v="MSIL DEMO DISCOUNT CLAIM"/>
    <n v="1244291"/>
    <x v="1"/>
    <s v="Invoice"/>
    <n v="74181"/>
    <n v="74181"/>
    <x v="163"/>
    <x v="163"/>
    <x v="0"/>
    <s v="MSIL Claim Rec.-11GO"/>
    <x v="11"/>
    <x v="11"/>
  </r>
  <r>
    <s v="MARUTI SUZUKI INDIA LTD.(EW)"/>
    <n v="297196"/>
    <x v="0"/>
    <s v="Credit Memo"/>
    <n v="-418"/>
    <n v="-70"/>
    <x v="122"/>
    <x v="122"/>
    <x v="0"/>
    <s v="Credit Note-11GO"/>
    <x v="11"/>
    <x v="12"/>
  </r>
  <r>
    <s v="MARUTI SUZUKI INDIA LTD.(EW)"/>
    <n v="297196"/>
    <x v="0"/>
    <s v="Credit Memo"/>
    <n v="-103"/>
    <n v="-103"/>
    <x v="2"/>
    <x v="2"/>
    <x v="2"/>
    <s v="Credit Note-11GO"/>
    <x v="11"/>
    <x v="12"/>
  </r>
  <r>
    <s v="MARUTI SUZUKI INDIA LTD.(EW)"/>
    <n v="297196"/>
    <x v="0"/>
    <s v="Credit Memo"/>
    <n v="-67"/>
    <n v="-67"/>
    <x v="18"/>
    <x v="18"/>
    <x v="2"/>
    <s v="Credit Note-11GO"/>
    <x v="11"/>
    <x v="12"/>
  </r>
  <r>
    <s v="MSIL EW COMMISION"/>
    <n v="330007"/>
    <x v="0"/>
    <s v="Credit Memo"/>
    <n v="-455"/>
    <n v="-455"/>
    <x v="2"/>
    <x v="2"/>
    <x v="2"/>
    <s v="Credit Note-11GO"/>
    <x v="11"/>
    <x v="13"/>
  </r>
  <r>
    <s v="MSIL EW COMMISION"/>
    <n v="330007"/>
    <x v="0"/>
    <s v="Credit Memo"/>
    <n v="-150"/>
    <n v="-150"/>
    <x v="18"/>
    <x v="18"/>
    <x v="2"/>
    <s v="Credit Note-11GO"/>
    <x v="11"/>
    <x v="13"/>
  </r>
  <r>
    <s v="MSIL EW COMMISION"/>
    <n v="330007"/>
    <x v="1"/>
    <s v="Invoice"/>
    <n v="1534"/>
    <n v="1534"/>
    <x v="13"/>
    <x v="13"/>
    <x v="2"/>
    <s v="MSIL Claim Rec.-11GO"/>
    <x v="11"/>
    <x v="13"/>
  </r>
  <r>
    <s v="MSIL EW COMMISION"/>
    <n v="330007"/>
    <x v="1"/>
    <s v="Invoice"/>
    <n v="1652"/>
    <n v="1652"/>
    <x v="13"/>
    <x v="13"/>
    <x v="2"/>
    <s v="MSIL Claim Rec.-11GO"/>
    <x v="11"/>
    <x v="13"/>
  </r>
  <r>
    <s v="MSIL EW COMMISION"/>
    <n v="330007"/>
    <x v="1"/>
    <s v="Invoice"/>
    <n v="4956"/>
    <n v="4956"/>
    <x v="13"/>
    <x v="13"/>
    <x v="2"/>
    <s v="MSIL Claim Rec.-11GO"/>
    <x v="11"/>
    <x v="13"/>
  </r>
  <r>
    <s v="MSIL EW COMMISION"/>
    <n v="330007"/>
    <x v="1"/>
    <s v="Invoice"/>
    <n v="4012"/>
    <n v="4012"/>
    <x v="13"/>
    <x v="13"/>
    <x v="2"/>
    <s v="MSIL Claim Rec.-11GO"/>
    <x v="11"/>
    <x v="13"/>
  </r>
  <r>
    <s v="MSIL EW COMMISION"/>
    <n v="330007"/>
    <x v="1"/>
    <s v="Invoice"/>
    <n v="5015"/>
    <n v="5015"/>
    <x v="13"/>
    <x v="13"/>
    <x v="2"/>
    <s v="MSIL Claim Rec.-11GO"/>
    <x v="11"/>
    <x v="13"/>
  </r>
  <r>
    <s v="MSIL EW COMMISION"/>
    <n v="330007"/>
    <x v="1"/>
    <s v="Invoice"/>
    <n v="3422"/>
    <n v="3422"/>
    <x v="13"/>
    <x v="13"/>
    <x v="2"/>
    <s v="MSIL Claim Rec.-11GO"/>
    <x v="11"/>
    <x v="13"/>
  </r>
  <r>
    <s v="MSIL EW COMMISION"/>
    <n v="330007"/>
    <x v="1"/>
    <s v="Invoice"/>
    <n v="1711"/>
    <n v="1711"/>
    <x v="13"/>
    <x v="13"/>
    <x v="2"/>
    <s v="MSIL Claim Rec.-11GO"/>
    <x v="11"/>
    <x v="13"/>
  </r>
  <r>
    <s v="MSIL EW COMMISION"/>
    <n v="330007"/>
    <x v="1"/>
    <s v="Invoice"/>
    <n v="18408"/>
    <n v="18408"/>
    <x v="13"/>
    <x v="13"/>
    <x v="2"/>
    <s v="MSIL Claim Rec.-11GO"/>
    <x v="11"/>
    <x v="13"/>
  </r>
  <r>
    <s v="MSIL EW COMMISION"/>
    <n v="330007"/>
    <x v="1"/>
    <s v="Invoice"/>
    <n v="6844"/>
    <n v="6844"/>
    <x v="13"/>
    <x v="13"/>
    <x v="2"/>
    <s v="MSIL Claim Rec.-11GO"/>
    <x v="11"/>
    <x v="13"/>
  </r>
  <r>
    <s v="MSIL INCENTIVE RECE'BLE - SPARES"/>
    <n v="331068"/>
    <x v="1"/>
    <s v="Invoice"/>
    <n v="1030000"/>
    <n v="1030000"/>
    <x v="61"/>
    <x v="61"/>
    <x v="3"/>
    <s v="Invoice-Other-11GO"/>
    <x v="11"/>
    <x v="14"/>
  </r>
  <r>
    <s v="MSIL INCENTIVE WHOLESALE"/>
    <n v="330003"/>
    <x v="0"/>
    <s v="Credit Memo"/>
    <n v="-446917.92"/>
    <n v="-13763.51"/>
    <x v="53"/>
    <x v="53"/>
    <x v="1"/>
    <s v="Credit Note-11GO"/>
    <x v="11"/>
    <x v="15"/>
  </r>
  <r>
    <s v="MSIL INCENTIVE WHOLESALE"/>
    <n v="330003"/>
    <x v="1"/>
    <s v="Invoice"/>
    <n v="1836000"/>
    <n v="1836000"/>
    <x v="121"/>
    <x v="121"/>
    <x v="3"/>
    <s v="Invoice-Other-11GO"/>
    <x v="11"/>
    <x v="15"/>
  </r>
  <r>
    <s v="MSIL INCENTIVE WHOLESALE"/>
    <n v="330003"/>
    <x v="1"/>
    <s v="Invoice"/>
    <n v="53620"/>
    <n v="53620"/>
    <x v="206"/>
    <x v="206"/>
    <x v="4"/>
    <s v="MSIL Claim Rec.-11GO"/>
    <x v="11"/>
    <x v="15"/>
  </r>
  <r>
    <s v="MSIL INCENTIVE WHOLESALE"/>
    <n v="330003"/>
    <x v="1"/>
    <s v="Invoice"/>
    <n v="3092000"/>
    <n v="3092000"/>
    <x v="88"/>
    <x v="88"/>
    <x v="0"/>
    <s v="MSIL Claim Rec.-11GO"/>
    <x v="11"/>
    <x v="15"/>
  </r>
  <r>
    <s v="MSIL INCENTIVE WHOLESALE"/>
    <n v="330003"/>
    <x v="1"/>
    <s v="Invoice"/>
    <n v="2131000"/>
    <n v="2131000"/>
    <x v="144"/>
    <x v="144"/>
    <x v="0"/>
    <s v="MSIL Claim Rec.-11GO"/>
    <x v="11"/>
    <x v="15"/>
  </r>
  <r>
    <s v="MSIL INCENTIVE WHOLESALE"/>
    <n v="330003"/>
    <x v="1"/>
    <s v="Invoice"/>
    <n v="1912500"/>
    <n v="1912500"/>
    <x v="83"/>
    <x v="83"/>
    <x v="1"/>
    <s v="Invoice-Other-11GO"/>
    <x v="11"/>
    <x v="15"/>
  </r>
  <r>
    <s v="MSIL INCENTIVE WHOLESALE"/>
    <n v="330003"/>
    <x v="1"/>
    <s v="Invoice"/>
    <n v="135086"/>
    <n v="135086"/>
    <x v="222"/>
    <x v="222"/>
    <x v="4"/>
    <s v="MSIL Claim Rec.-11GO"/>
    <x v="11"/>
    <x v="15"/>
  </r>
  <r>
    <s v="MSIL INCENTIVE WHOLESALE"/>
    <n v="330003"/>
    <x v="1"/>
    <s v="Invoice"/>
    <n v="1673000"/>
    <n v="1673000"/>
    <x v="7"/>
    <x v="7"/>
    <x v="2"/>
    <s v="Invoice-Other-11GO"/>
    <x v="11"/>
    <x v="15"/>
  </r>
  <r>
    <s v="MSIL INCENTIVE WHOLESALE"/>
    <n v="330003"/>
    <x v="1"/>
    <s v="Invoice"/>
    <n v="53620"/>
    <n v="53620"/>
    <x v="206"/>
    <x v="206"/>
    <x v="4"/>
    <s v="MSIL Claim Rec.-11GO"/>
    <x v="11"/>
    <x v="15"/>
  </r>
  <r>
    <s v="MSIL INCENTIVE WHOLESALE"/>
    <n v="330003"/>
    <x v="1"/>
    <s v="Invoice"/>
    <n v="27970"/>
    <n v="27970"/>
    <x v="24"/>
    <x v="24"/>
    <x v="2"/>
    <s v="MSIL Claim Rec.-11GO"/>
    <x v="11"/>
    <x v="15"/>
  </r>
  <r>
    <s v="MARUTI SUZUKI INDIA LTD  "/>
    <n v="73356"/>
    <x v="1"/>
    <s v="Invoice"/>
    <n v="383500"/>
    <n v="383500"/>
    <x v="23"/>
    <x v="23"/>
    <x v="1"/>
    <s v="MFG Incentive-11GO"/>
    <x v="11"/>
    <x v="16"/>
  </r>
  <r>
    <s v="MARUTI SUZUKI INDIA LTD  "/>
    <n v="73356"/>
    <x v="1"/>
    <s v="Invoice"/>
    <n v="5900"/>
    <n v="5900"/>
    <x v="40"/>
    <x v="40"/>
    <x v="2"/>
    <s v="MFG Incentive-11GO"/>
    <x v="11"/>
    <x v="16"/>
  </r>
  <r>
    <s v="MARUTI SUZUKI INDIA LTD  "/>
    <n v="73356"/>
    <x v="1"/>
    <s v="Invoice"/>
    <n v="75520"/>
    <n v="75520"/>
    <x v="40"/>
    <x v="40"/>
    <x v="2"/>
    <s v="MFG Incentive-11GO"/>
    <x v="11"/>
    <x v="16"/>
  </r>
  <r>
    <s v="MARUTI SUZUKI INDIA LIMITED(G)"/>
    <n v="439067"/>
    <x v="1"/>
    <s v="Invoice"/>
    <n v="4505.57"/>
    <n v="4505.57"/>
    <x v="7"/>
    <x v="7"/>
    <x v="2"/>
    <s v="Invoice-Other-11GO"/>
    <x v="11"/>
    <x v="17"/>
  </r>
  <r>
    <s v="MARUTI SUZUKI INDIA LIMITED(G)"/>
    <n v="439067"/>
    <x v="1"/>
    <s v="Invoice"/>
    <n v="52729.16"/>
    <n v="52729.16"/>
    <x v="7"/>
    <x v="7"/>
    <x v="2"/>
    <s v="Invoice-Other-11GO"/>
    <x v="11"/>
    <x v="17"/>
  </r>
  <r>
    <s v="MARUTI SUZUKI INDIA LIMITED(G)"/>
    <n v="439067"/>
    <x v="1"/>
    <s v="Invoice"/>
    <n v="43218.76"/>
    <n v="43218.76"/>
    <x v="17"/>
    <x v="17"/>
    <x v="2"/>
    <s v="Invoice-Other-11GO"/>
    <x v="11"/>
    <x v="17"/>
  </r>
  <r>
    <s v="MARUTI SUZUKI INDIA LIMITED(G)"/>
    <n v="439067"/>
    <x v="1"/>
    <s v="Invoice"/>
    <n v="46539.1"/>
    <n v="46539.1"/>
    <x v="7"/>
    <x v="7"/>
    <x v="2"/>
    <s v="Invoice-Other-11GO"/>
    <x v="11"/>
    <x v="17"/>
  </r>
  <r>
    <s v="MARUTI SUZUKI INDIA LIMITED(G)"/>
    <n v="439067"/>
    <x v="1"/>
    <s v="Invoice"/>
    <n v="330555.56"/>
    <n v="330555.56"/>
    <x v="7"/>
    <x v="7"/>
    <x v="2"/>
    <s v="Invoice-Other-11GO"/>
    <x v="11"/>
    <x v="17"/>
  </r>
  <r>
    <s v="MARUTI SUZUKI INDIA LIMITED(G)"/>
    <n v="439067"/>
    <x v="1"/>
    <s v="Invoice"/>
    <n v="232867.56"/>
    <n v="232867.56"/>
    <x v="7"/>
    <x v="7"/>
    <x v="2"/>
    <s v="Invoice-Other-11GO"/>
    <x v="11"/>
    <x v="17"/>
  </r>
  <r>
    <s v="MARUTI SUZUKI INDIA LIMITED(G)"/>
    <n v="439067"/>
    <x v="1"/>
    <s v="Invoice"/>
    <n v="141477.41"/>
    <n v="141477.41"/>
    <x v="7"/>
    <x v="7"/>
    <x v="2"/>
    <s v="Invoice-Other-11GO"/>
    <x v="11"/>
    <x v="17"/>
  </r>
  <r>
    <s v="MARUTI SUZUKI INDIA LIMITED(G)"/>
    <n v="439067"/>
    <x v="1"/>
    <s v="Invoice"/>
    <n v="273122.26"/>
    <n v="273122.26"/>
    <x v="7"/>
    <x v="7"/>
    <x v="2"/>
    <s v="Invoice-Other-11GO"/>
    <x v="11"/>
    <x v="17"/>
  </r>
  <r>
    <s v="MARUTI SUZUKI INDIA LIMITED(G)"/>
    <n v="439067"/>
    <x v="1"/>
    <s v="Invoice"/>
    <n v="986856.05"/>
    <n v="986856.05"/>
    <x v="7"/>
    <x v="7"/>
    <x v="2"/>
    <s v="Invoice-Other-11GO"/>
    <x v="11"/>
    <x v="17"/>
  </r>
  <r>
    <s v="MARUTI SUZUKI INDIA LIMITED(G)"/>
    <n v="439067"/>
    <x v="1"/>
    <s v="Invoice"/>
    <n v="228660.17"/>
    <n v="228660.17"/>
    <x v="17"/>
    <x v="17"/>
    <x v="2"/>
    <s v="Invoice-Other-11GO"/>
    <x v="11"/>
    <x v="17"/>
  </r>
  <r>
    <s v="MARUTI SUZUKI INDIA LIMITED(G)"/>
    <n v="439067"/>
    <x v="1"/>
    <s v="Invoice"/>
    <n v="1199504.8500000001"/>
    <n v="1199504.8500000001"/>
    <x v="7"/>
    <x v="7"/>
    <x v="2"/>
    <s v="Invoice-Other-11GO"/>
    <x v="11"/>
    <x v="17"/>
  </r>
  <r>
    <s v="MARUTI SUZUKI INDIA LIMITED(G)"/>
    <n v="439067"/>
    <x v="1"/>
    <s v="Invoice"/>
    <n v="481522.13"/>
    <n v="481522.13"/>
    <x v="7"/>
    <x v="7"/>
    <x v="2"/>
    <s v="Invoice-Other-11GO"/>
    <x v="11"/>
    <x v="17"/>
  </r>
  <r>
    <s v="MARUTI SUZUKI INDIA LIMITED(G)"/>
    <n v="439067"/>
    <x v="1"/>
    <s v="Invoice"/>
    <n v="126162.77"/>
    <n v="126162.77"/>
    <x v="7"/>
    <x v="7"/>
    <x v="2"/>
    <s v="Invoice-Other-11GO"/>
    <x v="11"/>
    <x v="17"/>
  </r>
  <r>
    <s v="MARUTI SUZUKI INDIA LIMITED(G)"/>
    <n v="439067"/>
    <x v="1"/>
    <s v="Invoice"/>
    <n v="230151.27"/>
    <n v="230151.27"/>
    <x v="7"/>
    <x v="7"/>
    <x v="2"/>
    <s v="Invoice-Other-11GO"/>
    <x v="11"/>
    <x v="17"/>
  </r>
  <r>
    <s v="MARUTI SUZUKI INDIA LIMITED(G)"/>
    <n v="439067"/>
    <x v="1"/>
    <s v="Invoice"/>
    <n v="53903.15"/>
    <n v="53903.15"/>
    <x v="7"/>
    <x v="7"/>
    <x v="2"/>
    <s v="Invoice-Other-11GO"/>
    <x v="11"/>
    <x v="17"/>
  </r>
  <r>
    <s v="MARUTI SUZUKI INDIA LIMITED(G)"/>
    <n v="439067"/>
    <x v="1"/>
    <s v="Invoice"/>
    <n v="60251.15"/>
    <n v="60251.15"/>
    <x v="7"/>
    <x v="7"/>
    <x v="2"/>
    <s v="Invoice-Other-11GO"/>
    <x v="11"/>
    <x v="17"/>
  </r>
  <r>
    <s v="NEXA ADVT CLAIMS"/>
    <n v="936075"/>
    <x v="1"/>
    <s v="Invoice"/>
    <n v="29500"/>
    <n v="29500"/>
    <x v="55"/>
    <x v="55"/>
    <x v="1"/>
    <s v="MSIL Claim Rec.-11GO"/>
    <x v="11"/>
    <x v="18"/>
  </r>
  <r>
    <s v="NEXA AUTO CARD INCENTIVE"/>
    <n v="924693"/>
    <x v="1"/>
    <s v="Invoice"/>
    <n v="30916"/>
    <n v="4716"/>
    <x v="213"/>
    <x v="213"/>
    <x v="4"/>
    <s v="MSIL Claim Rec.-11GO"/>
    <x v="11"/>
    <x v="19"/>
  </r>
  <r>
    <s v="NEXA AUTO CARD INCENTIVE"/>
    <n v="924693"/>
    <x v="1"/>
    <s v="Invoice"/>
    <n v="54516"/>
    <n v="8316"/>
    <x v="214"/>
    <x v="214"/>
    <x v="4"/>
    <s v="Invoice-Other-11GO"/>
    <x v="11"/>
    <x v="19"/>
  </r>
  <r>
    <s v="NEXA AUTO CARD INCENTIVE"/>
    <n v="924693"/>
    <x v="1"/>
    <s v="Invoice"/>
    <n v="16048"/>
    <n v="2448"/>
    <x v="214"/>
    <x v="214"/>
    <x v="4"/>
    <s v="Invoice-Other-11GO"/>
    <x v="11"/>
    <x v="19"/>
  </r>
  <r>
    <s v="NEXA AUTO CARD INCENTIVE"/>
    <n v="924693"/>
    <x v="1"/>
    <s v="Invoice"/>
    <n v="21948"/>
    <n v="3348"/>
    <x v="214"/>
    <x v="214"/>
    <x v="4"/>
    <s v="MSIL Claim Rec.-11GO"/>
    <x v="11"/>
    <x v="19"/>
  </r>
  <r>
    <s v="NEXA AUTO CARD INCENTIVE"/>
    <n v="924693"/>
    <x v="1"/>
    <s v="Invoice"/>
    <n v="18172"/>
    <n v="2772"/>
    <x v="214"/>
    <x v="214"/>
    <x v="4"/>
    <s v="MSIL Claim Rec.-11GO"/>
    <x v="11"/>
    <x v="19"/>
  </r>
  <r>
    <s v="NEXA AUTO CARD INCENTIVE"/>
    <n v="924693"/>
    <x v="1"/>
    <s v="Invoice"/>
    <n v="4012"/>
    <n v="612"/>
    <x v="214"/>
    <x v="214"/>
    <x v="4"/>
    <s v="MSIL Claim Rec.-11GO"/>
    <x v="11"/>
    <x v="19"/>
  </r>
  <r>
    <s v="NEXA AUTO CARD INCENTIVE"/>
    <n v="924693"/>
    <x v="1"/>
    <s v="Invoice"/>
    <n v="54752"/>
    <n v="8352"/>
    <x v="214"/>
    <x v="214"/>
    <x v="4"/>
    <s v="MSIL Claim Rec.-11GO"/>
    <x v="11"/>
    <x v="19"/>
  </r>
  <r>
    <s v="NEXA AUTO CARD INCENTIVE"/>
    <n v="924693"/>
    <x v="1"/>
    <s v="Invoice"/>
    <n v="16048"/>
    <n v="2448"/>
    <x v="214"/>
    <x v="214"/>
    <x v="4"/>
    <s v="MSIL Claim Rec.-11GO"/>
    <x v="11"/>
    <x v="19"/>
  </r>
  <r>
    <s v="NEXA AUTO CARD INCENTIVE"/>
    <n v="924693"/>
    <x v="1"/>
    <s v="Invoice"/>
    <n v="23600"/>
    <n v="3600"/>
    <x v="213"/>
    <x v="213"/>
    <x v="4"/>
    <s v="MSIL Claim Rec.-11GO"/>
    <x v="11"/>
    <x v="19"/>
  </r>
  <r>
    <s v="NEXA -Dealer Vehicle (Single) A/C-05D5516"/>
    <n v="652039"/>
    <x v="0"/>
    <s v="Credit Memo"/>
    <n v="-1356"/>
    <n v="-1356"/>
    <x v="216"/>
    <x v="216"/>
    <x v="4"/>
    <s v="Credit Note-11GO"/>
    <x v="11"/>
    <x v="20"/>
  </r>
  <r>
    <s v="NEXA -Dealer Vehicle (Single) A/C-05D5516"/>
    <n v="652039"/>
    <x v="0"/>
    <s v="Credit Memo"/>
    <n v="-446"/>
    <n v="-446"/>
    <x v="216"/>
    <x v="216"/>
    <x v="4"/>
    <s v="Credit Note-11GO"/>
    <x v="11"/>
    <x v="20"/>
  </r>
  <r>
    <s v="NEXA-EW COMMISSION"/>
    <n v="811056"/>
    <x v="0"/>
    <s v="Credit Memo"/>
    <n v="-55264"/>
    <n v="-51136.31"/>
    <x v="223"/>
    <x v="223"/>
    <x v="2"/>
    <s v="Credit Note-11GO"/>
    <x v="11"/>
    <x v="21"/>
  </r>
  <r>
    <s v="NEXA WHOLESALE INCENTIVE"/>
    <n v="823344"/>
    <x v="1"/>
    <s v="Invoice"/>
    <n v="199000"/>
    <n v="199000"/>
    <x v="86"/>
    <x v="86"/>
    <x v="1"/>
    <s v="MSIL Claim Rec.-11GO"/>
    <x v="11"/>
    <x v="22"/>
  </r>
  <r>
    <s v="NEXA WHOLESALE INCENTIVE"/>
    <n v="823344"/>
    <x v="1"/>
    <s v="Invoice"/>
    <n v="1292350"/>
    <n v="1292350"/>
    <x v="184"/>
    <x v="184"/>
    <x v="3"/>
    <s v="Invoice-Other-11GO"/>
    <x v="11"/>
    <x v="22"/>
  </r>
  <r>
    <s v="NEXA WHOLESALE INCENTIVE"/>
    <n v="823344"/>
    <x v="1"/>
    <s v="Invoice"/>
    <n v="268000"/>
    <n v="268000"/>
    <x v="7"/>
    <x v="7"/>
    <x v="2"/>
    <s v="MSIL Claim Rec.-11GO"/>
    <x v="11"/>
    <x v="22"/>
  </r>
  <r>
    <s v="NEXA WHOLESALE INCENTIVE"/>
    <n v="823344"/>
    <x v="1"/>
    <s v="Invoice"/>
    <n v="566000"/>
    <n v="566000"/>
    <x v="144"/>
    <x v="144"/>
    <x v="0"/>
    <s v="MSIL Claim Rec.-11GO"/>
    <x v="11"/>
    <x v="22"/>
  </r>
  <r>
    <s v="NEXA WHOLESALE INCENTIVE"/>
    <n v="823344"/>
    <x v="1"/>
    <s v="Invoice"/>
    <n v="1025500"/>
    <n v="1025500"/>
    <x v="88"/>
    <x v="88"/>
    <x v="0"/>
    <s v="MSIL Claim Rec.-11GO"/>
    <x v="11"/>
    <x v="22"/>
  </r>
  <r>
    <s v="RE INSURANCE PORV"/>
    <n v="321314"/>
    <x v="2"/>
    <s v="Payment"/>
    <n v="-13080"/>
    <n v="-13080"/>
    <x v="13"/>
    <x v="13"/>
    <x v="2"/>
    <s v="Cash ReIns-AR-11GO.401"/>
    <x v="0"/>
    <x v="23"/>
  </r>
  <r>
    <s v="RE INSURANCE PORV"/>
    <n v="321314"/>
    <x v="2"/>
    <s v="Payment"/>
    <n v="-10830"/>
    <n v="-10830"/>
    <x v="17"/>
    <x v="17"/>
    <x v="2"/>
    <s v="Cash ReIns-AR-11GO.401"/>
    <x v="0"/>
    <x v="23"/>
  </r>
  <r>
    <s v="RE INSURANCE PORV"/>
    <n v="321314"/>
    <x v="2"/>
    <s v="Payment"/>
    <n v="-7950"/>
    <n v="-7950"/>
    <x v="224"/>
    <x v="224"/>
    <x v="4"/>
    <s v="Cash ReIns-AR-11GO.401"/>
    <x v="0"/>
    <x v="23"/>
  </r>
  <r>
    <s v="RE INSURANCE PORV"/>
    <n v="321314"/>
    <x v="2"/>
    <s v="Payment"/>
    <n v="-14677"/>
    <n v="-14677"/>
    <x v="13"/>
    <x v="13"/>
    <x v="2"/>
    <s v="Credit Card Re-Ins-11GO.401"/>
    <x v="0"/>
    <x v="23"/>
  </r>
  <r>
    <s v="RE INSURANCE PORV"/>
    <n v="321314"/>
    <x v="2"/>
    <s v="Payment"/>
    <n v="-3350"/>
    <n v="-3350"/>
    <x v="13"/>
    <x v="13"/>
    <x v="2"/>
    <s v="Cash ReIns-AR-11GO.401"/>
    <x v="0"/>
    <x v="23"/>
  </r>
  <r>
    <s v="RE INSURANCE PORV"/>
    <n v="321314"/>
    <x v="2"/>
    <s v="Payment"/>
    <n v="-12294"/>
    <n v="-12294"/>
    <x v="13"/>
    <x v="13"/>
    <x v="2"/>
    <s v="Credit Card Re-Ins-11GO.401"/>
    <x v="0"/>
    <x v="23"/>
  </r>
  <r>
    <s v="RE INSURANCE PORV"/>
    <n v="321314"/>
    <x v="2"/>
    <s v="Payment"/>
    <n v="-8960"/>
    <n v="-8960"/>
    <x v="13"/>
    <x v="13"/>
    <x v="2"/>
    <s v="Cash ReIns-AR-11GO.401"/>
    <x v="0"/>
    <x v="23"/>
  </r>
  <r>
    <s v="RE INSURANCE PORV"/>
    <n v="321314"/>
    <x v="2"/>
    <s v="Payment"/>
    <n v="-3500"/>
    <n v="-3500"/>
    <x v="17"/>
    <x v="17"/>
    <x v="2"/>
    <s v="Cash ReIns-AR-11GO.401"/>
    <x v="0"/>
    <x v="23"/>
  </r>
  <r>
    <s v="RE INSURANCE PORV"/>
    <n v="321314"/>
    <x v="2"/>
    <s v="Payment"/>
    <n v="-7600"/>
    <n v="-7600"/>
    <x v="13"/>
    <x v="13"/>
    <x v="2"/>
    <s v="Cash ReIns-AR-11GO.401"/>
    <x v="0"/>
    <x v="23"/>
  </r>
  <r>
    <s v="RE INSURANCE PORV"/>
    <n v="321314"/>
    <x v="2"/>
    <s v="Payment"/>
    <n v="-100"/>
    <n v="-100"/>
    <x v="2"/>
    <x v="2"/>
    <x v="2"/>
    <s v="Cash ReIns-AR-11GO.401"/>
    <x v="0"/>
    <x v="23"/>
  </r>
  <r>
    <s v="RE INSURANCE PORV"/>
    <n v="321314"/>
    <x v="2"/>
    <s v="Payment"/>
    <n v="-9985"/>
    <n v="-9985"/>
    <x v="4"/>
    <x v="4"/>
    <x v="2"/>
    <s v="Credit Card Re-Ins-11GO.401"/>
    <x v="0"/>
    <x v="23"/>
  </r>
  <r>
    <s v="RE INSURANCE PORV"/>
    <n v="321314"/>
    <x v="2"/>
    <s v="Payment"/>
    <n v="-5100"/>
    <n v="-5100"/>
    <x v="13"/>
    <x v="13"/>
    <x v="2"/>
    <s v="Cash ReIns-AR-11GO.401"/>
    <x v="0"/>
    <x v="23"/>
  </r>
  <r>
    <s v="RE INSURANCE PORV"/>
    <n v="321314"/>
    <x v="2"/>
    <s v="Payment"/>
    <n v="-5950"/>
    <n v="-5950"/>
    <x v="13"/>
    <x v="13"/>
    <x v="2"/>
    <s v="Cash ReIns-AR-11GO.401"/>
    <x v="0"/>
    <x v="23"/>
  </r>
  <r>
    <s v="RE INSURANCE PORV"/>
    <n v="321314"/>
    <x v="2"/>
    <s v="Payment"/>
    <n v="-4650"/>
    <n v="-4650"/>
    <x v="4"/>
    <x v="4"/>
    <x v="2"/>
    <s v="Cash ReIns-AR-11GO.401"/>
    <x v="0"/>
    <x v="23"/>
  </r>
  <r>
    <s v="RE INSURANCE PORV"/>
    <n v="321314"/>
    <x v="2"/>
    <s v="Payment"/>
    <n v="-4648"/>
    <n v="-4648"/>
    <x v="13"/>
    <x v="13"/>
    <x v="2"/>
    <s v="Credit Card Re-Ins-11GO.401"/>
    <x v="0"/>
    <x v="23"/>
  </r>
  <r>
    <s v="RE INSURANCE PORV"/>
    <n v="321314"/>
    <x v="2"/>
    <s v="Payment"/>
    <n v="-100"/>
    <n v="-100"/>
    <x v="13"/>
    <x v="13"/>
    <x v="2"/>
    <s v="Cash ReIns-AR-11GO.401"/>
    <x v="0"/>
    <x v="23"/>
  </r>
  <r>
    <s v="RE INSURANCE PORV"/>
    <n v="321314"/>
    <x v="2"/>
    <s v="Payment"/>
    <n v="-18726"/>
    <n v="-18726"/>
    <x v="2"/>
    <x v="2"/>
    <x v="2"/>
    <s v="Counter Coll Re-Ins-11GO.401"/>
    <x v="0"/>
    <x v="23"/>
  </r>
  <r>
    <s v="RE INSURANCE PORV"/>
    <n v="321314"/>
    <x v="2"/>
    <s v="Payment"/>
    <n v="-3842"/>
    <n v="-3842"/>
    <x v="13"/>
    <x v="13"/>
    <x v="2"/>
    <s v="Credit Card Re-Ins-11GO.401"/>
    <x v="0"/>
    <x v="23"/>
  </r>
  <r>
    <s v="RE INSURANCE PORV"/>
    <n v="321314"/>
    <x v="2"/>
    <s v="Payment"/>
    <n v="-12250"/>
    <n v="-12250"/>
    <x v="13"/>
    <x v="13"/>
    <x v="2"/>
    <s v="Cash ReIns-AR-11GO.401"/>
    <x v="0"/>
    <x v="23"/>
  </r>
  <r>
    <s v="RE INSURANCE PORV"/>
    <n v="321314"/>
    <x v="2"/>
    <s v="Payment"/>
    <n v="-8980"/>
    <n v="-8980"/>
    <x v="17"/>
    <x v="17"/>
    <x v="2"/>
    <s v="Cash ReIns-AR-11GO.401"/>
    <x v="0"/>
    <x v="23"/>
  </r>
  <r>
    <s v="RE INSURANCE PORV"/>
    <n v="321314"/>
    <x v="2"/>
    <s v="Payment"/>
    <n v="-60"/>
    <n v="-60"/>
    <x v="17"/>
    <x v="17"/>
    <x v="2"/>
    <s v="Cash ReIns-AR-11GO.401"/>
    <x v="0"/>
    <x v="23"/>
  </r>
  <r>
    <s v="RE INSURANCE PORV"/>
    <n v="321314"/>
    <x v="2"/>
    <s v="Payment"/>
    <n v="-1580"/>
    <n v="-1580"/>
    <x v="13"/>
    <x v="13"/>
    <x v="2"/>
    <s v="Cash ReIns-AR-11GO.401"/>
    <x v="0"/>
    <x v="23"/>
  </r>
  <r>
    <s v="RE INSURANCE PORV"/>
    <n v="321314"/>
    <x v="2"/>
    <s v="Payment"/>
    <n v="-1060"/>
    <n v="-1060"/>
    <x v="4"/>
    <x v="4"/>
    <x v="2"/>
    <s v="Cash ReIns-AR-11GO.401"/>
    <x v="0"/>
    <x v="23"/>
  </r>
  <r>
    <s v="RE INSURANCE PORV"/>
    <n v="321314"/>
    <x v="2"/>
    <s v="Payment"/>
    <n v="-14835"/>
    <n v="-14835"/>
    <x v="4"/>
    <x v="4"/>
    <x v="2"/>
    <s v="Credit Card Re-Ins-11GO.401"/>
    <x v="0"/>
    <x v="23"/>
  </r>
  <r>
    <s v="RE INSURANCE PORV"/>
    <n v="321314"/>
    <x v="2"/>
    <s v="Payment"/>
    <n v="-13368"/>
    <n v="-13368"/>
    <x v="4"/>
    <x v="4"/>
    <x v="2"/>
    <s v="Credit Card Re-Ins-11GO.401"/>
    <x v="0"/>
    <x v="23"/>
  </r>
  <r>
    <s v="RE INSURANCE PORV"/>
    <n v="321314"/>
    <x v="2"/>
    <s v="Payment"/>
    <n v="-5760"/>
    <n v="-5760"/>
    <x v="4"/>
    <x v="4"/>
    <x v="2"/>
    <s v="Cash ReIns-AR-11GO.401"/>
    <x v="0"/>
    <x v="23"/>
  </r>
  <r>
    <s v="RE INSURANCE PORV"/>
    <n v="321314"/>
    <x v="2"/>
    <s v="Payment"/>
    <n v="-4140"/>
    <n v="-4140"/>
    <x v="2"/>
    <x v="2"/>
    <x v="2"/>
    <s v="Credit Card Re-Ins-11GO.401"/>
    <x v="0"/>
    <x v="23"/>
  </r>
  <r>
    <s v="RE INSURANCE PORV"/>
    <n v="321314"/>
    <x v="2"/>
    <s v="Payment"/>
    <n v="-4050"/>
    <n v="-4050"/>
    <x v="4"/>
    <x v="4"/>
    <x v="2"/>
    <s v="Cash ReIns-AR-11GO.401"/>
    <x v="0"/>
    <x v="23"/>
  </r>
  <r>
    <s v="RE INSURANCE PORV"/>
    <n v="321314"/>
    <x v="2"/>
    <s v="Payment"/>
    <n v="-12000"/>
    <n v="-12000"/>
    <x v="13"/>
    <x v="13"/>
    <x v="2"/>
    <s v="Cash ReIns-AR-11GO.402"/>
    <x v="1"/>
    <x v="23"/>
  </r>
  <r>
    <s v="RE INSURANCE PORV"/>
    <n v="321314"/>
    <x v="2"/>
    <s v="Payment"/>
    <n v="-11470"/>
    <n v="-11470"/>
    <x v="13"/>
    <x v="13"/>
    <x v="2"/>
    <s v="Cash ReIns-AR-11GO.402"/>
    <x v="1"/>
    <x v="23"/>
  </r>
  <r>
    <s v="RE INSURANCE PORV"/>
    <n v="321314"/>
    <x v="2"/>
    <s v="Payment"/>
    <n v="-8475"/>
    <n v="-8475"/>
    <x v="23"/>
    <x v="23"/>
    <x v="1"/>
    <s v="Cash ReIns-AR-11GO.402"/>
    <x v="1"/>
    <x v="23"/>
  </r>
  <r>
    <s v="RE INSURANCE PORV"/>
    <n v="321314"/>
    <x v="2"/>
    <s v="Payment"/>
    <n v="-8530"/>
    <n v="-8530"/>
    <x v="13"/>
    <x v="13"/>
    <x v="2"/>
    <s v="Cash ReIns-AR-11GO.402"/>
    <x v="1"/>
    <x v="23"/>
  </r>
  <r>
    <s v="RE INSURANCE PORV"/>
    <n v="321314"/>
    <x v="2"/>
    <s v="Payment"/>
    <n v="-9500"/>
    <n v="-9500"/>
    <x v="2"/>
    <x v="2"/>
    <x v="2"/>
    <s v="Cash ReIns-AR-11GO.402"/>
    <x v="1"/>
    <x v="23"/>
  </r>
  <r>
    <s v="RE INSURANCE PORV"/>
    <n v="321314"/>
    <x v="2"/>
    <s v="Payment"/>
    <n v="-6309"/>
    <n v="-6309"/>
    <x v="2"/>
    <x v="2"/>
    <x v="2"/>
    <s v="Cash ReIns-AR-11GO.402"/>
    <x v="1"/>
    <x v="23"/>
  </r>
  <r>
    <s v="RE INSURANCE PORV"/>
    <n v="321314"/>
    <x v="2"/>
    <s v="Payment"/>
    <n v="-7154"/>
    <n v="-7154"/>
    <x v="20"/>
    <x v="20"/>
    <x v="2"/>
    <s v="Cash ReIns-AR-11GO.402"/>
    <x v="1"/>
    <x v="23"/>
  </r>
  <r>
    <s v="RE INSURANCE PORV"/>
    <n v="321314"/>
    <x v="2"/>
    <s v="Payment"/>
    <n v="-11138"/>
    <n v="-11138"/>
    <x v="20"/>
    <x v="20"/>
    <x v="2"/>
    <s v="Cash ReIns-AR-11GO.402"/>
    <x v="1"/>
    <x v="23"/>
  </r>
  <r>
    <s v="RE INSURANCE PORV"/>
    <n v="321314"/>
    <x v="2"/>
    <s v="Payment"/>
    <n v="-5876"/>
    <n v="-5876"/>
    <x v="43"/>
    <x v="43"/>
    <x v="2"/>
    <s v="Cash ReIns-AR-11GO.402"/>
    <x v="1"/>
    <x v="23"/>
  </r>
  <r>
    <s v="RE INSURANCE PORV"/>
    <n v="321314"/>
    <x v="2"/>
    <s v="Payment"/>
    <n v="-6394"/>
    <n v="-6394"/>
    <x v="19"/>
    <x v="19"/>
    <x v="3"/>
    <s v="Cash ReIns-AR-11GO.402"/>
    <x v="1"/>
    <x v="23"/>
  </r>
  <r>
    <s v="RE INSURANCE PORV"/>
    <n v="321314"/>
    <x v="2"/>
    <s v="Payment"/>
    <n v="-4137"/>
    <n v="-4137"/>
    <x v="13"/>
    <x v="13"/>
    <x v="2"/>
    <s v="Cash ReIns-AR-11GO.402"/>
    <x v="1"/>
    <x v="23"/>
  </r>
  <r>
    <s v="RE INSURANCE PORV"/>
    <n v="321314"/>
    <x v="2"/>
    <s v="Payment"/>
    <n v="-3500"/>
    <n v="-3500"/>
    <x v="4"/>
    <x v="4"/>
    <x v="2"/>
    <s v="Cash ReIns-AR-11GO.402"/>
    <x v="1"/>
    <x v="23"/>
  </r>
  <r>
    <s v="RE INSURANCE PORV"/>
    <n v="321314"/>
    <x v="2"/>
    <s v="Payment"/>
    <n v="-4754"/>
    <n v="-4754"/>
    <x v="6"/>
    <x v="6"/>
    <x v="2"/>
    <s v="Cash ReIns-AR-11GO.402"/>
    <x v="1"/>
    <x v="23"/>
  </r>
  <r>
    <s v="RE INSURANCE PORV"/>
    <n v="321314"/>
    <x v="2"/>
    <s v="Payment"/>
    <n v="-8535"/>
    <n v="-8535"/>
    <x v="24"/>
    <x v="24"/>
    <x v="2"/>
    <s v="Cash ReIns-AR-11GO.402"/>
    <x v="1"/>
    <x v="23"/>
  </r>
  <r>
    <s v="RE INSURANCE PORV"/>
    <n v="321314"/>
    <x v="2"/>
    <s v="Payment"/>
    <n v="-12000"/>
    <n v="-12000"/>
    <x v="13"/>
    <x v="13"/>
    <x v="2"/>
    <s v="Cash ReIns-AR-11GO.402"/>
    <x v="1"/>
    <x v="23"/>
  </r>
  <r>
    <s v="RE INSURANCE PORV"/>
    <n v="321314"/>
    <x v="2"/>
    <s v="Payment"/>
    <n v="-7054"/>
    <n v="-7054"/>
    <x v="17"/>
    <x v="17"/>
    <x v="2"/>
    <s v="Cash ReIns-AR-11GO.402"/>
    <x v="1"/>
    <x v="23"/>
  </r>
  <r>
    <s v="RE INSURANCE PORV"/>
    <n v="321314"/>
    <x v="2"/>
    <s v="Payment"/>
    <n v="-3570"/>
    <n v="-3570"/>
    <x v="2"/>
    <x v="2"/>
    <x v="2"/>
    <s v="Cash ReIns-AR-11GO.402"/>
    <x v="1"/>
    <x v="23"/>
  </r>
  <r>
    <s v="RE INSURANCE PORV"/>
    <n v="321314"/>
    <x v="2"/>
    <s v="Payment"/>
    <n v="-6968"/>
    <n v="-6968"/>
    <x v="36"/>
    <x v="36"/>
    <x v="1"/>
    <s v="Credit Card Re-Ins-11GO.402"/>
    <x v="1"/>
    <x v="23"/>
  </r>
  <r>
    <s v="RE INSURANCE PORV"/>
    <n v="321314"/>
    <x v="2"/>
    <s v="Payment"/>
    <n v="-3740"/>
    <n v="-3740"/>
    <x v="14"/>
    <x v="14"/>
    <x v="2"/>
    <s v="Cash ReIns-AR-11GO.402"/>
    <x v="1"/>
    <x v="23"/>
  </r>
  <r>
    <s v="RE INSURANCE PORV"/>
    <n v="321314"/>
    <x v="2"/>
    <s v="Payment"/>
    <n v="-12271"/>
    <n v="-12271"/>
    <x v="13"/>
    <x v="13"/>
    <x v="2"/>
    <s v="Credit Card Re-Ins-11GO.402"/>
    <x v="1"/>
    <x v="23"/>
  </r>
  <r>
    <s v="RE INSURANCE PORV"/>
    <n v="321314"/>
    <x v="2"/>
    <s v="Payment"/>
    <n v="-11500"/>
    <n v="-11500"/>
    <x v="4"/>
    <x v="4"/>
    <x v="2"/>
    <s v="Cash ReIns-AR-11GO.402"/>
    <x v="1"/>
    <x v="23"/>
  </r>
  <r>
    <s v="RE INSURANCE PORV"/>
    <n v="321314"/>
    <x v="2"/>
    <s v="Payment"/>
    <n v="-9500"/>
    <n v="-9500"/>
    <x v="2"/>
    <x v="2"/>
    <x v="2"/>
    <s v="Cash ReIns-AR-11GO.402"/>
    <x v="1"/>
    <x v="23"/>
  </r>
  <r>
    <s v="RE INSURANCE PORV"/>
    <n v="321314"/>
    <x v="2"/>
    <s v="Payment"/>
    <n v="-8294"/>
    <n v="-8294"/>
    <x v="18"/>
    <x v="18"/>
    <x v="2"/>
    <s v="Cash ReIns-AR-11GO.402"/>
    <x v="1"/>
    <x v="23"/>
  </r>
  <r>
    <s v="RE INSURANCE PORV"/>
    <n v="321314"/>
    <x v="2"/>
    <s v="Payment"/>
    <n v="-9249"/>
    <n v="-9249"/>
    <x v="13"/>
    <x v="13"/>
    <x v="2"/>
    <s v="Cash ReIns-AR-11GO.402"/>
    <x v="1"/>
    <x v="23"/>
  </r>
  <r>
    <s v="RE INSURANCE PORV"/>
    <n v="321314"/>
    <x v="2"/>
    <s v="Payment"/>
    <n v="-10136"/>
    <n v="-10136"/>
    <x v="14"/>
    <x v="14"/>
    <x v="2"/>
    <s v="Cash ReIns-AR-11GO.402"/>
    <x v="1"/>
    <x v="23"/>
  </r>
  <r>
    <s v="RE INSURANCE PORV"/>
    <n v="321314"/>
    <x v="2"/>
    <s v="Payment"/>
    <n v="-7209"/>
    <n v="-7209"/>
    <x v="14"/>
    <x v="14"/>
    <x v="2"/>
    <s v="Cash ReIns-AR-11GO.402"/>
    <x v="1"/>
    <x v="23"/>
  </r>
  <r>
    <s v="RE INSURANCE PORV"/>
    <n v="321314"/>
    <x v="2"/>
    <s v="Payment"/>
    <n v="-3669"/>
    <n v="-3669"/>
    <x v="20"/>
    <x v="20"/>
    <x v="2"/>
    <s v="Cash ReIns-AR-11GO.402"/>
    <x v="1"/>
    <x v="23"/>
  </r>
  <r>
    <s v="RE INSURANCE PORV"/>
    <n v="321314"/>
    <x v="2"/>
    <s v="Payment"/>
    <n v="-12900"/>
    <n v="-12900"/>
    <x v="13"/>
    <x v="13"/>
    <x v="2"/>
    <s v="Cash ReIns-AR-11GO.402"/>
    <x v="1"/>
    <x v="23"/>
  </r>
  <r>
    <s v="RE INSURANCE PORV"/>
    <n v="321314"/>
    <x v="2"/>
    <s v="Payment"/>
    <n v="-5270"/>
    <n v="-5270"/>
    <x v="17"/>
    <x v="17"/>
    <x v="2"/>
    <s v="Cash ReIns-AR-11GO.402"/>
    <x v="1"/>
    <x v="23"/>
  </r>
  <r>
    <s v="RE INSURANCE PORV"/>
    <n v="321314"/>
    <x v="2"/>
    <s v="Payment"/>
    <n v="-6545"/>
    <n v="-6545"/>
    <x v="14"/>
    <x v="14"/>
    <x v="2"/>
    <s v="Cash ReIns-AR-11GO.402"/>
    <x v="1"/>
    <x v="23"/>
  </r>
  <r>
    <s v="RE INSURANCE PORV"/>
    <n v="321314"/>
    <x v="2"/>
    <s v="Payment"/>
    <n v="-23100"/>
    <n v="-23100"/>
    <x v="43"/>
    <x v="43"/>
    <x v="2"/>
    <s v="Cash ReIns-AR-11GO.402"/>
    <x v="1"/>
    <x v="23"/>
  </r>
  <r>
    <s v="RE INSURANCE PORV"/>
    <n v="321314"/>
    <x v="2"/>
    <s v="Payment"/>
    <n v="-3469"/>
    <n v="-3469"/>
    <x v="4"/>
    <x v="4"/>
    <x v="2"/>
    <s v="Cash ReIns-AR-11GO.402"/>
    <x v="1"/>
    <x v="23"/>
  </r>
  <r>
    <s v="RE INSURANCE PORV"/>
    <n v="321314"/>
    <x v="2"/>
    <s v="Payment"/>
    <n v="-15390"/>
    <n v="-15390"/>
    <x v="69"/>
    <x v="69"/>
    <x v="2"/>
    <s v="Cash ReIns-AR-11GO.402"/>
    <x v="1"/>
    <x v="23"/>
  </r>
  <r>
    <s v="RE INSURANCE PORV"/>
    <n v="321314"/>
    <x v="2"/>
    <s v="Payment"/>
    <n v="-4753"/>
    <n v="-4753"/>
    <x v="2"/>
    <x v="2"/>
    <x v="2"/>
    <s v="Cash ReIns-AR-11GO.402"/>
    <x v="1"/>
    <x v="23"/>
  </r>
  <r>
    <s v="RE INSURANCE PORV"/>
    <n v="321314"/>
    <x v="2"/>
    <s v="Payment"/>
    <n v="-7507"/>
    <n v="-7507"/>
    <x v="18"/>
    <x v="18"/>
    <x v="2"/>
    <s v="Cash ReIns-AR-11GO.402"/>
    <x v="1"/>
    <x v="23"/>
  </r>
  <r>
    <s v="RE INSURANCE PORV"/>
    <n v="321314"/>
    <x v="2"/>
    <s v="Payment"/>
    <n v="-11291"/>
    <n v="-11291"/>
    <x v="3"/>
    <x v="3"/>
    <x v="2"/>
    <s v="Credit Card Re-Ins-11GO.402"/>
    <x v="1"/>
    <x v="23"/>
  </r>
  <r>
    <s v="RE INSURANCE PORV"/>
    <n v="321314"/>
    <x v="2"/>
    <s v="Payment"/>
    <n v="-8800"/>
    <n v="-8800"/>
    <x v="13"/>
    <x v="13"/>
    <x v="2"/>
    <s v="Credit Card Re-Ins-11GO.402"/>
    <x v="1"/>
    <x v="23"/>
  </r>
  <r>
    <s v="RE INSURANCE PORV"/>
    <n v="321314"/>
    <x v="2"/>
    <s v="Payment"/>
    <n v="-3500"/>
    <n v="-3500"/>
    <x v="13"/>
    <x v="13"/>
    <x v="2"/>
    <s v="Counter Coll Re-Ins-11GO.402"/>
    <x v="1"/>
    <x v="23"/>
  </r>
  <r>
    <s v="RE INSURANCE PORV"/>
    <n v="321314"/>
    <x v="2"/>
    <s v="Payment"/>
    <n v="-3528"/>
    <n v="-3528"/>
    <x v="4"/>
    <x v="4"/>
    <x v="2"/>
    <s v="Cash ReIns-AR-11GO.402"/>
    <x v="1"/>
    <x v="23"/>
  </r>
  <r>
    <s v="RE INSURANCE PORV"/>
    <n v="321314"/>
    <x v="2"/>
    <s v="Payment"/>
    <n v="-3533"/>
    <n v="-3533"/>
    <x v="18"/>
    <x v="18"/>
    <x v="2"/>
    <s v="Cash ReIns-AR-11GO.402"/>
    <x v="1"/>
    <x v="23"/>
  </r>
  <r>
    <s v="RE INSURANCE PORV"/>
    <n v="321314"/>
    <x v="2"/>
    <s v="Payment"/>
    <n v="-18021"/>
    <n v="-18021"/>
    <x v="14"/>
    <x v="14"/>
    <x v="2"/>
    <s v="Cash ReIns-AR-11GO.402"/>
    <x v="1"/>
    <x v="23"/>
  </r>
  <r>
    <s v="RE INSURANCE PORV"/>
    <n v="321314"/>
    <x v="2"/>
    <s v="Payment"/>
    <n v="-4879"/>
    <n v="-4879"/>
    <x v="3"/>
    <x v="3"/>
    <x v="2"/>
    <s v="Cash ReIns-AR-11GO.402"/>
    <x v="1"/>
    <x v="23"/>
  </r>
  <r>
    <s v="RE INSURANCE PORV"/>
    <n v="321314"/>
    <x v="2"/>
    <s v="Payment"/>
    <n v="-6310"/>
    <n v="-6310"/>
    <x v="13"/>
    <x v="13"/>
    <x v="2"/>
    <s v="Cash ReIns-AR-11GO.402"/>
    <x v="1"/>
    <x v="23"/>
  </r>
  <r>
    <s v="RE INSURANCE PORV"/>
    <n v="321314"/>
    <x v="2"/>
    <s v="Payment"/>
    <n v="-6800"/>
    <n v="-6800"/>
    <x v="21"/>
    <x v="21"/>
    <x v="2"/>
    <s v="Cash ReIns-AR-11GO.402"/>
    <x v="1"/>
    <x v="23"/>
  </r>
  <r>
    <s v="RE INSURANCE PORV"/>
    <n v="321314"/>
    <x v="2"/>
    <s v="Payment"/>
    <n v="-4858"/>
    <n v="-4858"/>
    <x v="43"/>
    <x v="43"/>
    <x v="2"/>
    <s v="Credit Card Re-Ins-11GO.402"/>
    <x v="1"/>
    <x v="23"/>
  </r>
  <r>
    <s v="RE INSURANCE PORV"/>
    <n v="321314"/>
    <x v="2"/>
    <s v="Payment"/>
    <n v="-3035"/>
    <n v="-3035"/>
    <x v="8"/>
    <x v="8"/>
    <x v="1"/>
    <s v="Cash ReIns-AR-11GO.402"/>
    <x v="1"/>
    <x v="23"/>
  </r>
  <r>
    <s v="RE INSURANCE PORV"/>
    <n v="321314"/>
    <x v="2"/>
    <s v="Payment"/>
    <n v="-5233"/>
    <n v="-5233"/>
    <x v="13"/>
    <x v="13"/>
    <x v="2"/>
    <s v="Credit Card Re-Ins-11GO.403"/>
    <x v="2"/>
    <x v="23"/>
  </r>
  <r>
    <s v="RE INSURANCE PORV"/>
    <n v="321314"/>
    <x v="2"/>
    <s v="Payment"/>
    <n v="-14933"/>
    <n v="-14933"/>
    <x v="17"/>
    <x v="17"/>
    <x v="2"/>
    <s v="Credit Card Re-Ins-11GO.403"/>
    <x v="2"/>
    <x v="23"/>
  </r>
  <r>
    <s v="RE INSURANCE PORV"/>
    <n v="321314"/>
    <x v="2"/>
    <s v="Payment"/>
    <n v="-7980"/>
    <n v="-7980"/>
    <x v="14"/>
    <x v="14"/>
    <x v="2"/>
    <s v="Cash ReIns-AR-11GO.403"/>
    <x v="2"/>
    <x v="23"/>
  </r>
  <r>
    <s v="RE INSURANCE PORV"/>
    <n v="321314"/>
    <x v="2"/>
    <s v="Payment"/>
    <n v="-7780"/>
    <n v="-7780"/>
    <x v="13"/>
    <x v="13"/>
    <x v="2"/>
    <s v="Cash ReIns-AR-11GO.403"/>
    <x v="2"/>
    <x v="23"/>
  </r>
  <r>
    <s v="RE INSURANCE PORV"/>
    <n v="321314"/>
    <x v="2"/>
    <s v="Payment"/>
    <n v="-6180"/>
    <n v="-6180"/>
    <x v="13"/>
    <x v="13"/>
    <x v="2"/>
    <s v="Cash ReIns-AR-11GO.403"/>
    <x v="2"/>
    <x v="23"/>
  </r>
  <r>
    <s v="RE INSURANCE PORV"/>
    <n v="321314"/>
    <x v="2"/>
    <s v="Payment"/>
    <n v="-7954"/>
    <n v="-7954"/>
    <x v="21"/>
    <x v="21"/>
    <x v="2"/>
    <s v="Credit Card Re-Ins-11GO.403"/>
    <x v="2"/>
    <x v="23"/>
  </r>
  <r>
    <s v="RE INSURANCE PORV"/>
    <n v="321314"/>
    <x v="2"/>
    <s v="Payment"/>
    <n v="-2970"/>
    <n v="-2970"/>
    <x v="12"/>
    <x v="12"/>
    <x v="2"/>
    <s v="Cash ReIns-AR-11GO.403"/>
    <x v="2"/>
    <x v="23"/>
  </r>
  <r>
    <s v="RE INSURANCE PORV"/>
    <n v="321314"/>
    <x v="2"/>
    <s v="Payment"/>
    <n v="-6219"/>
    <n v="-6219"/>
    <x v="22"/>
    <x v="22"/>
    <x v="2"/>
    <s v="Credit Card Re-Ins-11GO.403"/>
    <x v="2"/>
    <x v="23"/>
  </r>
  <r>
    <s v="RE INSURANCE PORV"/>
    <n v="321314"/>
    <x v="2"/>
    <s v="Payment"/>
    <n v="-6916"/>
    <n v="-6916"/>
    <x v="17"/>
    <x v="17"/>
    <x v="2"/>
    <s v="Credit Card Re-Ins-11GO.403"/>
    <x v="2"/>
    <x v="23"/>
  </r>
  <r>
    <s v="RE INSURANCE PORV"/>
    <n v="321314"/>
    <x v="2"/>
    <s v="Payment"/>
    <n v="-4300"/>
    <n v="-4300"/>
    <x v="17"/>
    <x v="17"/>
    <x v="2"/>
    <s v="Cash ReIns-AR-11GO.403"/>
    <x v="2"/>
    <x v="23"/>
  </r>
  <r>
    <s v="RE INSURANCE PORV"/>
    <n v="321314"/>
    <x v="2"/>
    <s v="Payment"/>
    <n v="-11926"/>
    <n v="-11926"/>
    <x v="13"/>
    <x v="13"/>
    <x v="2"/>
    <s v="Credit Card Re-Ins-11GO.403"/>
    <x v="2"/>
    <x v="23"/>
  </r>
  <r>
    <s v="RE INSURANCE PORV"/>
    <n v="321314"/>
    <x v="2"/>
    <s v="Payment"/>
    <n v="-6368"/>
    <n v="-6368"/>
    <x v="81"/>
    <x v="81"/>
    <x v="3"/>
    <s v="Credit Card Re-Ins-11GO.403"/>
    <x v="2"/>
    <x v="23"/>
  </r>
  <r>
    <s v="RE INSURANCE PORV"/>
    <n v="321314"/>
    <x v="2"/>
    <s v="Payment"/>
    <n v="-4970"/>
    <n v="-4970"/>
    <x v="13"/>
    <x v="13"/>
    <x v="2"/>
    <s v="Cash ReIns-AR-11GO.403"/>
    <x v="2"/>
    <x v="23"/>
  </r>
  <r>
    <s v="RE INSURANCE PORV"/>
    <n v="321314"/>
    <x v="2"/>
    <s v="Payment"/>
    <n v="-10300"/>
    <n v="-10300"/>
    <x v="4"/>
    <x v="4"/>
    <x v="2"/>
    <s v="Credit Card Re-Ins-11GO.403"/>
    <x v="2"/>
    <x v="23"/>
  </r>
  <r>
    <s v="RE INSURANCE PORV"/>
    <n v="321314"/>
    <x v="2"/>
    <s v="Payment"/>
    <n v="-9898"/>
    <n v="-9898"/>
    <x v="13"/>
    <x v="13"/>
    <x v="2"/>
    <s v="Credit Card Re-Ins-11GO.403"/>
    <x v="2"/>
    <x v="23"/>
  </r>
  <r>
    <s v="RE INSURANCE PORV"/>
    <n v="321314"/>
    <x v="2"/>
    <s v="Payment"/>
    <n v="-4100"/>
    <n v="-4100"/>
    <x v="15"/>
    <x v="15"/>
    <x v="2"/>
    <s v="Cash ReIns-AR-11GO.403"/>
    <x v="2"/>
    <x v="23"/>
  </r>
  <r>
    <s v="RE INSURANCE PORV"/>
    <n v="321314"/>
    <x v="2"/>
    <s v="Payment"/>
    <n v="-4900"/>
    <n v="-4900"/>
    <x v="3"/>
    <x v="3"/>
    <x v="2"/>
    <s v="Cash ReIns-AR-11GO.403"/>
    <x v="2"/>
    <x v="23"/>
  </r>
  <r>
    <s v="RE INSURANCE PORV"/>
    <n v="321314"/>
    <x v="2"/>
    <s v="Payment"/>
    <n v="-6350"/>
    <n v="-6350"/>
    <x v="13"/>
    <x v="13"/>
    <x v="2"/>
    <s v="Cash ReIns-AR-11GO.403"/>
    <x v="2"/>
    <x v="23"/>
  </r>
  <r>
    <s v="RE INSURANCE PORV"/>
    <n v="321314"/>
    <x v="2"/>
    <s v="Payment"/>
    <n v="-9759"/>
    <n v="-9759"/>
    <x v="12"/>
    <x v="12"/>
    <x v="2"/>
    <s v="Credit Card Re-Ins-11GO.403"/>
    <x v="2"/>
    <x v="23"/>
  </r>
  <r>
    <s v="RE INSURANCE PORV"/>
    <n v="321314"/>
    <x v="2"/>
    <s v="Payment"/>
    <n v="-10645"/>
    <n v="-10645"/>
    <x v="2"/>
    <x v="2"/>
    <x v="2"/>
    <s v="Credit Card Re-Ins-11GO.403"/>
    <x v="2"/>
    <x v="23"/>
  </r>
  <r>
    <s v="RE INSURANCE PORV"/>
    <n v="321314"/>
    <x v="2"/>
    <s v="Payment"/>
    <n v="-11200"/>
    <n v="-11200"/>
    <x v="17"/>
    <x v="17"/>
    <x v="2"/>
    <s v="Cash ReIns-AR-11GO.403"/>
    <x v="2"/>
    <x v="23"/>
  </r>
  <r>
    <s v="RE INSURANCE PORV"/>
    <n v="321314"/>
    <x v="2"/>
    <s v="Payment"/>
    <n v="-4272"/>
    <n v="-4272"/>
    <x v="18"/>
    <x v="18"/>
    <x v="2"/>
    <s v="Credit Card Re-Ins-11GO.403"/>
    <x v="2"/>
    <x v="23"/>
  </r>
  <r>
    <s v="RE INSURANCE PORV"/>
    <n v="321314"/>
    <x v="2"/>
    <s v="Payment"/>
    <n v="-9280"/>
    <n v="-9280"/>
    <x v="17"/>
    <x v="17"/>
    <x v="2"/>
    <s v="Cash ReIns-AR-11GO.403"/>
    <x v="2"/>
    <x v="23"/>
  </r>
  <r>
    <s v="RE INSURANCE PORV"/>
    <n v="321314"/>
    <x v="2"/>
    <s v="Payment"/>
    <n v="-6880"/>
    <n v="-6880"/>
    <x v="13"/>
    <x v="13"/>
    <x v="2"/>
    <s v="Cash ReIns-AR-11GO.403"/>
    <x v="2"/>
    <x v="23"/>
  </r>
  <r>
    <s v="RE INSURANCE PORV"/>
    <n v="321314"/>
    <x v="2"/>
    <s v="Payment"/>
    <n v="-18734"/>
    <n v="-18734"/>
    <x v="13"/>
    <x v="13"/>
    <x v="2"/>
    <s v="Cash ReIns-AR-11GO.404"/>
    <x v="8"/>
    <x v="23"/>
  </r>
  <r>
    <s v="RE INSURANCE PORV"/>
    <n v="321314"/>
    <x v="2"/>
    <s v="Payment"/>
    <n v="-12047"/>
    <n v="-12047"/>
    <x v="2"/>
    <x v="2"/>
    <x v="2"/>
    <s v="Cash ReIns-AR-11GO.404"/>
    <x v="8"/>
    <x v="23"/>
  </r>
  <r>
    <s v="RE INSURANCE PORV"/>
    <n v="321314"/>
    <x v="2"/>
    <s v="Payment"/>
    <n v="-16108"/>
    <n v="-16108"/>
    <x v="13"/>
    <x v="13"/>
    <x v="2"/>
    <s v="Cash ReIns-AR-11GO.404"/>
    <x v="8"/>
    <x v="23"/>
  </r>
  <r>
    <s v="RE INSURANCE PORV"/>
    <n v="321314"/>
    <x v="2"/>
    <s v="Payment"/>
    <n v="-17254"/>
    <n v="-17254"/>
    <x v="13"/>
    <x v="13"/>
    <x v="2"/>
    <s v="Credit Card Re-Ins-11GO.404"/>
    <x v="8"/>
    <x v="23"/>
  </r>
  <r>
    <s v="RE INSURANCE PORV"/>
    <n v="321314"/>
    <x v="2"/>
    <s v="Payment"/>
    <n v="-1894"/>
    <n v="-1894"/>
    <x v="69"/>
    <x v="69"/>
    <x v="2"/>
    <s v="Cash ReIns-AR-11GO.404"/>
    <x v="8"/>
    <x v="23"/>
  </r>
  <r>
    <s v="RE INSURANCE PORV"/>
    <n v="321314"/>
    <x v="2"/>
    <s v="Payment"/>
    <n v="-12300"/>
    <n v="-12300"/>
    <x v="13"/>
    <x v="13"/>
    <x v="2"/>
    <s v="Credit Card Re-Ins-11GO.404"/>
    <x v="8"/>
    <x v="23"/>
  </r>
  <r>
    <s v="RE INSURANCE PORV"/>
    <n v="321314"/>
    <x v="2"/>
    <s v="Payment"/>
    <n v="-11722"/>
    <n v="-11722"/>
    <x v="4"/>
    <x v="4"/>
    <x v="2"/>
    <s v="Cash ReIns-AR-11GO.404"/>
    <x v="8"/>
    <x v="23"/>
  </r>
  <r>
    <s v="RE INSURANCE PORV"/>
    <n v="321314"/>
    <x v="2"/>
    <s v="Payment"/>
    <n v="-599"/>
    <n v="-599"/>
    <x v="4"/>
    <x v="4"/>
    <x v="2"/>
    <s v="Credit Card Re-Ins-11GO.404"/>
    <x v="8"/>
    <x v="23"/>
  </r>
  <r>
    <s v="RE INSURANCE PORV"/>
    <n v="321314"/>
    <x v="2"/>
    <s v="Payment"/>
    <n v="-60"/>
    <n v="-60"/>
    <x v="13"/>
    <x v="13"/>
    <x v="2"/>
    <s v="Cash ReIns-AR-11GO.404"/>
    <x v="8"/>
    <x v="23"/>
  </r>
  <r>
    <s v="RE INSURANCE PORV"/>
    <n v="321314"/>
    <x v="2"/>
    <s v="Payment"/>
    <n v="-21200"/>
    <n v="-21200"/>
    <x v="13"/>
    <x v="13"/>
    <x v="2"/>
    <s v="Cash ReIns-AR-11GO.404"/>
    <x v="8"/>
    <x v="23"/>
  </r>
  <r>
    <s v="RE INSURANCE PORV"/>
    <n v="321314"/>
    <x v="2"/>
    <s v="Payment"/>
    <n v="-10566"/>
    <n v="-10566"/>
    <x v="13"/>
    <x v="13"/>
    <x v="2"/>
    <s v="Cash ReIns-AR-11GO.404"/>
    <x v="8"/>
    <x v="23"/>
  </r>
  <r>
    <s v="RE INSURANCE PORV"/>
    <n v="321314"/>
    <x v="2"/>
    <s v="Payment"/>
    <n v="-10052"/>
    <n v="-10052"/>
    <x v="13"/>
    <x v="13"/>
    <x v="2"/>
    <s v="Credit Card Re-Ins-11GO.404"/>
    <x v="8"/>
    <x v="23"/>
  </r>
  <r>
    <s v="RE INSURANCE PORV"/>
    <n v="321314"/>
    <x v="2"/>
    <s v="Payment"/>
    <n v="-7677"/>
    <n v="-7677"/>
    <x v="13"/>
    <x v="13"/>
    <x v="2"/>
    <s v="Credit Card Re-Ins-11GO.404"/>
    <x v="8"/>
    <x v="23"/>
  </r>
  <r>
    <s v="RE INSURANCE PORV"/>
    <n v="321314"/>
    <x v="2"/>
    <s v="Payment"/>
    <n v="-4200"/>
    <n v="-4200"/>
    <x v="13"/>
    <x v="13"/>
    <x v="2"/>
    <s v="Cash ReIns-AR-11GO.404"/>
    <x v="8"/>
    <x v="23"/>
  </r>
  <r>
    <s v="RE INSURANCE PORV"/>
    <n v="321314"/>
    <x v="2"/>
    <s v="Payment"/>
    <n v="-24650"/>
    <n v="-24650"/>
    <x v="13"/>
    <x v="13"/>
    <x v="2"/>
    <s v="Cash ReIns-AR-11GO.405"/>
    <x v="3"/>
    <x v="23"/>
  </r>
  <r>
    <s v="RE INSURANCE PORV"/>
    <n v="321314"/>
    <x v="2"/>
    <s v="Payment"/>
    <n v="-11185"/>
    <n v="-11185"/>
    <x v="13"/>
    <x v="13"/>
    <x v="2"/>
    <s v="Credit Card Re-Ins-11GO.405"/>
    <x v="3"/>
    <x v="23"/>
  </r>
  <r>
    <s v="RE INSURANCE PORV"/>
    <n v="321314"/>
    <x v="2"/>
    <s v="Payment"/>
    <n v="-24550"/>
    <n v="-24550"/>
    <x v="2"/>
    <x v="2"/>
    <x v="2"/>
    <s v="Cash ReIns-AR-11GO.405"/>
    <x v="3"/>
    <x v="23"/>
  </r>
  <r>
    <s v="RE INSURANCE PORV"/>
    <n v="321314"/>
    <x v="2"/>
    <s v="Payment"/>
    <n v="-8364"/>
    <n v="-8364"/>
    <x v="13"/>
    <x v="13"/>
    <x v="2"/>
    <s v="Cash ReIns-AR-11GO.405"/>
    <x v="3"/>
    <x v="23"/>
  </r>
  <r>
    <s v="RE INSURANCE PORV"/>
    <n v="321314"/>
    <x v="2"/>
    <s v="Payment"/>
    <n v="-4000"/>
    <n v="-4000"/>
    <x v="13"/>
    <x v="13"/>
    <x v="2"/>
    <s v="Cash ReIns-AR-11GO.405"/>
    <x v="3"/>
    <x v="23"/>
  </r>
  <r>
    <s v="RE INSURANCE PORV"/>
    <n v="321314"/>
    <x v="2"/>
    <s v="Payment"/>
    <n v="-3460"/>
    <n v="-3460"/>
    <x v="15"/>
    <x v="15"/>
    <x v="2"/>
    <s v="Cash ReIns-AR-11GO.405"/>
    <x v="3"/>
    <x v="23"/>
  </r>
  <r>
    <s v="RE INSURANCE PORV"/>
    <n v="321314"/>
    <x v="2"/>
    <s v="Payment"/>
    <n v="-9760"/>
    <n v="-9760"/>
    <x v="13"/>
    <x v="13"/>
    <x v="2"/>
    <s v="Cash ReIns-AR-11GO.405"/>
    <x v="3"/>
    <x v="23"/>
  </r>
  <r>
    <s v="RE INSURANCE PORV"/>
    <n v="321314"/>
    <x v="2"/>
    <s v="Payment"/>
    <n v="-11636"/>
    <n v="-11636"/>
    <x v="13"/>
    <x v="13"/>
    <x v="2"/>
    <s v="Cash ReIns-AR-11GO.405"/>
    <x v="3"/>
    <x v="23"/>
  </r>
  <r>
    <s v="RE INSURANCE PORV"/>
    <n v="321314"/>
    <x v="2"/>
    <s v="Payment"/>
    <n v="-4390"/>
    <n v="-4390"/>
    <x v="13"/>
    <x v="13"/>
    <x v="2"/>
    <s v="Cash ReIns-AR-11GO.405"/>
    <x v="3"/>
    <x v="23"/>
  </r>
  <r>
    <s v="RE INSURANCE PORV"/>
    <n v="321314"/>
    <x v="2"/>
    <s v="Payment"/>
    <n v="-18080"/>
    <n v="-18080"/>
    <x v="17"/>
    <x v="17"/>
    <x v="2"/>
    <s v="Cash ReIns-AR-11GO.405"/>
    <x v="3"/>
    <x v="23"/>
  </r>
  <r>
    <s v="RE INSURANCE PORV"/>
    <n v="321314"/>
    <x v="2"/>
    <s v="Payment"/>
    <n v="-4720"/>
    <n v="-4720"/>
    <x v="13"/>
    <x v="13"/>
    <x v="2"/>
    <s v="Cash ReIns-AR-11GO.405"/>
    <x v="3"/>
    <x v="23"/>
  </r>
  <r>
    <s v="RE INSURANCE PORV"/>
    <n v="321314"/>
    <x v="2"/>
    <s v="Payment"/>
    <n v="-7730"/>
    <n v="-7730"/>
    <x v="13"/>
    <x v="13"/>
    <x v="2"/>
    <s v="Cash ReIns-AR-11GO.405"/>
    <x v="3"/>
    <x v="23"/>
  </r>
  <r>
    <s v="RE INSURANCE PORV"/>
    <n v="321314"/>
    <x v="2"/>
    <s v="Payment"/>
    <n v="-11636"/>
    <n v="-11636"/>
    <x v="13"/>
    <x v="13"/>
    <x v="2"/>
    <s v="Credit Card Re-Ins-11GO.405"/>
    <x v="3"/>
    <x v="23"/>
  </r>
  <r>
    <s v="RE INSURANCE PORV"/>
    <n v="321314"/>
    <x v="2"/>
    <s v="Payment"/>
    <n v="-1647"/>
    <n v="-1647"/>
    <x v="30"/>
    <x v="30"/>
    <x v="1"/>
    <s v="Credit Card Re-Ins-11GO.405"/>
    <x v="3"/>
    <x v="23"/>
  </r>
  <r>
    <s v="RE INSURANCE PORV"/>
    <n v="321314"/>
    <x v="2"/>
    <s v="Payment"/>
    <n v="-21200"/>
    <n v="-990"/>
    <x v="146"/>
    <x v="146"/>
    <x v="0"/>
    <s v="Cash ReIns-AR-11GO.405"/>
    <x v="3"/>
    <x v="23"/>
  </r>
  <r>
    <s v="RE INSURANCE PORV"/>
    <n v="321314"/>
    <x v="2"/>
    <s v="Payment"/>
    <n v="-3280"/>
    <n v="-3280"/>
    <x v="13"/>
    <x v="13"/>
    <x v="2"/>
    <s v="Cash ReIns-AR-11GO.405"/>
    <x v="3"/>
    <x v="23"/>
  </r>
  <r>
    <s v="RE INSURANCE PORV"/>
    <n v="321314"/>
    <x v="2"/>
    <s v="Payment"/>
    <n v="-290"/>
    <n v="-290"/>
    <x v="18"/>
    <x v="18"/>
    <x v="2"/>
    <s v="Cash ReIns-AR-11GO.405"/>
    <x v="3"/>
    <x v="23"/>
  </r>
  <r>
    <s v="RE INSURANCE PORV"/>
    <n v="321314"/>
    <x v="2"/>
    <s v="Payment"/>
    <n v="-1950"/>
    <n v="-1950"/>
    <x v="4"/>
    <x v="4"/>
    <x v="2"/>
    <s v="Cash ReIns-AR-11GO.405"/>
    <x v="3"/>
    <x v="23"/>
  </r>
  <r>
    <s v="RE INSURANCE PORV"/>
    <n v="321314"/>
    <x v="2"/>
    <s v="Payment"/>
    <n v="-5600"/>
    <n v="-5600"/>
    <x v="13"/>
    <x v="13"/>
    <x v="2"/>
    <s v="Cash ReIns-AR-11GO.405"/>
    <x v="3"/>
    <x v="23"/>
  </r>
  <r>
    <s v="RE INSURANCE PORV"/>
    <n v="321314"/>
    <x v="2"/>
    <s v="Payment"/>
    <n v="-9066"/>
    <n v="-9066"/>
    <x v="13"/>
    <x v="13"/>
    <x v="2"/>
    <s v="Cash ReIns-AR-11GO.405"/>
    <x v="3"/>
    <x v="23"/>
  </r>
  <r>
    <s v="RE INSURANCE PORV"/>
    <n v="321314"/>
    <x v="2"/>
    <s v="Payment"/>
    <n v="-9910"/>
    <n v="-9910"/>
    <x v="13"/>
    <x v="13"/>
    <x v="2"/>
    <s v="Credit Card Re-Ins-11GO.405"/>
    <x v="3"/>
    <x v="23"/>
  </r>
  <r>
    <s v="RE INSURANCE PORV"/>
    <n v="321314"/>
    <x v="2"/>
    <s v="Payment"/>
    <n v="-11722"/>
    <n v="-11722"/>
    <x v="13"/>
    <x v="13"/>
    <x v="2"/>
    <s v="Credit Card Re-Ins-11GO.405"/>
    <x v="3"/>
    <x v="23"/>
  </r>
  <r>
    <s v="RE INSURANCE PORV"/>
    <n v="321314"/>
    <x v="2"/>
    <s v="Payment"/>
    <n v="-8649"/>
    <n v="-8649"/>
    <x v="13"/>
    <x v="13"/>
    <x v="2"/>
    <s v="Credit Card Re-Ins-11GO.405"/>
    <x v="3"/>
    <x v="23"/>
  </r>
  <r>
    <s v="RE INSURANCE PORV"/>
    <n v="321314"/>
    <x v="2"/>
    <s v="Payment"/>
    <n v="-15800"/>
    <n v="-15800"/>
    <x v="13"/>
    <x v="13"/>
    <x v="2"/>
    <s v="Cash ReIns-AR-11GO.405"/>
    <x v="3"/>
    <x v="23"/>
  </r>
  <r>
    <s v="RE INSURANCE PORV"/>
    <n v="321314"/>
    <x v="2"/>
    <s v="Payment"/>
    <n v="-4287"/>
    <n v="-4287"/>
    <x v="13"/>
    <x v="13"/>
    <x v="2"/>
    <s v="Credit Card Re-Ins-11GO.405"/>
    <x v="3"/>
    <x v="23"/>
  </r>
  <r>
    <s v="RE INSURANCE PORV"/>
    <n v="321314"/>
    <x v="2"/>
    <s v="Payment"/>
    <n v="-6295"/>
    <n v="-6295"/>
    <x v="13"/>
    <x v="13"/>
    <x v="2"/>
    <s v="Cash ReIns-AR-11GO.405"/>
    <x v="3"/>
    <x v="23"/>
  </r>
  <r>
    <s v="RE INSURANCE PORV"/>
    <n v="321314"/>
    <x v="2"/>
    <s v="Payment"/>
    <n v="-10168"/>
    <n v="-10168"/>
    <x v="4"/>
    <x v="4"/>
    <x v="2"/>
    <s v="Counter Coll Re-Ins-11GO.406"/>
    <x v="4"/>
    <x v="23"/>
  </r>
  <r>
    <s v="RE INSURANCE PORV"/>
    <n v="321314"/>
    <x v="2"/>
    <s v="Payment"/>
    <n v="-4360"/>
    <n v="-4360"/>
    <x v="13"/>
    <x v="13"/>
    <x v="2"/>
    <s v="Cash ReIns-AR-11GO.406"/>
    <x v="4"/>
    <x v="23"/>
  </r>
  <r>
    <s v="RE INSURANCE PORV"/>
    <n v="321314"/>
    <x v="2"/>
    <s v="Payment"/>
    <n v="-3944"/>
    <n v="-3944"/>
    <x v="17"/>
    <x v="17"/>
    <x v="2"/>
    <s v="Cash ReIns-AR-11GO.406"/>
    <x v="4"/>
    <x v="23"/>
  </r>
  <r>
    <s v="RE INSURANCE PORV"/>
    <n v="321314"/>
    <x v="2"/>
    <s v="Payment"/>
    <n v="-8950"/>
    <n v="-8950"/>
    <x v="12"/>
    <x v="12"/>
    <x v="2"/>
    <s v="Cash ReIns-AR-11GO.406"/>
    <x v="4"/>
    <x v="23"/>
  </r>
  <r>
    <s v="RE INSURANCE PORV"/>
    <n v="321314"/>
    <x v="2"/>
    <s v="Payment"/>
    <n v="-4940"/>
    <n v="-4940"/>
    <x v="13"/>
    <x v="13"/>
    <x v="2"/>
    <s v="Cash ReIns-AR-11GO.406"/>
    <x v="4"/>
    <x v="23"/>
  </r>
  <r>
    <s v="RE INSURANCE PORV"/>
    <n v="321314"/>
    <x v="2"/>
    <s v="Payment"/>
    <n v="-4550"/>
    <n v="-4550"/>
    <x v="21"/>
    <x v="21"/>
    <x v="2"/>
    <s v="Cash ReIns-AR-11GO.406"/>
    <x v="4"/>
    <x v="23"/>
  </r>
  <r>
    <s v="RE INSURANCE PORV"/>
    <n v="321314"/>
    <x v="2"/>
    <s v="Payment"/>
    <n v="-8900"/>
    <n v="-8900"/>
    <x v="30"/>
    <x v="30"/>
    <x v="1"/>
    <s v="Cash ReIns-AR-11GO.406"/>
    <x v="4"/>
    <x v="23"/>
  </r>
  <r>
    <s v="RE INSURANCE PORV"/>
    <n v="321314"/>
    <x v="2"/>
    <s v="Payment"/>
    <n v="-8000"/>
    <n v="-8000"/>
    <x v="4"/>
    <x v="4"/>
    <x v="2"/>
    <s v="Cash ReIns-AR-11GO.406"/>
    <x v="4"/>
    <x v="23"/>
  </r>
  <r>
    <s v="RE INSURANCE PORV"/>
    <n v="321314"/>
    <x v="2"/>
    <s v="Payment"/>
    <n v="-290"/>
    <n v="-290"/>
    <x v="17"/>
    <x v="17"/>
    <x v="2"/>
    <s v="Cash ReIns-AR-11GO.406"/>
    <x v="4"/>
    <x v="23"/>
  </r>
  <r>
    <s v="RE INSURANCE PORV"/>
    <n v="321314"/>
    <x v="2"/>
    <s v="Payment"/>
    <n v="-5824"/>
    <n v="-5824"/>
    <x v="3"/>
    <x v="3"/>
    <x v="2"/>
    <s v="Cash ReIns-AR-11GO.406"/>
    <x v="4"/>
    <x v="23"/>
  </r>
  <r>
    <s v="RE INSURANCE PORV"/>
    <n v="321314"/>
    <x v="2"/>
    <s v="Payment"/>
    <n v="-8705"/>
    <n v="-8705"/>
    <x v="12"/>
    <x v="12"/>
    <x v="2"/>
    <s v="Counter Coll Re-Ins-11GO.406"/>
    <x v="4"/>
    <x v="23"/>
  </r>
  <r>
    <s v="RE INSURANCE PORV"/>
    <n v="321314"/>
    <x v="2"/>
    <s v="Payment"/>
    <n v="-4650"/>
    <n v="-4650"/>
    <x v="12"/>
    <x v="12"/>
    <x v="2"/>
    <s v="Counter Coll Re-Ins-11GO.406"/>
    <x v="4"/>
    <x v="23"/>
  </r>
  <r>
    <s v="RE INSURANCE PORV"/>
    <n v="321314"/>
    <x v="2"/>
    <s v="Payment"/>
    <n v="-5613"/>
    <n v="-5613"/>
    <x v="43"/>
    <x v="43"/>
    <x v="2"/>
    <s v="Counter Coll Re-Ins-11GO.406"/>
    <x v="4"/>
    <x v="23"/>
  </r>
  <r>
    <s v="RE INSURANCE PORV"/>
    <n v="321314"/>
    <x v="2"/>
    <s v="Payment"/>
    <n v="-5560"/>
    <n v="-5560"/>
    <x v="6"/>
    <x v="6"/>
    <x v="2"/>
    <s v="Cash ReIns-AR-11GO.406"/>
    <x v="4"/>
    <x v="23"/>
  </r>
  <r>
    <s v="RE INSURANCE PORV"/>
    <n v="321314"/>
    <x v="2"/>
    <s v="Payment"/>
    <n v="-4750"/>
    <n v="-4750"/>
    <x v="13"/>
    <x v="13"/>
    <x v="2"/>
    <s v="Cash ReIns-AR-11GO.406"/>
    <x v="4"/>
    <x v="23"/>
  </r>
  <r>
    <s v="RE INSURANCE PORV"/>
    <n v="321314"/>
    <x v="2"/>
    <s v="Payment"/>
    <n v="-8410"/>
    <n v="-8410"/>
    <x v="3"/>
    <x v="3"/>
    <x v="2"/>
    <s v="Cash ReIns-AR-11GO.406"/>
    <x v="4"/>
    <x v="23"/>
  </r>
  <r>
    <s v="RE INSURANCE PORV"/>
    <n v="321314"/>
    <x v="2"/>
    <s v="Payment"/>
    <n v="-3440"/>
    <n v="-3440"/>
    <x v="17"/>
    <x v="17"/>
    <x v="2"/>
    <s v="Cash ReIns-AR-11GO.406"/>
    <x v="4"/>
    <x v="23"/>
  </r>
  <r>
    <s v="RE INSURANCE PORV"/>
    <n v="321314"/>
    <x v="2"/>
    <s v="Payment"/>
    <n v="-3000"/>
    <n v="-3000"/>
    <x v="2"/>
    <x v="2"/>
    <x v="2"/>
    <s v="Cash ReIns-AR-11GO.406"/>
    <x v="4"/>
    <x v="23"/>
  </r>
  <r>
    <s v="RE INSURANCE PORV"/>
    <n v="321314"/>
    <x v="2"/>
    <s v="Payment"/>
    <n v="-5082"/>
    <n v="-5082"/>
    <x v="4"/>
    <x v="4"/>
    <x v="2"/>
    <s v="Counter Coll Re-Ins-11GO.406"/>
    <x v="4"/>
    <x v="23"/>
  </r>
  <r>
    <s v="RE INSURANCE PORV"/>
    <n v="321314"/>
    <x v="2"/>
    <s v="Payment"/>
    <n v="-7650"/>
    <n v="-7650"/>
    <x v="4"/>
    <x v="4"/>
    <x v="2"/>
    <s v="Cash ReIns-AR-11GO.406"/>
    <x v="4"/>
    <x v="23"/>
  </r>
  <r>
    <s v="RE INSURANCE PORV"/>
    <n v="321314"/>
    <x v="2"/>
    <s v="Payment"/>
    <n v="-7800"/>
    <n v="-7800"/>
    <x v="13"/>
    <x v="13"/>
    <x v="2"/>
    <s v="Cash ReIns-AR-11GO.408"/>
    <x v="5"/>
    <x v="23"/>
  </r>
  <r>
    <s v="RE INSURANCE PORV"/>
    <n v="321314"/>
    <x v="2"/>
    <s v="Payment"/>
    <n v="-12500"/>
    <n v="-12500"/>
    <x v="13"/>
    <x v="13"/>
    <x v="2"/>
    <s v="Credit Card Re-Ins-11GO.408"/>
    <x v="5"/>
    <x v="23"/>
  </r>
  <r>
    <s v="RE INSURANCE PORV"/>
    <n v="321314"/>
    <x v="2"/>
    <s v="Payment"/>
    <n v="-4210"/>
    <n v="-4210"/>
    <x v="13"/>
    <x v="13"/>
    <x v="2"/>
    <s v="Cash ReIns-AR-11GO.408"/>
    <x v="5"/>
    <x v="23"/>
  </r>
  <r>
    <s v="RE INSURANCE PORV"/>
    <n v="321314"/>
    <x v="2"/>
    <s v="Payment"/>
    <n v="-4400"/>
    <n v="-4400"/>
    <x v="13"/>
    <x v="13"/>
    <x v="2"/>
    <s v="Credit Card Re-Ins-11GO.408"/>
    <x v="5"/>
    <x v="23"/>
  </r>
  <r>
    <s v="RE INSURANCE PORV"/>
    <n v="321314"/>
    <x v="2"/>
    <s v="Payment"/>
    <n v="-4540"/>
    <n v="-4540"/>
    <x v="4"/>
    <x v="4"/>
    <x v="2"/>
    <s v="Cash ReIns-AR-11GO.408"/>
    <x v="5"/>
    <x v="23"/>
  </r>
  <r>
    <s v="RE INSURANCE PORV"/>
    <n v="321314"/>
    <x v="2"/>
    <s v="Payment"/>
    <n v="-4290"/>
    <n v="-4290"/>
    <x v="7"/>
    <x v="7"/>
    <x v="2"/>
    <s v="Cash ReIns-AR-11GO.408"/>
    <x v="5"/>
    <x v="23"/>
  </r>
  <r>
    <s v="RE INSURANCE PORV"/>
    <n v="321314"/>
    <x v="2"/>
    <s v="Payment"/>
    <n v="-2910"/>
    <n v="-2910"/>
    <x v="11"/>
    <x v="11"/>
    <x v="1"/>
    <s v="Credit Card Re-Ins-11GO.408"/>
    <x v="5"/>
    <x v="23"/>
  </r>
  <r>
    <s v="RE INSURANCE PORV"/>
    <n v="321314"/>
    <x v="2"/>
    <s v="Payment"/>
    <n v="-3595"/>
    <n v="-3595"/>
    <x v="68"/>
    <x v="68"/>
    <x v="3"/>
    <s v="Counter Coll Re-Ins-11GO.408"/>
    <x v="5"/>
    <x v="23"/>
  </r>
  <r>
    <s v="RE INSURANCE PORV"/>
    <n v="321314"/>
    <x v="2"/>
    <s v="Payment"/>
    <n v="-500"/>
    <n v="-500"/>
    <x v="86"/>
    <x v="86"/>
    <x v="1"/>
    <s v="Cash ReIns-AR-11GO.408"/>
    <x v="5"/>
    <x v="23"/>
  </r>
  <r>
    <s v="RE INSURANCE PORV"/>
    <n v="321314"/>
    <x v="2"/>
    <s v="Payment"/>
    <n v="-10730"/>
    <n v="-10730"/>
    <x v="13"/>
    <x v="13"/>
    <x v="2"/>
    <s v="Cash ReIns-AR-11GO.408"/>
    <x v="5"/>
    <x v="23"/>
  </r>
  <r>
    <s v="RE INSURANCE PORV"/>
    <n v="321314"/>
    <x v="2"/>
    <s v="Payment"/>
    <n v="-9890"/>
    <n v="-9890"/>
    <x v="13"/>
    <x v="13"/>
    <x v="2"/>
    <s v="Cash ReIns-AR-11GO.408"/>
    <x v="5"/>
    <x v="23"/>
  </r>
  <r>
    <s v="RE INSURANCE PORV"/>
    <n v="321314"/>
    <x v="2"/>
    <s v="Payment"/>
    <n v="-719"/>
    <n v="-719"/>
    <x v="69"/>
    <x v="69"/>
    <x v="2"/>
    <s v="Cash-ReIns-11GO.412"/>
    <x v="9"/>
    <x v="23"/>
  </r>
  <r>
    <s v="RE INSURANCE PORV"/>
    <n v="321314"/>
    <x v="2"/>
    <s v="Payment"/>
    <n v="-13258"/>
    <n v="-13258"/>
    <x v="13"/>
    <x v="13"/>
    <x v="2"/>
    <s v="Credit Card ReIns-11GO.412"/>
    <x v="9"/>
    <x v="23"/>
  </r>
  <r>
    <s v="RE INSURANCE PORV"/>
    <n v="321314"/>
    <x v="2"/>
    <s v="Payment"/>
    <n v="-8322"/>
    <n v="-8322"/>
    <x v="13"/>
    <x v="13"/>
    <x v="2"/>
    <s v="Credit Card ReIns-11GO.412"/>
    <x v="9"/>
    <x v="23"/>
  </r>
  <r>
    <s v="RE INSURANCE PORV"/>
    <n v="321314"/>
    <x v="2"/>
    <s v="Payment"/>
    <n v="-11220"/>
    <n v="-11220"/>
    <x v="13"/>
    <x v="13"/>
    <x v="2"/>
    <s v="Cash-ReIns-11GO.412"/>
    <x v="9"/>
    <x v="23"/>
  </r>
  <r>
    <s v="NIYAZ BAZAZ"/>
    <n v="1206885"/>
    <x v="2"/>
    <s v="Payment"/>
    <n v="-10000"/>
    <n v="-10000"/>
    <x v="2"/>
    <x v="2"/>
    <x v="2"/>
    <s v="Sales Control A/c 11GO-AR"/>
    <x v="11"/>
    <x v="24"/>
  </r>
  <r>
    <s v="MSIL EW COMMISION"/>
    <n v="330007"/>
    <x v="2"/>
    <s v="Payment"/>
    <n v="-1080"/>
    <n v="-1080"/>
    <x v="18"/>
    <x v="18"/>
    <x v="2"/>
    <s v="Sales Control A/c 11GO-AR"/>
    <x v="11"/>
    <x v="24"/>
  </r>
  <r>
    <s v="BALRAJ UNDI"/>
    <n v="919355"/>
    <x v="2"/>
    <s v="Payment"/>
    <n v="-568240"/>
    <n v="-7129.7"/>
    <x v="12"/>
    <x v="12"/>
    <x v="2"/>
    <s v="Sales Control A/c 11GO-AR"/>
    <x v="11"/>
    <x v="24"/>
  </r>
  <r>
    <s v="VIRAJ NAIK"/>
    <n v="1271459"/>
    <x v="2"/>
    <s v="Payment"/>
    <n v="-10000"/>
    <n v="-10000"/>
    <x v="31"/>
    <x v="31"/>
    <x v="2"/>
    <s v="Sales Control A/c 11GO-AR"/>
    <x v="11"/>
    <x v="24"/>
  </r>
  <r>
    <s v="TIMBLO PRIVATE LIMITED"/>
    <n v="1252122"/>
    <x v="2"/>
    <s v="Payment"/>
    <n v="-100000"/>
    <n v="-1290.29"/>
    <x v="77"/>
    <x v="77"/>
    <x v="0"/>
    <s v="Sales Control A/c 11GO-AR"/>
    <x v="11"/>
    <x v="24"/>
  </r>
  <r>
    <s v="BELINDA ESPERTINA FURTADO E SOUZA"/>
    <n v="451557"/>
    <x v="2"/>
    <s v="Payment"/>
    <n v="-4440"/>
    <n v="-1123.75"/>
    <x v="136"/>
    <x v="136"/>
    <x v="0"/>
    <s v="Sales Control A/c 11GO-AR"/>
    <x v="11"/>
    <x v="24"/>
  </r>
  <r>
    <s v="SHARMILA NAIK"/>
    <n v="1148049"/>
    <x v="2"/>
    <s v="Payment"/>
    <n v="-10000"/>
    <n v="-10000"/>
    <x v="109"/>
    <x v="109"/>
    <x v="0"/>
    <s v="Sales Control A/c 11GO-AR"/>
    <x v="11"/>
    <x v="24"/>
  </r>
  <r>
    <s v="JULIANA DIAS"/>
    <n v="1163487"/>
    <x v="2"/>
    <s v="Payment"/>
    <n v="-11000"/>
    <n v="-11000"/>
    <x v="105"/>
    <x v="105"/>
    <x v="0"/>
    <s v="Sales Control A/c 11GO-AR"/>
    <x v="11"/>
    <x v="24"/>
  </r>
  <r>
    <s v="POOJA KAKDE"/>
    <n v="1231699"/>
    <x v="2"/>
    <s v="Payment"/>
    <n v="-686719"/>
    <n v="-1252.8399999999999"/>
    <x v="166"/>
    <x v="166"/>
    <x v="0"/>
    <s v="Sales Control A/c 11GO-AR"/>
    <x v="11"/>
    <x v="24"/>
  </r>
  <r>
    <s v="HDFC ERGO GENERAL INSURANCE CO. LTD."/>
    <n v="44495"/>
    <x v="2"/>
    <s v="Payment"/>
    <n v="-19391.41"/>
    <n v="-1499.87"/>
    <x v="225"/>
    <x v="225"/>
    <x v="4"/>
    <s v="Sales Control A/c 11GO-AR"/>
    <x v="11"/>
    <x v="24"/>
  </r>
  <r>
    <s v="UMESH NAIK"/>
    <n v="1223077"/>
    <x v="2"/>
    <s v="Payment"/>
    <n v="-10000"/>
    <n v="-10000"/>
    <x v="226"/>
    <x v="226"/>
    <x v="4"/>
    <s v="Sales Control A/c 11GO-AR"/>
    <x v="11"/>
    <x v="24"/>
  </r>
  <r>
    <s v="GANESH RATHOD"/>
    <n v="1199657"/>
    <x v="2"/>
    <s v="Payment"/>
    <n v="-11000"/>
    <n v="-11000"/>
    <x v="2"/>
    <x v="2"/>
    <x v="2"/>
    <s v="Sales Control A/c 11GO-AR"/>
    <x v="11"/>
    <x v="24"/>
  </r>
  <r>
    <s v="MARUTI SUZUKI INDIA LTD.(EW)"/>
    <n v="297196"/>
    <x v="2"/>
    <s v="Payment"/>
    <n v="-1796.96"/>
    <n v="-1796.96"/>
    <x v="18"/>
    <x v="18"/>
    <x v="2"/>
    <s v="Sales Control A/c 11GO-AR"/>
    <x v="11"/>
    <x v="24"/>
  </r>
  <r>
    <s v="ARTI PAWAR"/>
    <n v="1265831"/>
    <x v="2"/>
    <s v="Payment"/>
    <n v="-951000"/>
    <n v="-3132.4"/>
    <x v="5"/>
    <x v="5"/>
    <x v="2"/>
    <s v="Sales Control A/c 11GO-AR"/>
    <x v="11"/>
    <x v="24"/>
  </r>
  <r>
    <s v="POLLY DE SOUZA"/>
    <n v="1238970"/>
    <x v="2"/>
    <s v="Payment"/>
    <n v="-892165"/>
    <n v="-27021.14"/>
    <x v="22"/>
    <x v="22"/>
    <x v="2"/>
    <s v="Sales Control A/c 11GO-AR"/>
    <x v="11"/>
    <x v="24"/>
  </r>
  <r>
    <s v="RAHUL RATHOD"/>
    <n v="1190236"/>
    <x v="2"/>
    <s v="Payment"/>
    <n v="-2000"/>
    <n v="-2000"/>
    <x v="31"/>
    <x v="31"/>
    <x v="2"/>
    <s v="Sales Control A/c 11GO-AR"/>
    <x v="11"/>
    <x v="24"/>
  </r>
  <r>
    <s v="SAVIO JULIUS CRUZ PEREIRA"/>
    <n v="1176333"/>
    <x v="2"/>
    <s v="Payment"/>
    <n v="-10000"/>
    <n v="-10000"/>
    <x v="39"/>
    <x v="39"/>
    <x v="1"/>
    <s v="Sales Control A/c 11GO-AR"/>
    <x v="11"/>
    <x v="24"/>
  </r>
  <r>
    <s v="BAJAJ ALLIANZ GENERAL INSURANCE CO. LTD."/>
    <n v="1030"/>
    <x v="2"/>
    <s v="Payment"/>
    <n v="-40925"/>
    <n v="-861.05"/>
    <x v="23"/>
    <x v="23"/>
    <x v="1"/>
    <s v="Sales Control A/c 11GO-AR"/>
    <x v="11"/>
    <x v="24"/>
  </r>
  <r>
    <s v="SAMIR MANDREKAR"/>
    <n v="1242830"/>
    <x v="2"/>
    <s v="Payment"/>
    <n v="-11000"/>
    <n v="-11000"/>
    <x v="28"/>
    <x v="28"/>
    <x v="3"/>
    <s v="Sales Control A/c 11GO-AR"/>
    <x v="11"/>
    <x v="24"/>
  </r>
  <r>
    <s v="MALLIKARJUN KAMBALYAL"/>
    <n v="1193656"/>
    <x v="2"/>
    <s v="Payment"/>
    <n v="-11000"/>
    <n v="-11000"/>
    <x v="159"/>
    <x v="159"/>
    <x v="0"/>
    <s v="Sales Control A/c 11GO-AR"/>
    <x v="11"/>
    <x v="24"/>
  </r>
  <r>
    <s v="BHALACHANDRA PEDNEKAR"/>
    <n v="1256292"/>
    <x v="2"/>
    <s v="Payment"/>
    <n v="-10000"/>
    <n v="-8010.64"/>
    <x v="149"/>
    <x v="149"/>
    <x v="0"/>
    <s v="Sales Control A/c 11GO-AR"/>
    <x v="11"/>
    <x v="24"/>
  </r>
  <r>
    <s v="LEO ALVADOR D'SOUZA"/>
    <n v="1154936"/>
    <x v="2"/>
    <s v="Payment"/>
    <n v="-11000"/>
    <n v="-11000"/>
    <x v="197"/>
    <x v="197"/>
    <x v="0"/>
    <s v="Sales Control A/c 11GO-AR"/>
    <x v="11"/>
    <x v="24"/>
  </r>
  <r>
    <s v="LAVSON PETERJOHN"/>
    <n v="1136106"/>
    <x v="2"/>
    <s v="Payment"/>
    <n v="-11000"/>
    <n v="-11000"/>
    <x v="109"/>
    <x v="109"/>
    <x v="0"/>
    <s v="Sales Control A/c 11GO-AR"/>
    <x v="11"/>
    <x v="24"/>
  </r>
  <r>
    <s v="NEVIN FERNANDES"/>
    <n v="1168612"/>
    <x v="2"/>
    <s v="Payment"/>
    <n v="-11000"/>
    <n v="-11000"/>
    <x v="105"/>
    <x v="105"/>
    <x v="0"/>
    <s v="Sales Control A/c 11GO-AR"/>
    <x v="11"/>
    <x v="24"/>
  </r>
  <r>
    <s v="ZAHEER ALI"/>
    <n v="1161635"/>
    <x v="2"/>
    <s v="Payment"/>
    <n v="-1000"/>
    <n v="-1000"/>
    <x v="105"/>
    <x v="105"/>
    <x v="0"/>
    <s v="Sales Control A/c 11GO-AR"/>
    <x v="11"/>
    <x v="24"/>
  </r>
  <r>
    <s v="VIPUL PARMAR"/>
    <n v="1238641"/>
    <x v="2"/>
    <s v="Payment"/>
    <n v="-686174"/>
    <n v="-664.63"/>
    <x v="227"/>
    <x v="227"/>
    <x v="0"/>
    <s v="Sales Control A/c 11GO-AR"/>
    <x v="11"/>
    <x v="24"/>
  </r>
  <r>
    <s v="SUSAI RAJ"/>
    <n v="808555"/>
    <x v="2"/>
    <s v="Payment"/>
    <n v="-10000"/>
    <n v="-10000"/>
    <x v="4"/>
    <x v="4"/>
    <x v="2"/>
    <s v="Sales Control A/c 11GO-AR"/>
    <x v="11"/>
    <x v="24"/>
  </r>
  <r>
    <s v="CANTEEN STORES DEPARTMENT"/>
    <n v="1195453"/>
    <x v="2"/>
    <s v="Payment"/>
    <n v="-10000"/>
    <n v="-10000"/>
    <x v="17"/>
    <x v="17"/>
    <x v="2"/>
    <s v="Sales Control A/c 11GO-AR"/>
    <x v="11"/>
    <x v="24"/>
  </r>
  <r>
    <s v="SALMA SHAIKH"/>
    <n v="1208876"/>
    <x v="2"/>
    <s v="Payment"/>
    <n v="-11000"/>
    <n v="-11000"/>
    <x v="2"/>
    <x v="2"/>
    <x v="2"/>
    <s v="Sales Control A/c 11GO-AR"/>
    <x v="11"/>
    <x v="24"/>
  </r>
  <r>
    <s v="PEDRO DE SOUZA"/>
    <n v="1146377"/>
    <x v="2"/>
    <s v="Payment"/>
    <n v="-1000"/>
    <n v="-1000"/>
    <x v="2"/>
    <x v="2"/>
    <x v="2"/>
    <s v="Sales Control A/c 11GO-AR"/>
    <x v="11"/>
    <x v="24"/>
  </r>
  <r>
    <s v="JAGANNATH NAIK"/>
    <n v="1200440"/>
    <x v="2"/>
    <s v="Payment"/>
    <n v="-11000"/>
    <n v="-11000"/>
    <x v="18"/>
    <x v="18"/>
    <x v="2"/>
    <s v="Sales Control A/c 11GO-AR"/>
    <x v="11"/>
    <x v="24"/>
  </r>
  <r>
    <s v="BRIJESH VELIP"/>
    <n v="1197077"/>
    <x v="2"/>
    <s v="Payment"/>
    <n v="-10000"/>
    <n v="-10000"/>
    <x v="22"/>
    <x v="22"/>
    <x v="2"/>
    <s v="Sales Control A/c 11GO-AR"/>
    <x v="11"/>
    <x v="24"/>
  </r>
  <r>
    <s v="MAKARAND SAMANT"/>
    <n v="1195496"/>
    <x v="2"/>
    <s v="Payment"/>
    <n v="-5000"/>
    <n v="-5000"/>
    <x v="31"/>
    <x v="31"/>
    <x v="2"/>
    <s v="Sales Control A/c 11GO-AR"/>
    <x v="11"/>
    <x v="24"/>
  </r>
  <r>
    <s v="AMOL GALEKAR"/>
    <n v="1112585"/>
    <x v="2"/>
    <s v="Payment"/>
    <n v="-5000"/>
    <n v="-5000"/>
    <x v="31"/>
    <x v="31"/>
    <x v="2"/>
    <s v="Sales Control A/c 11GO-AR"/>
    <x v="11"/>
    <x v="24"/>
  </r>
  <r>
    <s v="PRASHANT KULKARNI"/>
    <n v="1113977"/>
    <x v="2"/>
    <s v="Payment"/>
    <n v="-5000"/>
    <n v="-199.6"/>
    <x v="54"/>
    <x v="54"/>
    <x v="1"/>
    <s v="Sales Control A/c 11GO-AR"/>
    <x v="11"/>
    <x v="24"/>
  </r>
  <r>
    <s v="MARUTI SUZUKI INDIA LTD.(EW)"/>
    <n v="297196"/>
    <x v="2"/>
    <s v="Payment"/>
    <n v="-1620.29"/>
    <n v="-1620.29"/>
    <x v="29"/>
    <x v="29"/>
    <x v="1"/>
    <s v="Sales Control A/c 11GO-AR"/>
    <x v="11"/>
    <x v="24"/>
  </r>
  <r>
    <s v="XAVIER D SOUZA"/>
    <n v="1275877"/>
    <x v="2"/>
    <s v="Payment"/>
    <n v="-545046"/>
    <n v="-4431.03"/>
    <x v="10"/>
    <x v="10"/>
    <x v="1"/>
    <s v="Sales Control A/c 11GO-AR"/>
    <x v="11"/>
    <x v="24"/>
  </r>
  <r>
    <s v="HDFC ergo general insurance company ltd  "/>
    <n v="1219"/>
    <x v="2"/>
    <s v="Payment"/>
    <n v="-3232"/>
    <n v="-100.16"/>
    <x v="167"/>
    <x v="167"/>
    <x v="0"/>
    <s v="Sales Control A/c 11GO-AR"/>
    <x v="11"/>
    <x v="24"/>
  </r>
  <r>
    <s v="SURESH DABHOLKAR"/>
    <n v="747550"/>
    <x v="2"/>
    <s v="Payment"/>
    <n v="-11000"/>
    <n v="-11000"/>
    <x v="175"/>
    <x v="175"/>
    <x v="0"/>
    <s v="Sales Control A/c 11GO-AR"/>
    <x v="11"/>
    <x v="24"/>
  </r>
  <r>
    <s v="GOVIND SOLANKE"/>
    <n v="1232396"/>
    <x v="2"/>
    <s v="Payment"/>
    <n v="-545248"/>
    <n v="-63.99"/>
    <x v="209"/>
    <x v="209"/>
    <x v="0"/>
    <s v="Sales Control A/c 11GO-AR"/>
    <x v="11"/>
    <x v="24"/>
  </r>
  <r>
    <s v="DIPAK KARMALKAR"/>
    <n v="1173227"/>
    <x v="2"/>
    <s v="Payment"/>
    <n v="-1000"/>
    <n v="-1000"/>
    <x v="124"/>
    <x v="124"/>
    <x v="4"/>
    <s v="Sales Control A/c 11GO-AR"/>
    <x v="11"/>
    <x v="24"/>
  </r>
  <r>
    <s v="MAULALI SHEIKH"/>
    <n v="1123488"/>
    <x v="2"/>
    <s v="Payment"/>
    <n v="-10000"/>
    <n v="-10000"/>
    <x v="228"/>
    <x v="228"/>
    <x v="2"/>
    <s v="Sales Control A/c 11GO-AR"/>
    <x v="11"/>
    <x v="24"/>
  </r>
  <r>
    <s v="EVANS RESILDO FERNANDES"/>
    <n v="1182663"/>
    <x v="2"/>
    <s v="Payment"/>
    <n v="-11000"/>
    <n v="-11000"/>
    <x v="15"/>
    <x v="15"/>
    <x v="2"/>
    <s v="Sales Control A/c 11GO-AR"/>
    <x v="11"/>
    <x v="24"/>
  </r>
  <r>
    <s v="BHANUDAS SIMEPURUSHKAR"/>
    <n v="1194704"/>
    <x v="2"/>
    <s v="Payment"/>
    <n v="-5000"/>
    <n v="-5000"/>
    <x v="31"/>
    <x v="31"/>
    <x v="2"/>
    <s v="Sales Control A/c 11GO-AR"/>
    <x v="11"/>
    <x v="24"/>
  </r>
  <r>
    <s v="POONAM MARINA RODRIGUES"/>
    <n v="1240249"/>
    <x v="2"/>
    <s v="Payment"/>
    <n v="-11000"/>
    <n v="-11000"/>
    <x v="54"/>
    <x v="54"/>
    <x v="1"/>
    <s v="Sales Control A/c 11GO-AR"/>
    <x v="11"/>
    <x v="24"/>
  </r>
  <r>
    <s v="OMU KUNKALEKAR"/>
    <n v="1176200"/>
    <x v="2"/>
    <s v="Payment"/>
    <n v="-10000"/>
    <n v="-10000"/>
    <x v="137"/>
    <x v="137"/>
    <x v="0"/>
    <s v="Sales Control A/c 11GO-AR"/>
    <x v="11"/>
    <x v="24"/>
  </r>
  <r>
    <s v="AMEY NAIK"/>
    <n v="1221068"/>
    <x v="2"/>
    <s v="Payment"/>
    <n v="-1000"/>
    <n v="-1000"/>
    <x v="229"/>
    <x v="229"/>
    <x v="4"/>
    <s v="Sales Control A/c 11GO-AR"/>
    <x v="11"/>
    <x v="24"/>
  </r>
  <r>
    <s v="MANVI NAIK"/>
    <n v="893536"/>
    <x v="2"/>
    <s v="Payment"/>
    <n v="-21000"/>
    <n v="-21000"/>
    <x v="230"/>
    <x v="230"/>
    <x v="4"/>
    <s v="Sales Control A/c 11GO-AR"/>
    <x v="11"/>
    <x v="24"/>
  </r>
  <r>
    <s v="HANDRY FERNANDES"/>
    <n v="355912"/>
    <x v="2"/>
    <s v="Payment"/>
    <n v="-310558"/>
    <n v="-56514.01"/>
    <x v="4"/>
    <x v="4"/>
    <x v="2"/>
    <s v="Sales Control A/c 11GO-AR"/>
    <x v="11"/>
    <x v="24"/>
  </r>
  <r>
    <s v="ARJUN GAVIT"/>
    <n v="1270801"/>
    <x v="2"/>
    <s v="Payment"/>
    <n v="-200000"/>
    <n v="-200000"/>
    <x v="4"/>
    <x v="4"/>
    <x v="2"/>
    <s v="Sales Control A/c 11GO-AR"/>
    <x v="11"/>
    <x v="24"/>
  </r>
  <r>
    <s v="RAMESH DAMANAL"/>
    <n v="1171295"/>
    <x v="2"/>
    <s v="Payment"/>
    <n v="-1000"/>
    <n v="-1000"/>
    <x v="82"/>
    <x v="82"/>
    <x v="1"/>
    <s v="Sales Control A/c 11GO-AR"/>
    <x v="11"/>
    <x v="24"/>
  </r>
  <r>
    <s v="JYOTI DESHPRABHU"/>
    <n v="1256137"/>
    <x v="2"/>
    <s v="Payment"/>
    <n v="-486800"/>
    <n v="-2015.8"/>
    <x v="51"/>
    <x v="51"/>
    <x v="0"/>
    <s v="Sales Control A/c 11GO-AR"/>
    <x v="11"/>
    <x v="24"/>
  </r>
  <r>
    <s v="AGNELO CAMELO"/>
    <n v="1179506"/>
    <x v="2"/>
    <s v="Payment"/>
    <n v="-10000"/>
    <n v="-10000"/>
    <x v="197"/>
    <x v="197"/>
    <x v="0"/>
    <s v="Sales Control A/c 11GO-AR"/>
    <x v="11"/>
    <x v="24"/>
  </r>
  <r>
    <s v="PANDURANG PARSEKAR"/>
    <n v="133378"/>
    <x v="2"/>
    <s v="Payment"/>
    <n v="-10000"/>
    <n v="-10000"/>
    <x v="197"/>
    <x v="197"/>
    <x v="0"/>
    <s v="Sales Control A/c 11GO-AR"/>
    <x v="11"/>
    <x v="24"/>
  </r>
  <r>
    <s v="ABDUL KHAN"/>
    <n v="1168266"/>
    <x v="2"/>
    <s v="Payment"/>
    <n v="-10000"/>
    <n v="-10000"/>
    <x v="197"/>
    <x v="197"/>
    <x v="0"/>
    <s v="Sales Control A/c 11GO-AR"/>
    <x v="11"/>
    <x v="24"/>
  </r>
  <r>
    <s v="SAPNIL NAIK"/>
    <n v="1163448"/>
    <x v="2"/>
    <s v="Payment"/>
    <n v="-10000"/>
    <n v="-10000"/>
    <x v="197"/>
    <x v="197"/>
    <x v="0"/>
    <s v="Sales Control A/c 11GO-AR"/>
    <x v="11"/>
    <x v="24"/>
  </r>
  <r>
    <s v="MELIDA RODRIGUES"/>
    <n v="1179218"/>
    <x v="2"/>
    <s v="Payment"/>
    <n v="-1000"/>
    <n v="-1000"/>
    <x v="105"/>
    <x v="105"/>
    <x v="0"/>
    <s v="Sales Control A/c 11GO-AR"/>
    <x v="11"/>
    <x v="24"/>
  </r>
  <r>
    <s v="RUFINA MENEZES"/>
    <n v="1241971"/>
    <x v="2"/>
    <s v="Payment"/>
    <n v="-6915"/>
    <n v="-6915"/>
    <x v="91"/>
    <x v="91"/>
    <x v="0"/>
    <s v="Sales Control A/c 11GO-AR"/>
    <x v="11"/>
    <x v="24"/>
  </r>
  <r>
    <s v="BASAVRAJ HOMBARADI"/>
    <n v="1240457"/>
    <x v="2"/>
    <s v="Payment"/>
    <n v="-11000"/>
    <n v="-11000"/>
    <x v="171"/>
    <x v="171"/>
    <x v="0"/>
    <s v="Sales Control A/c 11GO-AR"/>
    <x v="11"/>
    <x v="24"/>
  </r>
  <r>
    <s v="PUSHKAR NAIK"/>
    <n v="1173114"/>
    <x v="2"/>
    <s v="Payment"/>
    <n v="-10000"/>
    <n v="-10000"/>
    <x v="221"/>
    <x v="221"/>
    <x v="4"/>
    <s v="Sales Control A/c 11GO-AR"/>
    <x v="11"/>
    <x v="24"/>
  </r>
  <r>
    <s v="PREM NAIK"/>
    <n v="1158545"/>
    <x v="2"/>
    <s v="Payment"/>
    <n v="-10000"/>
    <n v="-10000"/>
    <x v="228"/>
    <x v="228"/>
    <x v="2"/>
    <s v="Sales Control A/c 11GO-AR"/>
    <x v="11"/>
    <x v="24"/>
  </r>
  <r>
    <s v="SANTOSH MADGAONKAR"/>
    <n v="1210597"/>
    <x v="2"/>
    <s v="Payment"/>
    <n v="-10000"/>
    <n v="-10000"/>
    <x v="2"/>
    <x v="2"/>
    <x v="2"/>
    <s v="Sales Control A/c 11GO-AR"/>
    <x v="11"/>
    <x v="24"/>
  </r>
  <r>
    <s v="ALLEN NUNEZ"/>
    <n v="1196105"/>
    <x v="2"/>
    <s v="Payment"/>
    <n v="-11000"/>
    <n v="-11000"/>
    <x v="15"/>
    <x v="15"/>
    <x v="2"/>
    <s v="Sales Control A/c 11GO-AR"/>
    <x v="11"/>
    <x v="24"/>
  </r>
  <r>
    <s v="SUNSHINE EDUCATIONAL TRUST"/>
    <n v="1216809"/>
    <x v="2"/>
    <s v="Payment"/>
    <n v="-1667"/>
    <n v="-51.49"/>
    <x v="15"/>
    <x v="15"/>
    <x v="2"/>
    <s v="Sales Control A/c 11GO-AR"/>
    <x v="11"/>
    <x v="24"/>
  </r>
  <r>
    <s v="ALD AUTOMOTIVE PVT LTD"/>
    <n v="1170772"/>
    <x v="2"/>
    <s v="Payment"/>
    <n v="-8000"/>
    <n v="-1657.19"/>
    <x v="35"/>
    <x v="35"/>
    <x v="1"/>
    <s v="Sales Control A/c 11GO-AR"/>
    <x v="11"/>
    <x v="24"/>
  </r>
  <r>
    <s v="PRAVEEN SURLEKAR"/>
    <n v="1276069"/>
    <x v="2"/>
    <s v="Payment"/>
    <n v="-5000"/>
    <n v="-5000"/>
    <x v="36"/>
    <x v="36"/>
    <x v="1"/>
    <s v="Sales Control A/c 11GO-AR"/>
    <x v="11"/>
    <x v="24"/>
  </r>
  <r>
    <s v="KESHAV KANKONKAR"/>
    <n v="1170906"/>
    <x v="2"/>
    <s v="Payment"/>
    <n v="-10000"/>
    <n v="-10000"/>
    <x v="197"/>
    <x v="197"/>
    <x v="0"/>
    <s v="Sales Control A/c 11GO-AR"/>
    <x v="11"/>
    <x v="24"/>
  </r>
  <r>
    <s v="LAXMAN GAONKAR"/>
    <n v="1168894"/>
    <x v="2"/>
    <s v="Payment"/>
    <n v="-11000"/>
    <n v="-11000"/>
    <x v="197"/>
    <x v="197"/>
    <x v="0"/>
    <s v="Sales Control A/c 11GO-AR"/>
    <x v="11"/>
    <x v="24"/>
  </r>
  <r>
    <s v="GOURISH KALANGUTKAR"/>
    <n v="1166536"/>
    <x v="2"/>
    <s v="Payment"/>
    <n v="-5000"/>
    <n v="-5000"/>
    <x v="197"/>
    <x v="197"/>
    <x v="0"/>
    <s v="Sales Control A/c 11GO-AR"/>
    <x v="11"/>
    <x v="24"/>
  </r>
  <r>
    <s v="PRASHANT PARAB"/>
    <n v="1145051"/>
    <x v="2"/>
    <s v="Payment"/>
    <n v="-5000"/>
    <n v="-5000"/>
    <x v="105"/>
    <x v="105"/>
    <x v="0"/>
    <s v="Sales Control A/c 11GO-AR"/>
    <x v="11"/>
    <x v="24"/>
  </r>
  <r>
    <s v="SBI GENERAL INSURANCE CO LTD"/>
    <n v="303635"/>
    <x v="2"/>
    <s v="Payment"/>
    <n v="-500"/>
    <n v="-86.98"/>
    <x v="33"/>
    <x v="33"/>
    <x v="0"/>
    <s v="Sales Control A/c 11GO-AR"/>
    <x v="11"/>
    <x v="24"/>
  </r>
  <r>
    <s v="CHETAN GAONKAR"/>
    <n v="1248642"/>
    <x v="2"/>
    <s v="Payment"/>
    <n v="-647981"/>
    <n v="-2324.29"/>
    <x v="203"/>
    <x v="203"/>
    <x v="0"/>
    <s v="Sales Control A/c 11GO-AR"/>
    <x v="11"/>
    <x v="24"/>
  </r>
  <r>
    <s v="SURENDRA DESSAI"/>
    <n v="1223994"/>
    <x v="2"/>
    <s v="Payment"/>
    <n v="-7953"/>
    <n v="-7953"/>
    <x v="90"/>
    <x v="90"/>
    <x v="4"/>
    <s v="Sales Control A/c 11GO-AR"/>
    <x v="11"/>
    <x v="24"/>
  </r>
  <r>
    <s v="NILESH GAWAS"/>
    <n v="1167621"/>
    <x v="2"/>
    <s v="Payment"/>
    <n v="-11000"/>
    <n v="-11000"/>
    <x v="231"/>
    <x v="231"/>
    <x v="4"/>
    <s v="Sales Control A/c 11GO-AR"/>
    <x v="11"/>
    <x v="24"/>
  </r>
  <r>
    <s v="DRISHTI LIFESAVING PVT LTD"/>
    <n v="1202314"/>
    <x v="2"/>
    <s v="Payment"/>
    <n v="-20000"/>
    <n v="-20000"/>
    <x v="232"/>
    <x v="232"/>
    <x v="2"/>
    <s v="Sales Control A/c 11GO-AR"/>
    <x v="11"/>
    <x v="24"/>
  </r>
  <r>
    <s v="AJIT MALDAR"/>
    <n v="689164"/>
    <x v="2"/>
    <s v="Payment"/>
    <n v="-10000"/>
    <n v="-10000"/>
    <x v="228"/>
    <x v="228"/>
    <x v="2"/>
    <s v="Sales Control A/c 11GO-AR"/>
    <x v="11"/>
    <x v="24"/>
  </r>
  <r>
    <s v="MAYUR MANERKAR"/>
    <n v="1201147"/>
    <x v="2"/>
    <s v="Payment"/>
    <n v="-1000"/>
    <n v="-1000"/>
    <x v="17"/>
    <x v="17"/>
    <x v="2"/>
    <s v="Sales Control A/c 11GO-AR"/>
    <x v="11"/>
    <x v="24"/>
  </r>
  <r>
    <s v="MSIL EW COMMISION"/>
    <n v="330007"/>
    <x v="2"/>
    <s v="Payment"/>
    <n v="-8645"/>
    <n v="-8645"/>
    <x v="2"/>
    <x v="2"/>
    <x v="2"/>
    <s v="Sales Control A/c 11GO-AR"/>
    <x v="11"/>
    <x v="24"/>
  </r>
  <r>
    <s v="JOAO PEIXETO"/>
    <n v="1037190"/>
    <x v="2"/>
    <s v="Payment"/>
    <n v="-11000"/>
    <n v="-11000"/>
    <x v="2"/>
    <x v="2"/>
    <x v="2"/>
    <s v="Sales Control A/c 11GO-AR"/>
    <x v="11"/>
    <x v="24"/>
  </r>
  <r>
    <s v="MARUTI SUZUKI INDIA LTD.(EW)"/>
    <n v="297196"/>
    <x v="2"/>
    <s v="Payment"/>
    <n v="-2202.21"/>
    <n v="-2202.21"/>
    <x v="18"/>
    <x v="18"/>
    <x v="2"/>
    <s v="Sales Control A/c 11GO-AR"/>
    <x v="11"/>
    <x v="24"/>
  </r>
  <r>
    <s v="BENZILA GOMES"/>
    <n v="1196119"/>
    <x v="2"/>
    <s v="Payment"/>
    <n v="-11000"/>
    <n v="-11000"/>
    <x v="22"/>
    <x v="22"/>
    <x v="2"/>
    <s v="Sales Control A/c 11GO-AR"/>
    <x v="11"/>
    <x v="24"/>
  </r>
  <r>
    <s v="ALEIXO FELIZARDO"/>
    <n v="1172932"/>
    <x v="2"/>
    <s v="Payment"/>
    <n v="-11000"/>
    <n v="-11000"/>
    <x v="82"/>
    <x v="82"/>
    <x v="1"/>
    <s v="Sales Control A/c 11GO-AR"/>
    <x v="11"/>
    <x v="24"/>
  </r>
  <r>
    <s v="DHIRAJ MURGAOKAR"/>
    <n v="1254538"/>
    <x v="2"/>
    <s v="Payment"/>
    <n v="-11000"/>
    <n v="-1589.39"/>
    <x v="28"/>
    <x v="28"/>
    <x v="3"/>
    <s v="Sales Control A/c 11GO-AR"/>
    <x v="11"/>
    <x v="24"/>
  </r>
  <r>
    <s v="HDFC ERGO GENERAL INSURANCE CO. LTD."/>
    <n v="44495"/>
    <x v="2"/>
    <s v="Payment"/>
    <n v="-16640.939999999999"/>
    <n v="-275.56"/>
    <x v="180"/>
    <x v="180"/>
    <x v="0"/>
    <s v="Sales Control A/c 11GO-AR"/>
    <x v="11"/>
    <x v="24"/>
  </r>
  <r>
    <s v="RUCHI ADIVREKAR"/>
    <n v="1174311"/>
    <x v="2"/>
    <s v="Payment"/>
    <n v="-11000"/>
    <n v="-11000"/>
    <x v="197"/>
    <x v="197"/>
    <x v="0"/>
    <s v="Sales Control A/c 11GO-AR"/>
    <x v="11"/>
    <x v="24"/>
  </r>
  <r>
    <s v="BRINDA FERNANDES"/>
    <n v="1172101"/>
    <x v="2"/>
    <s v="Payment"/>
    <n v="-20000"/>
    <n v="-20000"/>
    <x v="105"/>
    <x v="105"/>
    <x v="0"/>
    <s v="Sales Control A/c 11GO-AR"/>
    <x v="11"/>
    <x v="24"/>
  </r>
  <r>
    <s v="VIPUL CHAUHAN"/>
    <n v="937138"/>
    <x v="2"/>
    <s v="Payment"/>
    <n v="-8513"/>
    <n v="-261.39999999999998"/>
    <x v="179"/>
    <x v="179"/>
    <x v="0"/>
    <s v="Sales Control A/c 11GO-AR"/>
    <x v="11"/>
    <x v="24"/>
  </r>
  <r>
    <s v="MAHESH HEBBALKAR"/>
    <n v="1101877"/>
    <x v="2"/>
    <s v="Payment"/>
    <n v="-30000"/>
    <n v="-30000"/>
    <x v="201"/>
    <x v="201"/>
    <x v="4"/>
    <s v="Sales Control A/c 11GO-AR"/>
    <x v="11"/>
    <x v="24"/>
  </r>
  <r>
    <s v="SANTOSH MOHANTY"/>
    <n v="1222791"/>
    <x v="2"/>
    <s v="Payment"/>
    <n v="-1000"/>
    <n v="-1000"/>
    <x v="222"/>
    <x v="222"/>
    <x v="4"/>
    <s v="Sales Control A/c 11GO-AR"/>
    <x v="11"/>
    <x v="24"/>
  </r>
  <r>
    <s v="SOMESH PARSEKAR"/>
    <n v="1182191"/>
    <x v="2"/>
    <s v="Payment"/>
    <n v="-11000"/>
    <n v="-11000"/>
    <x v="2"/>
    <x v="2"/>
    <x v="2"/>
    <s v="Sales Control A/c 11GO-AR"/>
    <x v="11"/>
    <x v="24"/>
  </r>
  <r>
    <s v="VAIBHAV CHARI"/>
    <n v="1191122"/>
    <x v="2"/>
    <s v="Payment"/>
    <n v="-10000"/>
    <n v="-10000"/>
    <x v="15"/>
    <x v="15"/>
    <x v="2"/>
    <s v="Sales Control A/c 11GO-AR"/>
    <x v="11"/>
    <x v="24"/>
  </r>
  <r>
    <s v="PANDURANG AINKAR"/>
    <n v="1254003"/>
    <x v="2"/>
    <s v="Payment"/>
    <n v="-834232"/>
    <n v="-7430.08"/>
    <x v="20"/>
    <x v="20"/>
    <x v="2"/>
    <s v="Sales Control A/c 11GO-AR"/>
    <x v="11"/>
    <x v="24"/>
  </r>
  <r>
    <s v="XEC MAMOD ACBAR MUJAVOR"/>
    <n v="1283776"/>
    <x v="2"/>
    <s v="Payment"/>
    <n v="-345000"/>
    <n v="-16511.009999999998"/>
    <x v="43"/>
    <x v="43"/>
    <x v="2"/>
    <s v="Sales Control A/c 11GO-AR"/>
    <x v="11"/>
    <x v="24"/>
  </r>
  <r>
    <s v="BAJAJ ALLIANZ GENERAL INSURANCE COMPANY LIMITED"/>
    <n v="1171153"/>
    <x v="2"/>
    <s v="Payment"/>
    <n v="-7379"/>
    <n v="-72.84"/>
    <x v="44"/>
    <x v="44"/>
    <x v="3"/>
    <s v="Sales Control A/c 11GO-AR"/>
    <x v="11"/>
    <x v="24"/>
  </r>
  <r>
    <s v="RAMCHANDRA PALYEKAR"/>
    <n v="1267234"/>
    <x v="2"/>
    <s v="Payment"/>
    <n v="-875321"/>
    <n v="-391.12"/>
    <x v="121"/>
    <x v="121"/>
    <x v="3"/>
    <s v="Sales Control A/c 11GO-AR"/>
    <x v="11"/>
    <x v="24"/>
  </r>
  <r>
    <s v="PRASAD GURAV"/>
    <n v="1236940"/>
    <x v="2"/>
    <s v="Payment"/>
    <n v="-535"/>
    <n v="-535"/>
    <x v="113"/>
    <x v="113"/>
    <x v="0"/>
    <s v="Sales Control A/c 11GO-AR"/>
    <x v="11"/>
    <x v="24"/>
  </r>
  <r>
    <s v="NAVITA GONSALVES"/>
    <n v="1158164"/>
    <x v="2"/>
    <s v="Payment"/>
    <n v="-1000"/>
    <n v="-1000"/>
    <x v="105"/>
    <x v="105"/>
    <x v="0"/>
    <s v="Sales Control A/c 11GO-AR"/>
    <x v="11"/>
    <x v="24"/>
  </r>
  <r>
    <s v="ADITYA DATTA"/>
    <n v="1105757"/>
    <x v="2"/>
    <s v="Payment"/>
    <n v="-11000"/>
    <n v="-474.18"/>
    <x v="233"/>
    <x v="233"/>
    <x v="4"/>
    <s v="Sales Control A/c 11GO-AR"/>
    <x v="11"/>
    <x v="24"/>
  </r>
  <r>
    <s v="RAJESH PIRONKAR"/>
    <n v="1021356"/>
    <x v="2"/>
    <s v="Payment"/>
    <n v="-10000"/>
    <n v="-10000"/>
    <x v="234"/>
    <x v="234"/>
    <x v="4"/>
    <s v="Sales Control A/c 11GO-AR"/>
    <x v="11"/>
    <x v="24"/>
  </r>
  <r>
    <s v="SANJIV KAMAT"/>
    <n v="1186449"/>
    <x v="2"/>
    <s v="Payment"/>
    <n v="-10000"/>
    <n v="-10000"/>
    <x v="2"/>
    <x v="2"/>
    <x v="2"/>
    <s v="Sales Control A/c 11GO-AR"/>
    <x v="11"/>
    <x v="24"/>
  </r>
  <r>
    <s v="MEGHNA KAPOOR"/>
    <n v="785827"/>
    <x v="2"/>
    <s v="Payment"/>
    <n v="-11000"/>
    <n v="-11000"/>
    <x v="12"/>
    <x v="12"/>
    <x v="2"/>
    <s v="Sales Control A/c 11GO-AR"/>
    <x v="11"/>
    <x v="24"/>
  </r>
  <r>
    <s v="SURESH CHAVAN"/>
    <n v="1202494"/>
    <x v="2"/>
    <s v="Payment"/>
    <n v="-11000"/>
    <n v="-11000"/>
    <x v="40"/>
    <x v="40"/>
    <x v="2"/>
    <s v="Sales Control A/c 11GO-AR"/>
    <x v="11"/>
    <x v="24"/>
  </r>
  <r>
    <s v="HEMANT CHARI"/>
    <n v="1180059"/>
    <x v="2"/>
    <s v="Payment"/>
    <n v="-5000"/>
    <n v="-5000"/>
    <x v="30"/>
    <x v="30"/>
    <x v="1"/>
    <s v="Sales Control A/c 11GO-AR"/>
    <x v="11"/>
    <x v="24"/>
  </r>
  <r>
    <s v="SANJAY MAHALE"/>
    <n v="1172857"/>
    <x v="2"/>
    <s v="Payment"/>
    <n v="-10000"/>
    <n v="-10000"/>
    <x v="82"/>
    <x v="82"/>
    <x v="1"/>
    <s v="Sales Control A/c 11GO-AR"/>
    <x v="11"/>
    <x v="24"/>
  </r>
  <r>
    <s v="ANTONETA HELENA PEREIRA"/>
    <n v="1165511"/>
    <x v="2"/>
    <s v="Payment"/>
    <n v="-11000"/>
    <n v="-11000"/>
    <x v="105"/>
    <x v="105"/>
    <x v="0"/>
    <s v="Sales Control A/c 11GO-AR"/>
    <x v="11"/>
    <x v="24"/>
  </r>
  <r>
    <s v="VINAYAK ANANT BHAT"/>
    <n v="1159083"/>
    <x v="2"/>
    <s v="Payment"/>
    <n v="-500"/>
    <n v="-500"/>
    <x v="105"/>
    <x v="105"/>
    <x v="0"/>
    <s v="Sales Control A/c 11GO-AR"/>
    <x v="11"/>
    <x v="24"/>
  </r>
  <r>
    <s v="ANCESAO SEQUEIRA"/>
    <n v="1002415"/>
    <x v="2"/>
    <s v="Payment"/>
    <n v="-25000"/>
    <n v="-25000"/>
    <x v="209"/>
    <x v="209"/>
    <x v="0"/>
    <s v="Sales Control A/c 11GO-AR"/>
    <x v="11"/>
    <x v="24"/>
  </r>
  <r>
    <s v="SANTOSH BEYALI"/>
    <n v="1238222"/>
    <x v="2"/>
    <s v="Payment"/>
    <n v="-10000"/>
    <n v="-10000"/>
    <x v="154"/>
    <x v="154"/>
    <x v="0"/>
    <s v="Sales Control A/c 11GO-AR"/>
    <x v="11"/>
    <x v="24"/>
  </r>
  <r>
    <s v="PREM NAIK"/>
    <n v="1158545"/>
    <x v="2"/>
    <s v="Payment"/>
    <n v="-10000"/>
    <n v="-10000"/>
    <x v="235"/>
    <x v="235"/>
    <x v="4"/>
    <s v="Sales Control A/c 11GO-AR"/>
    <x v="11"/>
    <x v="24"/>
  </r>
  <r>
    <s v="ARJUN GAVIT"/>
    <n v="1270801"/>
    <x v="2"/>
    <s v="Payment"/>
    <n v="-305400"/>
    <n v="-305400"/>
    <x v="4"/>
    <x v="4"/>
    <x v="2"/>
    <s v="Sales Control A/c 11GO-AR"/>
    <x v="11"/>
    <x v="24"/>
  </r>
  <r>
    <s v="SUDHIR PARYEKAR"/>
    <n v="1205358"/>
    <x v="2"/>
    <s v="Payment"/>
    <n v="-1000"/>
    <n v="-1000"/>
    <x v="17"/>
    <x v="17"/>
    <x v="2"/>
    <s v="Sales Control A/c 11GO-AR"/>
    <x v="11"/>
    <x v="24"/>
  </r>
  <r>
    <s v="GANESH PILLEA"/>
    <n v="1208058"/>
    <x v="2"/>
    <s v="Payment"/>
    <n v="-10000"/>
    <n v="-10000"/>
    <x v="2"/>
    <x v="2"/>
    <x v="2"/>
    <s v="Sales Control A/c 11GO-AR"/>
    <x v="11"/>
    <x v="24"/>
  </r>
  <r>
    <s v="NIDESH V K"/>
    <n v="1178555"/>
    <x v="2"/>
    <s v="Payment"/>
    <n v="-1000"/>
    <n v="-1000"/>
    <x v="31"/>
    <x v="31"/>
    <x v="2"/>
    <s v="Sales Control A/c 11GO-AR"/>
    <x v="11"/>
    <x v="24"/>
  </r>
  <r>
    <s v="HDFC ergo general insurance company ltd  "/>
    <n v="1219"/>
    <x v="2"/>
    <s v="Payment"/>
    <n v="-4720.07"/>
    <n v="-636.71"/>
    <x v="36"/>
    <x v="36"/>
    <x v="1"/>
    <s v="Sales Control A/c 11GO-AR"/>
    <x v="11"/>
    <x v="24"/>
  </r>
  <r>
    <s v="PIO DE GAMA"/>
    <n v="1165436"/>
    <x v="2"/>
    <s v="Payment"/>
    <n v="-10000"/>
    <n v="-10000"/>
    <x v="116"/>
    <x v="116"/>
    <x v="0"/>
    <s v="Sales Control A/c 11GO-AR"/>
    <x v="11"/>
    <x v="24"/>
  </r>
  <r>
    <s v="ABDUL SAYYAD"/>
    <n v="1251632"/>
    <x v="2"/>
    <s v="Payment"/>
    <n v="-10000"/>
    <n v="-10000"/>
    <x v="170"/>
    <x v="170"/>
    <x v="0"/>
    <s v="Sales Control A/c 11GO-AR"/>
    <x v="11"/>
    <x v="24"/>
  </r>
  <r>
    <s v="JAMES TIBURCIO FERNANDES MIRANDA"/>
    <n v="1245268"/>
    <x v="2"/>
    <s v="Payment"/>
    <n v="-1129000"/>
    <n v="-2574.73"/>
    <x v="171"/>
    <x v="171"/>
    <x v="0"/>
    <s v="Sales Control A/c 11GO-AR"/>
    <x v="11"/>
    <x v="24"/>
  </r>
  <r>
    <s v="RAJKUMAR BHAT"/>
    <n v="131840"/>
    <x v="2"/>
    <s v="Payment"/>
    <n v="-10000"/>
    <n v="-10000"/>
    <x v="232"/>
    <x v="232"/>
    <x v="2"/>
    <s v="Sales Control A/c 11GO-AR"/>
    <x v="11"/>
    <x v="24"/>
  </r>
  <r>
    <s v="ARJUN GAVIT"/>
    <n v="1270801"/>
    <x v="2"/>
    <s v="Payment"/>
    <n v="-300000"/>
    <n v="-300000"/>
    <x v="4"/>
    <x v="4"/>
    <x v="2"/>
    <s v="Sales Control A/c 11GO-AR"/>
    <x v="11"/>
    <x v="24"/>
  </r>
  <r>
    <s v="SUNIL PILANKAR"/>
    <n v="1206627"/>
    <x v="2"/>
    <s v="Payment"/>
    <n v="-10000"/>
    <n v="-10000"/>
    <x v="2"/>
    <x v="2"/>
    <x v="2"/>
    <s v="Sales Control A/c 11GO-AR"/>
    <x v="11"/>
    <x v="24"/>
  </r>
  <r>
    <s v="HEMA GADEKAR CHANDROJI"/>
    <n v="1201397"/>
    <x v="2"/>
    <s v="Payment"/>
    <n v="-10000"/>
    <n v="-10000"/>
    <x v="2"/>
    <x v="2"/>
    <x v="2"/>
    <s v="Sales Control A/c 11GO-AR"/>
    <x v="11"/>
    <x v="24"/>
  </r>
  <r>
    <s v="GAURESH AJGAONKAR"/>
    <n v="1280770"/>
    <x v="2"/>
    <s v="Payment"/>
    <n v="-11000"/>
    <n v="-11000"/>
    <x v="69"/>
    <x v="69"/>
    <x v="2"/>
    <s v="Sales Control A/c 11GO-AR"/>
    <x v="11"/>
    <x v="24"/>
  </r>
  <r>
    <s v="CHETANA SIMEPURUSHKAR"/>
    <n v="1188744"/>
    <x v="2"/>
    <s v="Payment"/>
    <n v="-10000"/>
    <n v="-10000"/>
    <x v="31"/>
    <x v="31"/>
    <x v="2"/>
    <s v="Sales Control A/c 11GO-AR"/>
    <x v="11"/>
    <x v="24"/>
  </r>
  <r>
    <s v="IFFCO TOKIO GENERAL INSURANCE COMPANY LTD"/>
    <n v="1220"/>
    <x v="2"/>
    <s v="Payment"/>
    <n v="-23964"/>
    <n v="-2096.87"/>
    <x v="54"/>
    <x v="54"/>
    <x v="1"/>
    <s v="Sales Control A/c 11GO-AR"/>
    <x v="11"/>
    <x v="24"/>
  </r>
  <r>
    <s v="HEMANT KUDNEKAR"/>
    <n v="740895"/>
    <x v="2"/>
    <s v="Payment"/>
    <n v="-5000"/>
    <n v="-5000"/>
    <x v="82"/>
    <x v="82"/>
    <x v="1"/>
    <s v="Sales Control A/c 11GO-AR"/>
    <x v="11"/>
    <x v="24"/>
  </r>
  <r>
    <s v="PRADEP NISTANI"/>
    <n v="1260732"/>
    <x v="2"/>
    <s v="Payment"/>
    <n v="-10000"/>
    <n v="-10000"/>
    <x v="180"/>
    <x v="180"/>
    <x v="0"/>
    <s v="Sales Control A/c 11GO-AR"/>
    <x v="11"/>
    <x v="24"/>
  </r>
  <r>
    <s v="UDAY ARONDEKAR"/>
    <n v="1163819"/>
    <x v="2"/>
    <s v="Payment"/>
    <n v="-10000"/>
    <n v="-10000"/>
    <x v="197"/>
    <x v="197"/>
    <x v="0"/>
    <s v="Sales Control A/c 11GO-AR"/>
    <x v="11"/>
    <x v="24"/>
  </r>
  <r>
    <s v="BANKIM WAGLE"/>
    <n v="550724"/>
    <x v="2"/>
    <s v="Payment"/>
    <n v="-11000"/>
    <n v="-11000"/>
    <x v="105"/>
    <x v="105"/>
    <x v="0"/>
    <s v="Sales Control A/c 11GO-AR"/>
    <x v="11"/>
    <x v="24"/>
  </r>
  <r>
    <s v="ANJUSH SADGURU PALNI"/>
    <n v="1026120"/>
    <x v="2"/>
    <s v="Payment"/>
    <n v="-11000"/>
    <n v="-11000"/>
    <x v="105"/>
    <x v="105"/>
    <x v="0"/>
    <s v="Sales Control A/c 11GO-AR"/>
    <x v="11"/>
    <x v="24"/>
  </r>
  <r>
    <s v="TAJ INDIA TOURS"/>
    <n v="1131342"/>
    <x v="2"/>
    <s v="Payment"/>
    <n v="-10000"/>
    <n v="-10000"/>
    <x v="96"/>
    <x v="96"/>
    <x v="0"/>
    <s v="Sales Control A/c 11GO-AR"/>
    <x v="11"/>
    <x v="24"/>
  </r>
  <r>
    <s v="CAVALA HOTELS PVT LTD"/>
    <n v="1227620"/>
    <x v="2"/>
    <s v="Payment"/>
    <n v="-1253572"/>
    <n v="-517.30999999999995"/>
    <x v="165"/>
    <x v="165"/>
    <x v="0"/>
    <s v="Sales Control A/c 11GO-AR"/>
    <x v="11"/>
    <x v="24"/>
  </r>
  <r>
    <s v="SAI SERVICE"/>
    <n v="1155385"/>
    <x v="2"/>
    <s v="Payment"/>
    <n v="-6000"/>
    <n v="-1000.34"/>
    <x v="41"/>
    <x v="41"/>
    <x v="4"/>
    <s v="Sales Control A/c 11GO-AR"/>
    <x v="11"/>
    <x v="24"/>
  </r>
  <r>
    <s v="SANTOSH DIAS"/>
    <n v="1221300"/>
    <x v="2"/>
    <s v="Payment"/>
    <n v="-1000"/>
    <n v="-1000"/>
    <x v="236"/>
    <x v="236"/>
    <x v="4"/>
    <s v="Sales Control A/c 11GO-AR"/>
    <x v="11"/>
    <x v="24"/>
  </r>
  <r>
    <s v="ARJUN GAVIT"/>
    <n v="1270801"/>
    <x v="2"/>
    <s v="Payment"/>
    <n v="-172220"/>
    <n v="-172220"/>
    <x v="4"/>
    <x v="4"/>
    <x v="2"/>
    <s v="Sales Control A/c 11GO-AR"/>
    <x v="11"/>
    <x v="24"/>
  </r>
  <r>
    <s v="MARUTI SUZUKI INDIA LTD.(EW)"/>
    <n v="297196"/>
    <x v="2"/>
    <s v="Payment"/>
    <n v="-910.37"/>
    <n v="-910.37"/>
    <x v="2"/>
    <x v="2"/>
    <x v="2"/>
    <s v="Sales Control A/c 11GO-AR"/>
    <x v="11"/>
    <x v="24"/>
  </r>
  <r>
    <s v="MSIL EW COMMISION"/>
    <n v="330007"/>
    <x v="2"/>
    <s v="Payment"/>
    <n v="-8181"/>
    <n v="-8181"/>
    <x v="2"/>
    <x v="2"/>
    <x v="2"/>
    <s v="Sales Control A/c 11GO-AR"/>
    <x v="11"/>
    <x v="24"/>
  </r>
  <r>
    <s v="URVEE PHALDESAI"/>
    <n v="1289201"/>
    <x v="2"/>
    <s v="Payment"/>
    <n v="-11000"/>
    <n v="-11000"/>
    <x v="21"/>
    <x v="21"/>
    <x v="2"/>
    <s v="Sales Control A/c 11GO-AR"/>
    <x v="11"/>
    <x v="24"/>
  </r>
  <r>
    <s v="ALFRED DIAS"/>
    <n v="1288416"/>
    <x v="2"/>
    <s v="Payment"/>
    <n v="-9000"/>
    <n v="-9000"/>
    <x v="21"/>
    <x v="21"/>
    <x v="2"/>
    <s v="Sales Control A/c 11GO-AR"/>
    <x v="11"/>
    <x v="24"/>
  </r>
  <r>
    <s v="LOIS DE SOUZA"/>
    <n v="1194369"/>
    <x v="2"/>
    <s v="Payment"/>
    <n v="-11000"/>
    <n v="-11000"/>
    <x v="40"/>
    <x v="40"/>
    <x v="2"/>
    <s v="Sales Control A/c 11GO-AR"/>
    <x v="11"/>
    <x v="24"/>
  </r>
  <r>
    <s v="GAURI MANDREKAR"/>
    <n v="1135942"/>
    <x v="2"/>
    <s v="Payment"/>
    <n v="-10000"/>
    <n v="-10000"/>
    <x v="29"/>
    <x v="29"/>
    <x v="1"/>
    <s v="Sales Control A/c 11GO-AR"/>
    <x v="11"/>
    <x v="24"/>
  </r>
  <r>
    <s v="SANTOSH DHURI"/>
    <n v="135493"/>
    <x v="2"/>
    <s v="Payment"/>
    <n v="-11000"/>
    <n v="-11000"/>
    <x v="82"/>
    <x v="82"/>
    <x v="1"/>
    <s v="Sales Control A/c 11GO-AR"/>
    <x v="11"/>
    <x v="24"/>
  </r>
  <r>
    <s v="NIMESH GANDHR"/>
    <n v="791919"/>
    <x v="2"/>
    <s v="Payment"/>
    <n v="-47.03"/>
    <n v="-47.03"/>
    <x v="59"/>
    <x v="59"/>
    <x v="3"/>
    <s v="Sales Control A/c 11GO-AR"/>
    <x v="11"/>
    <x v="24"/>
  </r>
  <r>
    <s v="IFFCO TOKIO GENERAL INSURANCE COMPANY LTD"/>
    <n v="1220"/>
    <x v="2"/>
    <s v="Payment"/>
    <n v="-1577.8"/>
    <n v="-460.94"/>
    <x v="59"/>
    <x v="59"/>
    <x v="3"/>
    <s v="Sales Control A/c 11GO-AR"/>
    <x v="11"/>
    <x v="24"/>
  </r>
  <r>
    <s v="MAYUR RANE"/>
    <n v="1260314"/>
    <x v="2"/>
    <s v="Payment"/>
    <n v="-28329"/>
    <n v="-501.18"/>
    <x v="121"/>
    <x v="121"/>
    <x v="3"/>
    <s v="Sales Control A/c 11GO-AR"/>
    <x v="11"/>
    <x v="24"/>
  </r>
  <r>
    <s v="IFFCO TOKIO GENERAL INSURANCE COMPANY LTD"/>
    <n v="1220"/>
    <x v="2"/>
    <s v="Payment"/>
    <n v="-16371.89"/>
    <n v="-1309.5999999999999"/>
    <x v="175"/>
    <x v="175"/>
    <x v="0"/>
    <s v="Sales Control A/c 11GO-AR"/>
    <x v="11"/>
    <x v="24"/>
  </r>
  <r>
    <s v="TUKARAM MACHU"/>
    <n v="935006"/>
    <x v="2"/>
    <s v="Payment"/>
    <n v="-21000"/>
    <n v="-21000"/>
    <x v="197"/>
    <x v="197"/>
    <x v="0"/>
    <s v="Sales Control A/c 11GO-AR"/>
    <x v="11"/>
    <x v="24"/>
  </r>
  <r>
    <s v="ROOPESH NAIK"/>
    <n v="1162015"/>
    <x v="2"/>
    <s v="Payment"/>
    <n v="-10000"/>
    <n v="-10000"/>
    <x v="197"/>
    <x v="197"/>
    <x v="0"/>
    <s v="Sales Control A/c 11GO-AR"/>
    <x v="11"/>
    <x v="24"/>
  </r>
  <r>
    <s v="JOE WILSON FERNANDES"/>
    <n v="1155593"/>
    <x v="2"/>
    <s v="Payment"/>
    <n v="-11000"/>
    <n v="-11000"/>
    <x v="109"/>
    <x v="109"/>
    <x v="0"/>
    <s v="Sales Control A/c 11GO-AR"/>
    <x v="11"/>
    <x v="24"/>
  </r>
  <r>
    <s v="KANOBA NAIK"/>
    <n v="466963"/>
    <x v="2"/>
    <s v="Payment"/>
    <n v="-10000"/>
    <n v="-10000"/>
    <x v="109"/>
    <x v="109"/>
    <x v="0"/>
    <s v="Sales Control A/c 11GO-AR"/>
    <x v="11"/>
    <x v="24"/>
  </r>
  <r>
    <s v="ARJUN GAVIT"/>
    <n v="1270801"/>
    <x v="2"/>
    <s v="Payment"/>
    <n v="-10000"/>
    <n v="-10000"/>
    <x v="4"/>
    <x v="4"/>
    <x v="2"/>
    <s v="Sales Control A/c 11GO-AR"/>
    <x v="11"/>
    <x v="24"/>
  </r>
  <r>
    <s v="RAVI PAIGINKAR"/>
    <n v="1200574"/>
    <x v="2"/>
    <s v="Payment"/>
    <n v="-11000"/>
    <n v="-11000"/>
    <x v="17"/>
    <x v="17"/>
    <x v="2"/>
    <s v="Sales Control A/c 11GO-AR"/>
    <x v="11"/>
    <x v="24"/>
  </r>
  <r>
    <s v="SUSAI RAJ"/>
    <n v="808555"/>
    <x v="2"/>
    <s v="Payment"/>
    <n v="-11000"/>
    <n v="-11000"/>
    <x v="2"/>
    <x v="2"/>
    <x v="2"/>
    <s v="Sales Control A/c 11GO-AR"/>
    <x v="11"/>
    <x v="24"/>
  </r>
  <r>
    <s v="MARUTI SUZUKI INDIA LTD.(EW)"/>
    <n v="297196"/>
    <x v="2"/>
    <s v="Payment"/>
    <n v="-5474.72"/>
    <n v="-5474.72"/>
    <x v="2"/>
    <x v="2"/>
    <x v="2"/>
    <s v="Sales Control A/c 11GO-AR"/>
    <x v="11"/>
    <x v="24"/>
  </r>
  <r>
    <s v="ALFRED DIAS"/>
    <n v="1288416"/>
    <x v="2"/>
    <s v="Payment"/>
    <n v="-376543"/>
    <n v="-29148.63"/>
    <x v="20"/>
    <x v="20"/>
    <x v="2"/>
    <s v="Sales Control A/c 11GO-AR"/>
    <x v="11"/>
    <x v="24"/>
  </r>
  <r>
    <s v="VIVEKANAND RAMNATH RAIKAR"/>
    <n v="1191317"/>
    <x v="2"/>
    <s v="Payment"/>
    <n v="-11000"/>
    <n v="-11000"/>
    <x v="9"/>
    <x v="9"/>
    <x v="3"/>
    <s v="Sales Control A/c 11GO-AR"/>
    <x v="11"/>
    <x v="24"/>
  </r>
  <r>
    <s v="ANKITA PALYEKAR"/>
    <n v="1255576"/>
    <x v="2"/>
    <s v="Payment"/>
    <n v="-11000"/>
    <n v="-3121.67"/>
    <x v="197"/>
    <x v="197"/>
    <x v="0"/>
    <s v="Sales Control A/c 11GO-AR"/>
    <x v="11"/>
    <x v="24"/>
  </r>
  <r>
    <s v="KASHISH CHODANKAR"/>
    <n v="754328"/>
    <x v="2"/>
    <s v="Payment"/>
    <n v="-11000"/>
    <n v="-11000"/>
    <x v="197"/>
    <x v="197"/>
    <x v="0"/>
    <s v="Sales Control A/c 11GO-AR"/>
    <x v="11"/>
    <x v="24"/>
  </r>
  <r>
    <s v="SHAKUNTALA GOLATKAR"/>
    <n v="1172012"/>
    <x v="2"/>
    <s v="Payment"/>
    <n v="-11000"/>
    <n v="-11000"/>
    <x v="197"/>
    <x v="197"/>
    <x v="0"/>
    <s v="Sales Control A/c 11GO-AR"/>
    <x v="11"/>
    <x v="24"/>
  </r>
  <r>
    <s v="SAPLISH DESSAI"/>
    <n v="1172707"/>
    <x v="2"/>
    <s v="Payment"/>
    <n v="-500"/>
    <n v="-500"/>
    <x v="105"/>
    <x v="105"/>
    <x v="0"/>
    <s v="Sales Control A/c 11GO-AR"/>
    <x v="11"/>
    <x v="24"/>
  </r>
  <r>
    <s v="PARSHURAM NAIK"/>
    <n v="1168129"/>
    <x v="2"/>
    <s v="Payment"/>
    <n v="-10000"/>
    <n v="-10000"/>
    <x v="105"/>
    <x v="105"/>
    <x v="0"/>
    <s v="Sales Control A/c 11GO-AR"/>
    <x v="11"/>
    <x v="24"/>
  </r>
  <r>
    <s v="SAYALI NAGVEKAR"/>
    <n v="1173144"/>
    <x v="2"/>
    <s v="Payment"/>
    <n v="-11000"/>
    <n v="-11000"/>
    <x v="38"/>
    <x v="38"/>
    <x v="0"/>
    <s v="Sales Control A/c 11GO-AR"/>
    <x v="11"/>
    <x v="24"/>
  </r>
  <r>
    <s v="TANUJA PEDNEKAR"/>
    <n v="1143361"/>
    <x v="2"/>
    <s v="Payment"/>
    <n v="-9500"/>
    <n v="-9500"/>
    <x v="143"/>
    <x v="143"/>
    <x v="4"/>
    <s v="Sales Control A/c 11GO-AR"/>
    <x v="11"/>
    <x v="24"/>
  </r>
  <r>
    <s v="CANTEEN STORES DEPARTMENT"/>
    <n v="1187882"/>
    <x v="2"/>
    <s v="Payment"/>
    <n v="-50800"/>
    <n v="-50800"/>
    <x v="13"/>
    <x v="13"/>
    <x v="2"/>
    <s v="Sales Control A/c 11GO-AR"/>
    <x v="11"/>
    <x v="24"/>
  </r>
  <r>
    <s v="KASSIMSAB EKLASKAR"/>
    <n v="1288958"/>
    <x v="2"/>
    <s v="Payment"/>
    <n v="-932911"/>
    <n v="-13033.1"/>
    <x v="4"/>
    <x v="4"/>
    <x v="2"/>
    <s v="Sales Control A/c 11GO-AR"/>
    <x v="11"/>
    <x v="24"/>
  </r>
  <r>
    <s v="SUCHANA MANDREKAR"/>
    <n v="1198954"/>
    <x v="2"/>
    <s v="Payment"/>
    <n v="-10000"/>
    <n v="-10000"/>
    <x v="2"/>
    <x v="2"/>
    <x v="2"/>
    <s v="Sales Control A/c 11GO-AR"/>
    <x v="11"/>
    <x v="24"/>
  </r>
  <r>
    <s v="JOANITA E FURTADO"/>
    <n v="1288970"/>
    <x v="2"/>
    <s v="Payment"/>
    <n v="-5000"/>
    <n v="-5000"/>
    <x v="15"/>
    <x v="15"/>
    <x v="2"/>
    <s v="Sales Control A/c 11GO-AR"/>
    <x v="11"/>
    <x v="24"/>
  </r>
  <r>
    <s v="AARON MAGALHAES"/>
    <n v="1272106"/>
    <x v="2"/>
    <s v="Payment"/>
    <n v="-745976"/>
    <n v="-9666.11"/>
    <x v="66"/>
    <x v="66"/>
    <x v="3"/>
    <s v="Sales Control A/c 11GO-AR"/>
    <x v="11"/>
    <x v="24"/>
  </r>
  <r>
    <s v="PASCO AUTOMOBILES(9506)"/>
    <n v="440959"/>
    <x v="2"/>
    <s v="Payment"/>
    <n v="-472"/>
    <n v="-29.5"/>
    <x v="81"/>
    <x v="81"/>
    <x v="3"/>
    <s v="Sales Control A/c 11GO-AR"/>
    <x v="11"/>
    <x v="24"/>
  </r>
  <r>
    <s v="GAURISH DESSAI"/>
    <n v="1271822"/>
    <x v="2"/>
    <s v="Payment"/>
    <n v="-11000"/>
    <n v="-11000"/>
    <x v="9"/>
    <x v="9"/>
    <x v="3"/>
    <s v="Sales Control A/c 11GO-AR"/>
    <x v="11"/>
    <x v="24"/>
  </r>
  <r>
    <s v="ARJUN SUTAR"/>
    <n v="1005717"/>
    <x v="2"/>
    <s v="Payment"/>
    <n v="-10000"/>
    <n v="-10000"/>
    <x v="109"/>
    <x v="109"/>
    <x v="0"/>
    <s v="Sales Control A/c 11GO-AR"/>
    <x v="11"/>
    <x v="24"/>
  </r>
  <r>
    <s v="MARUTI SUZUKI INDIA LIMITED(G)"/>
    <n v="439067"/>
    <x v="2"/>
    <s v="Payment"/>
    <n v="-5603.94"/>
    <n v="-5603.94"/>
    <x v="122"/>
    <x v="122"/>
    <x v="0"/>
    <s v="Sales Control A/c 11GO-AR"/>
    <x v="11"/>
    <x v="24"/>
  </r>
  <r>
    <s v="TEJA PRABHU"/>
    <n v="1233512"/>
    <x v="2"/>
    <s v="Payment"/>
    <n v="-396664.99"/>
    <n v="-194.6"/>
    <x v="154"/>
    <x v="154"/>
    <x v="0"/>
    <s v="Sales Control A/c 11GO-AR"/>
    <x v="11"/>
    <x v="24"/>
  </r>
  <r>
    <s v="AVITA ANA DCOSTA"/>
    <n v="1222084"/>
    <x v="2"/>
    <s v="Payment"/>
    <n v="-10000"/>
    <n v="-10000"/>
    <x v="226"/>
    <x v="226"/>
    <x v="4"/>
    <s v="Sales Control A/c 11GO-AR"/>
    <x v="11"/>
    <x v="24"/>
  </r>
  <r>
    <s v="ANKITA GAUDE"/>
    <n v="1215421"/>
    <x v="2"/>
    <s v="Payment"/>
    <n v="-5000"/>
    <n v="-5000"/>
    <x v="135"/>
    <x v="135"/>
    <x v="4"/>
    <s v="Sales Control A/c 11GO-AR"/>
    <x v="11"/>
    <x v="24"/>
  </r>
  <r>
    <s v="ANAND BARVE"/>
    <n v="1200734"/>
    <x v="2"/>
    <s v="Payment"/>
    <n v="-500"/>
    <n v="-500"/>
    <x v="17"/>
    <x v="17"/>
    <x v="2"/>
    <s v="Sales Control A/c 11GO-AR"/>
    <x v="11"/>
    <x v="24"/>
  </r>
  <r>
    <s v="DAMODAR RANADE"/>
    <n v="565267"/>
    <x v="2"/>
    <s v="Payment"/>
    <n v="-6000"/>
    <n v="-6000"/>
    <x v="2"/>
    <x v="2"/>
    <x v="2"/>
    <s v="Sales Control A/c 11GO-AR"/>
    <x v="11"/>
    <x v="24"/>
  </r>
  <r>
    <s v="MSIL EW COMMISION"/>
    <n v="330007"/>
    <x v="2"/>
    <s v="Payment"/>
    <n v="-2850"/>
    <n v="-2850"/>
    <x v="18"/>
    <x v="18"/>
    <x v="2"/>
    <s v="Sales Control A/c 11GO-AR"/>
    <x v="11"/>
    <x v="24"/>
  </r>
  <r>
    <s v="ALEX FERNANDES"/>
    <n v="1285788"/>
    <x v="2"/>
    <s v="Payment"/>
    <n v="-414607"/>
    <n v="-22740.15"/>
    <x v="14"/>
    <x v="14"/>
    <x v="2"/>
    <s v="Sales Control A/c 11GO-AR"/>
    <x v="11"/>
    <x v="24"/>
  </r>
  <r>
    <s v="SHRUTI GODI"/>
    <n v="1286330"/>
    <x v="2"/>
    <s v="Payment"/>
    <n v="-10000"/>
    <n v="-10000"/>
    <x v="3"/>
    <x v="3"/>
    <x v="2"/>
    <s v="Sales Control A/c 11GO-AR"/>
    <x v="11"/>
    <x v="24"/>
  </r>
  <r>
    <s v="GOVIND NAIK"/>
    <n v="1172947"/>
    <x v="2"/>
    <s v="Payment"/>
    <n v="-11000"/>
    <n v="-11000"/>
    <x v="82"/>
    <x v="82"/>
    <x v="1"/>
    <s v="Sales Control A/c 11GO-AR"/>
    <x v="11"/>
    <x v="24"/>
  </r>
  <r>
    <s v="KRISHNANATH HALARNKAR"/>
    <n v="1260807"/>
    <x v="2"/>
    <s v="Payment"/>
    <n v="-521359"/>
    <n v="-499.76"/>
    <x v="76"/>
    <x v="76"/>
    <x v="0"/>
    <s v="Sales Control A/c 11GO-AR"/>
    <x v="11"/>
    <x v="24"/>
  </r>
  <r>
    <s v="SANDEEP BHANDARI"/>
    <n v="1168533"/>
    <x v="2"/>
    <s v="Payment"/>
    <n v="-10000"/>
    <n v="-10000"/>
    <x v="197"/>
    <x v="197"/>
    <x v="0"/>
    <s v="Sales Control A/c 11GO-AR"/>
    <x v="11"/>
    <x v="24"/>
  </r>
  <r>
    <s v="PRAKASH PARADHI"/>
    <n v="1248122"/>
    <x v="2"/>
    <s v="Payment"/>
    <n v="-617066"/>
    <n v="-4703.7"/>
    <x v="207"/>
    <x v="207"/>
    <x v="0"/>
    <s v="Sales Control A/c 11GO-AR"/>
    <x v="11"/>
    <x v="24"/>
  </r>
  <r>
    <s v="NAUSHAD BI SHAIKH"/>
    <n v="1251843"/>
    <x v="2"/>
    <s v="Payment"/>
    <n v="-10000"/>
    <n v="-10000"/>
    <x v="162"/>
    <x v="162"/>
    <x v="0"/>
    <s v="Sales Control A/c 11GO-AR"/>
    <x v="11"/>
    <x v="24"/>
  </r>
  <r>
    <s v="HDFC ERGO GENERAL INSURANCE CO. LTD."/>
    <n v="44495"/>
    <x v="2"/>
    <s v="Payment"/>
    <n v="-87046.06"/>
    <n v="-152.22999999999999"/>
    <x v="145"/>
    <x v="145"/>
    <x v="0"/>
    <s v="Sales Control A/c 11GO-AR"/>
    <x v="11"/>
    <x v="24"/>
  </r>
  <r>
    <s v="KRISHNA KAMBLI"/>
    <n v="1005890"/>
    <x v="2"/>
    <s v="Payment"/>
    <n v="-10000"/>
    <n v="-10000"/>
    <x v="237"/>
    <x v="237"/>
    <x v="4"/>
    <s v="Sales Control A/c 11GO-AR"/>
    <x v="11"/>
    <x v="24"/>
  </r>
  <r>
    <s v="SUBHASH KAMBLE"/>
    <n v="767168"/>
    <x v="2"/>
    <s v="Payment"/>
    <n v="-2000"/>
    <n v="-2000"/>
    <x v="232"/>
    <x v="232"/>
    <x v="2"/>
    <s v="Sales Control A/c 11GO-AR"/>
    <x v="11"/>
    <x v="24"/>
  </r>
  <r>
    <s v="SATCHIT CANDOLKAR"/>
    <n v="927088"/>
    <x v="2"/>
    <s v="Payment"/>
    <n v="-416189"/>
    <n v="-416189"/>
    <x v="13"/>
    <x v="13"/>
    <x v="2"/>
    <s v="Sales Control A/c 11GO-AR"/>
    <x v="11"/>
    <x v="24"/>
  </r>
  <r>
    <s v="PUJA SALGAONKAR"/>
    <n v="1119604"/>
    <x v="2"/>
    <s v="Payment"/>
    <n v="-10000"/>
    <n v="-10000"/>
    <x v="17"/>
    <x v="17"/>
    <x v="2"/>
    <s v="Sales Control A/c 11GO-AR"/>
    <x v="11"/>
    <x v="24"/>
  </r>
  <r>
    <s v="PRASHANT GOVEKAR"/>
    <n v="1208083"/>
    <x v="2"/>
    <s v="Payment"/>
    <n v="-10000"/>
    <n v="-10000"/>
    <x v="2"/>
    <x v="2"/>
    <x v="2"/>
    <s v="Sales Control A/c 11GO-AR"/>
    <x v="11"/>
    <x v="24"/>
  </r>
  <r>
    <s v="GOPINATH DHURI"/>
    <n v="351137"/>
    <x v="2"/>
    <s v="Payment"/>
    <n v="-11000"/>
    <n v="-11000"/>
    <x v="2"/>
    <x v="2"/>
    <x v="2"/>
    <s v="Sales Control A/c 11GO-AR"/>
    <x v="11"/>
    <x v="24"/>
  </r>
  <r>
    <s v="TANVI AROLKAR"/>
    <n v="1287491"/>
    <x v="2"/>
    <s v="Payment"/>
    <n v="-50000"/>
    <n v="-50000"/>
    <x v="3"/>
    <x v="3"/>
    <x v="2"/>
    <s v="Sales Control A/c 11GO-AR"/>
    <x v="11"/>
    <x v="24"/>
  </r>
  <r>
    <s v="M/S RAY FORCE GREENTECH PVT LTD"/>
    <n v="1265549"/>
    <x v="2"/>
    <s v="Payment"/>
    <n v="-547550"/>
    <n v="-1453.55"/>
    <x v="76"/>
    <x v="76"/>
    <x v="0"/>
    <s v="Sales Control A/c 11GO-AR"/>
    <x v="11"/>
    <x v="24"/>
  </r>
  <r>
    <s v="ANIL MAYEKAR"/>
    <n v="902065"/>
    <x v="2"/>
    <s v="Payment"/>
    <n v="-411500"/>
    <n v="-240.98"/>
    <x v="233"/>
    <x v="233"/>
    <x v="4"/>
    <s v="Sales Control A/c 11GO-AR"/>
    <x v="11"/>
    <x v="24"/>
  </r>
  <r>
    <s v="FIN COMM -CENTRAL BANK OF INDIA"/>
    <n v="650088"/>
    <x v="1"/>
    <s v="Invoice"/>
    <n v="72790"/>
    <n v="72790"/>
    <x v="54"/>
    <x v="54"/>
    <x v="1"/>
    <s v="Fin.Comm-11GO"/>
    <x v="11"/>
    <x v="24"/>
  </r>
  <r>
    <s v="THE KARUR VYSYA BANK LIMITED"/>
    <n v="1207191"/>
    <x v="1"/>
    <s v="Invoice"/>
    <n v="177999.46"/>
    <n v="177999.46"/>
    <x v="174"/>
    <x v="174"/>
    <x v="0"/>
    <s v="Invoice-Other-11GO"/>
    <x v="11"/>
    <x v="24"/>
  </r>
  <r>
    <s v="SHRIRAM CITY UNION FINANCE LTD"/>
    <n v="1082640"/>
    <x v="1"/>
    <s v="Invoice"/>
    <n v="9747.98"/>
    <n v="9747.98"/>
    <x v="235"/>
    <x v="235"/>
    <x v="4"/>
    <s v="Fin.Comm-11GO"/>
    <x v="11"/>
    <x v="24"/>
  </r>
  <r>
    <s v="FIN COMM -CENTRAL BANK OF INDIA"/>
    <n v="650088"/>
    <x v="1"/>
    <s v="Invoice"/>
    <n v="13000.06"/>
    <n v="13000.06"/>
    <x v="54"/>
    <x v="54"/>
    <x v="1"/>
    <s v="Fin.Comm-11GO"/>
    <x v="11"/>
    <x v="24"/>
  </r>
  <r>
    <s v="Fin Comm - KOTAK MAHINDRA PRIME LTD"/>
    <n v="1672"/>
    <x v="1"/>
    <s v="Invoice"/>
    <n v="102684.78"/>
    <n v="799"/>
    <x v="37"/>
    <x v="37"/>
    <x v="1"/>
    <s v="Fin.Comm-11GO"/>
    <x v="11"/>
    <x v="24"/>
  </r>
  <r>
    <s v="FIN COMM -CENTRAL BANK OF INDIA"/>
    <n v="650088"/>
    <x v="1"/>
    <s v="Invoice"/>
    <n v="8499.5400000000009"/>
    <n v="8499.5400000000009"/>
    <x v="54"/>
    <x v="54"/>
    <x v="1"/>
    <s v="Fin.Comm-11GO"/>
    <x v="11"/>
    <x v="24"/>
  </r>
  <r>
    <s v="Fin Comm - STATE BANK OF INDIA"/>
    <n v="294582"/>
    <x v="1"/>
    <s v="Invoice"/>
    <n v="32000"/>
    <n v="6001"/>
    <x v="99"/>
    <x v="99"/>
    <x v="3"/>
    <s v="Fin.Comm-11GO"/>
    <x v="11"/>
    <x v="24"/>
  </r>
  <r>
    <s v="Fin Comm - STATE BANK OF INDIA"/>
    <n v="294582"/>
    <x v="1"/>
    <s v="Invoice"/>
    <n v="48940"/>
    <n v="3800"/>
    <x v="99"/>
    <x v="99"/>
    <x v="3"/>
    <s v="Fin.Comm-11GO"/>
    <x v="11"/>
    <x v="24"/>
  </r>
  <r>
    <s v="FIN COMM- CHOLAMANDALAM INVESTMENT &amp; FIN COMPANY"/>
    <n v="963796"/>
    <x v="1"/>
    <s v="Invoice"/>
    <n v="129991.16"/>
    <n v="19830.16"/>
    <x v="238"/>
    <x v="238"/>
    <x v="4"/>
    <s v="Fin.Comm-11GO"/>
    <x v="11"/>
    <x v="24"/>
  </r>
  <r>
    <s v="Fin Comm - KOTAK MAHINDRA PRIME LTD"/>
    <n v="1672"/>
    <x v="1"/>
    <s v="Invoice"/>
    <n v="111684.64"/>
    <n v="400"/>
    <x v="239"/>
    <x v="239"/>
    <x v="4"/>
    <s v="Fin.Comm-11GO"/>
    <x v="11"/>
    <x v="24"/>
  </r>
  <r>
    <s v="SHRIRAM CITY UNION FINANCE LTD"/>
    <n v="1082640"/>
    <x v="1"/>
    <s v="Invoice"/>
    <n v="15159.46"/>
    <n v="15159.46"/>
    <x v="235"/>
    <x v="235"/>
    <x v="4"/>
    <s v="Fin.Comm-11GO"/>
    <x v="11"/>
    <x v="24"/>
  </r>
  <r>
    <s v="Fin Comm - HDFC BANK LTD"/>
    <n v="294577"/>
    <x v="1"/>
    <s v="Invoice"/>
    <n v="102768.9"/>
    <n v="102768.9"/>
    <x v="15"/>
    <x v="15"/>
    <x v="2"/>
    <s v="Fin.Comm-11GO"/>
    <x v="11"/>
    <x v="24"/>
  </r>
  <r>
    <s v="FIN COMM -CENTRAL BANK OF INDIA"/>
    <n v="650088"/>
    <x v="1"/>
    <s v="Invoice"/>
    <n v="9894.99"/>
    <n v="9894.99"/>
    <x v="54"/>
    <x v="54"/>
    <x v="1"/>
    <s v="Fin.Comm-11GO"/>
    <x v="11"/>
    <x v="24"/>
  </r>
  <r>
    <s v="THE KARUR VYSYA BANK LIMITED"/>
    <n v="1207191"/>
    <x v="1"/>
    <s v="Invoice"/>
    <n v="66200.36"/>
    <n v="66200.36"/>
    <x v="128"/>
    <x v="128"/>
    <x v="0"/>
    <s v="Invoice-Other-11GO"/>
    <x v="11"/>
    <x v="24"/>
  </r>
  <r>
    <s v="Fin Comm - KOTAK MAHINDRA PRIME LTD"/>
    <n v="1672"/>
    <x v="1"/>
    <s v="Invoice"/>
    <n v="72693.899999999994"/>
    <n v="43"/>
    <x v="117"/>
    <x v="117"/>
    <x v="4"/>
    <s v="Fin.Comm-11GO"/>
    <x v="11"/>
    <x v="24"/>
  </r>
  <r>
    <s v="FIN COMM -CENTRAL BANK OF INDIA"/>
    <n v="650088"/>
    <x v="1"/>
    <s v="Invoice"/>
    <n v="9699.6"/>
    <n v="9699.6"/>
    <x v="54"/>
    <x v="54"/>
    <x v="1"/>
    <s v="Fin.Comm-11GO"/>
    <x v="11"/>
    <x v="24"/>
  </r>
  <r>
    <s v="Fin Comm - KOTAK MAHINDRA PRIME LTD"/>
    <n v="1672"/>
    <x v="1"/>
    <s v="Invoice"/>
    <n v="71508"/>
    <n v="2000"/>
    <x v="170"/>
    <x v="170"/>
    <x v="0"/>
    <s v="Fin.Comm-11GO"/>
    <x v="11"/>
    <x v="24"/>
  </r>
  <r>
    <s v="Fin Comm - AU FINANCIERS INDIA PVT.LTD"/>
    <n v="1361"/>
    <x v="1"/>
    <s v="Invoice"/>
    <n v="20339.66"/>
    <n v="20339.66"/>
    <x v="147"/>
    <x v="147"/>
    <x v="0"/>
    <s v="Fin.Comm-11GO"/>
    <x v="11"/>
    <x v="24"/>
  </r>
  <r>
    <s v="Fin Comm - AU FINANCIERS INDIA PVT.LTD"/>
    <n v="1361"/>
    <x v="1"/>
    <s v="Invoice"/>
    <n v="32879.519999999997"/>
    <n v="2034.38"/>
    <x v="147"/>
    <x v="147"/>
    <x v="0"/>
    <s v="Fin.Comm-11GO"/>
    <x v="11"/>
    <x v="24"/>
  </r>
  <r>
    <s v="Fin Comm - Indusind Bank"/>
    <n v="190266"/>
    <x v="1"/>
    <s v="Invoice"/>
    <n v="7098.88"/>
    <n v="6410.4"/>
    <x v="84"/>
    <x v="84"/>
    <x v="4"/>
    <s v="Fin.Comm-11GO"/>
    <x v="11"/>
    <x v="24"/>
  </r>
  <r>
    <s v="FIN COMM -CENTRAL BANK OF INDIA"/>
    <n v="650088"/>
    <x v="1"/>
    <s v="Invoice"/>
    <n v="7000"/>
    <n v="7000"/>
    <x v="32"/>
    <x v="32"/>
    <x v="2"/>
    <s v="Fin.Comm-11GO"/>
    <x v="11"/>
    <x v="24"/>
  </r>
  <r>
    <s v="FIN COMM -CENTRAL BANK OF INDIA"/>
    <n v="650088"/>
    <x v="1"/>
    <s v="Invoice"/>
    <n v="6250.46"/>
    <n v="6250.36"/>
    <x v="54"/>
    <x v="54"/>
    <x v="1"/>
    <s v="Fin.Comm-11GO"/>
    <x v="11"/>
    <x v="24"/>
  </r>
  <r>
    <s v="THE KARUR VYSYA BANK LIMITED"/>
    <n v="1207191"/>
    <x v="1"/>
    <s v="Invoice"/>
    <n v="133500.48000000001"/>
    <n v="133500.48000000001"/>
    <x v="8"/>
    <x v="8"/>
    <x v="1"/>
    <s v="Invoice-Other-11GO"/>
    <x v="11"/>
    <x v="24"/>
  </r>
  <r>
    <s v="FIN COMM -CENTRAL BANK OF INDIA"/>
    <n v="650088"/>
    <x v="1"/>
    <s v="Invoice"/>
    <n v="11200.01"/>
    <n v="11200.01"/>
    <x v="12"/>
    <x v="12"/>
    <x v="2"/>
    <s v="Fin.Comm-11GO"/>
    <x v="11"/>
    <x v="24"/>
  </r>
  <r>
    <s v="Fin Comm - STATE BANK OF INDIA"/>
    <n v="294582"/>
    <x v="1"/>
    <s v="Invoice"/>
    <n v="74880.009999999995"/>
    <n v="293.22000000000003"/>
    <x v="99"/>
    <x v="99"/>
    <x v="3"/>
    <s v="Fin.Comm-11GO"/>
    <x v="11"/>
    <x v="24"/>
  </r>
  <r>
    <s v="Fin Comm - AU FINANCIERS INDIA PVT.LTD"/>
    <n v="1361"/>
    <x v="1"/>
    <s v="Invoice"/>
    <n v="24749.32"/>
    <n v="24749.32"/>
    <x v="126"/>
    <x v="126"/>
    <x v="0"/>
    <s v="Fin.Comm-11GO"/>
    <x v="11"/>
    <x v="24"/>
  </r>
  <r>
    <s v="FIN COMM- CHOLAMANDALAM INVESTMENT &amp; FIN COMPANY"/>
    <n v="963796"/>
    <x v="1"/>
    <s v="Invoice"/>
    <n v="121050.3"/>
    <n v="121050.3"/>
    <x v="7"/>
    <x v="7"/>
    <x v="2"/>
    <s v="Fin.Comm-11GO"/>
    <x v="11"/>
    <x v="24"/>
  </r>
  <r>
    <s v="Fin Comm - STATE BANK OF INDIA"/>
    <n v="294582"/>
    <x v="1"/>
    <s v="Invoice"/>
    <n v="17820"/>
    <n v="17820"/>
    <x v="99"/>
    <x v="99"/>
    <x v="3"/>
    <s v="Fin.Comm-11GO"/>
    <x v="11"/>
    <x v="24"/>
  </r>
  <r>
    <s v="Fin Comm - STATE BANK OF INDIA"/>
    <n v="294582"/>
    <x v="1"/>
    <s v="Invoice"/>
    <n v="7000"/>
    <n v="7000"/>
    <x v="99"/>
    <x v="99"/>
    <x v="3"/>
    <s v="Fin.Comm-11GO"/>
    <x v="11"/>
    <x v="24"/>
  </r>
  <r>
    <s v="Fin Comm - AU FINANCIERS INDIA PVT.LTD"/>
    <n v="1361"/>
    <x v="1"/>
    <s v="Invoice"/>
    <n v="18524.82"/>
    <n v="18524.82"/>
    <x v="147"/>
    <x v="147"/>
    <x v="0"/>
    <s v="Fin.Comm-11GO"/>
    <x v="11"/>
    <x v="24"/>
  </r>
  <r>
    <s v="FIN COMM - CANARA BANK"/>
    <n v="351116"/>
    <x v="1"/>
    <s v="Invoice"/>
    <n v="7599.2"/>
    <n v="7599.2"/>
    <x v="236"/>
    <x v="236"/>
    <x v="4"/>
    <s v="Fin.Comm-11GO"/>
    <x v="11"/>
    <x v="24"/>
  </r>
  <r>
    <s v="FIN COMM -CENTRAL BANK OF INDIA"/>
    <n v="650088"/>
    <x v="1"/>
    <s v="Invoice"/>
    <n v="6999.76"/>
    <n v="6999.76"/>
    <x v="54"/>
    <x v="54"/>
    <x v="1"/>
    <s v="Fin.Comm-11GO"/>
    <x v="11"/>
    <x v="24"/>
  </r>
  <r>
    <s v="THE KARUR VYSYA BANK LIMITED"/>
    <n v="1207191"/>
    <x v="1"/>
    <s v="Invoice"/>
    <n v="48000"/>
    <n v="48000"/>
    <x v="149"/>
    <x v="149"/>
    <x v="0"/>
    <s v="Invoice-Other-11GO"/>
    <x v="11"/>
    <x v="24"/>
  </r>
  <r>
    <s v="Fin Comm - AU FINANCIERS INDIA PVT.LTD"/>
    <n v="1361"/>
    <x v="1"/>
    <s v="Invoice"/>
    <n v="26954.74"/>
    <n v="26954.74"/>
    <x v="147"/>
    <x v="147"/>
    <x v="0"/>
    <s v="Fin.Comm-11GO"/>
    <x v="11"/>
    <x v="24"/>
  </r>
  <r>
    <s v="Fin Comm - AU FINANCIERS INDIA PVT.LTD"/>
    <n v="1361"/>
    <x v="1"/>
    <s v="Invoice"/>
    <n v="6480.56"/>
    <n v="6480.56"/>
    <x v="147"/>
    <x v="147"/>
    <x v="0"/>
    <s v="Fin.Comm-11GO"/>
    <x v="11"/>
    <x v="24"/>
  </r>
  <r>
    <s v="Fin Comm - AU FINANCIERS INDIA PVT.LTD"/>
    <n v="1361"/>
    <x v="1"/>
    <s v="Invoice"/>
    <n v="43380.34"/>
    <n v="43380.34"/>
    <x v="147"/>
    <x v="147"/>
    <x v="0"/>
    <s v="Fin.Comm-11GO"/>
    <x v="11"/>
    <x v="24"/>
  </r>
  <r>
    <s v="Fin Comm - Indusind Bank"/>
    <n v="190266"/>
    <x v="1"/>
    <s v="Invoice"/>
    <n v="180399.58"/>
    <n v="180399.58"/>
    <x v="14"/>
    <x v="14"/>
    <x v="2"/>
    <s v="Fin.Comm-11GO"/>
    <x v="11"/>
    <x v="24"/>
  </r>
  <r>
    <s v="KRISHNA NAIK"/>
    <n v="1289890"/>
    <x v="2"/>
    <s v="Payment"/>
    <n v="-5000"/>
    <n v="-5000"/>
    <x v="14"/>
    <x v="14"/>
    <x v="2"/>
    <s v="Cash-Sales-11GO.401"/>
    <x v="0"/>
    <x v="24"/>
  </r>
  <r>
    <s v="SALIM SHEIK BANY"/>
    <n v="1289326"/>
    <x v="2"/>
    <s v="Payment"/>
    <n v="-10000"/>
    <n v="-10000"/>
    <x v="21"/>
    <x v="21"/>
    <x v="2"/>
    <s v="Cash-Sales-11GO.401"/>
    <x v="0"/>
    <x v="24"/>
  </r>
  <r>
    <s v="SAMIR NAIK"/>
    <n v="1288689"/>
    <x v="2"/>
    <s v="Payment"/>
    <n v="-11000"/>
    <n v="-11000"/>
    <x v="20"/>
    <x v="20"/>
    <x v="2"/>
    <s v="Cash-Sales-11GO.401"/>
    <x v="0"/>
    <x v="24"/>
  </r>
  <r>
    <s v="SWAPNIL PALLED"/>
    <n v="889195"/>
    <x v="2"/>
    <s v="Payment"/>
    <n v="-10000"/>
    <n v="-10000"/>
    <x v="3"/>
    <x v="3"/>
    <x v="2"/>
    <s v="Cash-Sales-11GO.401"/>
    <x v="0"/>
    <x v="24"/>
  </r>
  <r>
    <s v="NIRUPA NAGVEKAR"/>
    <n v="1285087"/>
    <x v="2"/>
    <s v="Payment"/>
    <n v="-10000"/>
    <n v="-10000"/>
    <x v="22"/>
    <x v="22"/>
    <x v="2"/>
    <s v="Cash-Sales-11GO.401"/>
    <x v="0"/>
    <x v="24"/>
  </r>
  <r>
    <s v="FILIPE FERNANDES"/>
    <n v="1282927"/>
    <x v="2"/>
    <s v="Payment"/>
    <n v="-777527"/>
    <n v="-554.85"/>
    <x v="40"/>
    <x v="40"/>
    <x v="2"/>
    <s v="Counter Coll-Sales-11GO.401"/>
    <x v="0"/>
    <x v="24"/>
  </r>
  <r>
    <s v="ANISH KUDNEKAR"/>
    <n v="1274831"/>
    <x v="2"/>
    <s v="Payment"/>
    <n v="-10000"/>
    <n v="-10000"/>
    <x v="68"/>
    <x v="68"/>
    <x v="3"/>
    <s v="Cash-Sales-11GO.401"/>
    <x v="0"/>
    <x v="24"/>
  </r>
  <r>
    <s v="PARSHURAM ANGADI"/>
    <n v="1274840"/>
    <x v="2"/>
    <s v="Payment"/>
    <n v="-10000"/>
    <n v="-10000"/>
    <x v="68"/>
    <x v="68"/>
    <x v="3"/>
    <s v="Counter Coll-Sales-11GO.401"/>
    <x v="0"/>
    <x v="24"/>
  </r>
  <r>
    <s v="RAVI PAWAR"/>
    <n v="1273559"/>
    <x v="2"/>
    <s v="Payment"/>
    <n v="-11000"/>
    <n v="-11000"/>
    <x v="81"/>
    <x v="81"/>
    <x v="3"/>
    <s v="Cash-Sales-11GO.401"/>
    <x v="0"/>
    <x v="24"/>
  </r>
  <r>
    <s v="MALOJI PATIL"/>
    <n v="1250072"/>
    <x v="2"/>
    <s v="Payment"/>
    <n v="-1000"/>
    <n v="-1000"/>
    <x v="203"/>
    <x v="203"/>
    <x v="0"/>
    <s v="Cash-Sales-11GO.401"/>
    <x v="0"/>
    <x v="24"/>
  </r>
  <r>
    <s v="SANTAN TELIS"/>
    <n v="1222059"/>
    <x v="2"/>
    <s v="Payment"/>
    <n v="-10000"/>
    <n v="-10000"/>
    <x v="240"/>
    <x v="240"/>
    <x v="4"/>
    <s v="Counter Coll-Sales-11GO.401"/>
    <x v="0"/>
    <x v="24"/>
  </r>
  <r>
    <s v="ASHLAM PATHAN"/>
    <n v="1291258"/>
    <x v="2"/>
    <s v="Payment"/>
    <n v="-5000"/>
    <n v="-5000"/>
    <x v="13"/>
    <x v="13"/>
    <x v="2"/>
    <s v="Cash-Sales-11GO.401"/>
    <x v="0"/>
    <x v="24"/>
  </r>
  <r>
    <s v="SEEMA NAIK"/>
    <n v="1282196"/>
    <x v="2"/>
    <s v="Payment"/>
    <n v="-650000"/>
    <n v="-69885.990000000005"/>
    <x v="18"/>
    <x v="18"/>
    <x v="2"/>
    <s v="Counter Coll-Sales-11GO.401"/>
    <x v="0"/>
    <x v="24"/>
  </r>
  <r>
    <s v="DATTARAM DHABOLKAR"/>
    <n v="1287529"/>
    <x v="2"/>
    <s v="Payment"/>
    <n v="-20000"/>
    <n v="-20000"/>
    <x v="21"/>
    <x v="21"/>
    <x v="2"/>
    <s v="Cash-Sales-11GO.401"/>
    <x v="0"/>
    <x v="24"/>
  </r>
  <r>
    <s v="PANDU NAIK"/>
    <n v="1286840"/>
    <x v="2"/>
    <s v="Payment"/>
    <n v="-90000"/>
    <n v="-90000"/>
    <x v="20"/>
    <x v="20"/>
    <x v="2"/>
    <s v="Cash-Sales-11GO.401"/>
    <x v="0"/>
    <x v="24"/>
  </r>
  <r>
    <s v="SAGAR CHAVAN"/>
    <n v="1288305"/>
    <x v="2"/>
    <s v="Payment"/>
    <n v="-10000"/>
    <n v="-10000"/>
    <x v="12"/>
    <x v="12"/>
    <x v="2"/>
    <s v="Cash-Sales-11GO.401"/>
    <x v="0"/>
    <x v="24"/>
  </r>
  <r>
    <s v="DUSHMANTA SAIKIA"/>
    <n v="1285862"/>
    <x v="2"/>
    <s v="Payment"/>
    <n v="-11000"/>
    <n v="-11000"/>
    <x v="5"/>
    <x v="5"/>
    <x v="2"/>
    <s v="Cash-Sales-11GO.401"/>
    <x v="0"/>
    <x v="24"/>
  </r>
  <r>
    <s v="RUPESH DALVI"/>
    <n v="1282392"/>
    <x v="2"/>
    <s v="Payment"/>
    <n v="-396000"/>
    <n v="-273.2"/>
    <x v="39"/>
    <x v="39"/>
    <x v="1"/>
    <s v="Counter Coll-Sales-11GO.401"/>
    <x v="0"/>
    <x v="24"/>
  </r>
  <r>
    <s v="PEDRO FERRAO"/>
    <n v="1258077"/>
    <x v="2"/>
    <s v="Payment"/>
    <n v="-11000"/>
    <n v="-11000"/>
    <x v="167"/>
    <x v="167"/>
    <x v="0"/>
    <s v="Counter Coll-Sales-11GO.401"/>
    <x v="0"/>
    <x v="24"/>
  </r>
  <r>
    <s v="NIYATI GAONKAR"/>
    <n v="1290597"/>
    <x v="2"/>
    <s v="Payment"/>
    <n v="-499000"/>
    <n v="-118748.98"/>
    <x v="13"/>
    <x v="13"/>
    <x v="2"/>
    <s v="Counter Coll-Sales-11GO.401"/>
    <x v="0"/>
    <x v="24"/>
  </r>
  <r>
    <s v="BALKRISHNA CHARI"/>
    <n v="347852"/>
    <x v="2"/>
    <s v="Payment"/>
    <n v="-10000"/>
    <n v="-10000"/>
    <x v="13"/>
    <x v="13"/>
    <x v="2"/>
    <s v="Counter Coll-Sales-11GO.401"/>
    <x v="0"/>
    <x v="24"/>
  </r>
  <r>
    <s v="VISHWAS PARSEKAR"/>
    <n v="1285390"/>
    <x v="2"/>
    <s v="Payment"/>
    <n v="-28200"/>
    <n v="-28200"/>
    <x v="13"/>
    <x v="13"/>
    <x v="2"/>
    <s v="Cash-Sales-11GO.401"/>
    <x v="0"/>
    <x v="24"/>
  </r>
  <r>
    <s v="ANANT MANDEKAR"/>
    <n v="1290057"/>
    <x v="2"/>
    <s v="Payment"/>
    <n v="-10000"/>
    <n v="-10000"/>
    <x v="18"/>
    <x v="18"/>
    <x v="2"/>
    <s v="Counter Coll-Sales-11GO.401"/>
    <x v="0"/>
    <x v="24"/>
  </r>
  <r>
    <s v="AJAZ AHMED"/>
    <n v="1285593"/>
    <x v="2"/>
    <s v="Payment"/>
    <n v="-10000"/>
    <n v="-10000"/>
    <x v="69"/>
    <x v="69"/>
    <x v="2"/>
    <s v="Cash-Sales-11GO.401"/>
    <x v="0"/>
    <x v="24"/>
  </r>
  <r>
    <s v="RAMESH CHAVHAN"/>
    <n v="1254356"/>
    <x v="2"/>
    <s v="Payment"/>
    <n v="-1000"/>
    <n v="-1000"/>
    <x v="116"/>
    <x v="116"/>
    <x v="0"/>
    <s v="Cash-Sales-11GO.401"/>
    <x v="0"/>
    <x v="24"/>
  </r>
  <r>
    <s v="PRAKASH HALANKAR"/>
    <n v="1219263"/>
    <x v="2"/>
    <s v="Payment"/>
    <n v="-1000"/>
    <n v="-1000"/>
    <x v="127"/>
    <x v="127"/>
    <x v="4"/>
    <s v="Cash-Sales-11GO.401"/>
    <x v="0"/>
    <x v="24"/>
  </r>
  <r>
    <s v="ANTHONY FERNANDES"/>
    <n v="1215644"/>
    <x v="2"/>
    <s v="Payment"/>
    <n v="-10000"/>
    <n v="-10000"/>
    <x v="204"/>
    <x v="204"/>
    <x v="4"/>
    <s v="Cash-Sales-11GO.401"/>
    <x v="0"/>
    <x v="24"/>
  </r>
  <r>
    <s v="BABU RATHOD"/>
    <n v="1287588"/>
    <x v="2"/>
    <s v="Payment"/>
    <n v="-825000"/>
    <n v="-1599.27"/>
    <x v="13"/>
    <x v="13"/>
    <x v="2"/>
    <s v="Counter Coll-Sales-11GO.401"/>
    <x v="0"/>
    <x v="24"/>
  </r>
  <r>
    <s v="BHIMAPPA HARIJAN"/>
    <n v="1288709"/>
    <x v="2"/>
    <s v="Payment"/>
    <n v="-10000"/>
    <n v="-10000"/>
    <x v="20"/>
    <x v="20"/>
    <x v="2"/>
    <s v="Cash-Sales-11GO.401"/>
    <x v="0"/>
    <x v="24"/>
  </r>
  <r>
    <s v="VASUDEO RAIKAR"/>
    <n v="1288668"/>
    <x v="2"/>
    <s v="Payment"/>
    <n v="-10000"/>
    <n v="-10000"/>
    <x v="20"/>
    <x v="20"/>
    <x v="2"/>
    <s v="Counter Coll-Sales-11GO.401"/>
    <x v="0"/>
    <x v="24"/>
  </r>
  <r>
    <s v="DATTAPRASAD PANDHARE"/>
    <n v="1286785"/>
    <x v="2"/>
    <s v="Payment"/>
    <n v="-10000"/>
    <n v="-10000"/>
    <x v="43"/>
    <x v="43"/>
    <x v="2"/>
    <s v="Cash-Sales-11GO.401"/>
    <x v="0"/>
    <x v="24"/>
  </r>
  <r>
    <s v="PATRICK PEREIRA"/>
    <n v="1239712"/>
    <x v="2"/>
    <s v="Payment"/>
    <n v="-1000"/>
    <n v="-1000"/>
    <x v="146"/>
    <x v="146"/>
    <x v="0"/>
    <s v="Cash-Sales-11GO.401"/>
    <x v="0"/>
    <x v="24"/>
  </r>
  <r>
    <s v="GEETANJALI PADVAL"/>
    <n v="1291138"/>
    <x v="2"/>
    <s v="Payment"/>
    <n v="-10000"/>
    <n v="-10000"/>
    <x v="13"/>
    <x v="13"/>
    <x v="2"/>
    <s v="Cash-Sales-11GO.401"/>
    <x v="0"/>
    <x v="24"/>
  </r>
  <r>
    <s v="SUDESH DALVI"/>
    <n v="1290591"/>
    <x v="2"/>
    <s v="Payment"/>
    <n v="-400000"/>
    <n v="-38084.980000000003"/>
    <x v="4"/>
    <x v="4"/>
    <x v="2"/>
    <s v="Counter Coll-Sales-11GO.401"/>
    <x v="0"/>
    <x v="24"/>
  </r>
  <r>
    <s v="ALFRED NOGUEIRA"/>
    <n v="1290814"/>
    <x v="2"/>
    <s v="Payment"/>
    <n v="-10000"/>
    <n v="-10000"/>
    <x v="17"/>
    <x v="17"/>
    <x v="2"/>
    <s v="Cash-Sales-11GO.401"/>
    <x v="0"/>
    <x v="24"/>
  </r>
  <r>
    <s v="AJAZ AHMED"/>
    <n v="1285593"/>
    <x v="2"/>
    <s v="Payment"/>
    <n v="-80000"/>
    <n v="-80000"/>
    <x v="14"/>
    <x v="14"/>
    <x v="2"/>
    <s v="Counter Coll-Sales-11GO.401"/>
    <x v="0"/>
    <x v="24"/>
  </r>
  <r>
    <s v="LAXMAN SALGAONKAR"/>
    <n v="1202206"/>
    <x v="2"/>
    <s v="Payment"/>
    <n v="-10000"/>
    <n v="-10000"/>
    <x v="15"/>
    <x v="15"/>
    <x v="2"/>
    <s v="Cash-Sales-11GO.401"/>
    <x v="0"/>
    <x v="24"/>
  </r>
  <r>
    <s v="HARISH NAVELKAR"/>
    <n v="1273604"/>
    <x v="2"/>
    <s v="Payment"/>
    <n v="-859790"/>
    <n v="-25877.49"/>
    <x v="22"/>
    <x v="22"/>
    <x v="2"/>
    <s v="Counter Coll-Sales-11GO.401"/>
    <x v="0"/>
    <x v="24"/>
  </r>
  <r>
    <s v="ROHAN CANDOLKAR"/>
    <n v="1284128"/>
    <x v="2"/>
    <s v="Payment"/>
    <n v="-10000"/>
    <n v="-10000"/>
    <x v="31"/>
    <x v="31"/>
    <x v="2"/>
    <s v="Cash-Sales-11GO.401"/>
    <x v="0"/>
    <x v="24"/>
  </r>
  <r>
    <s v="VINOD PARAB"/>
    <n v="1281920"/>
    <x v="2"/>
    <s v="Payment"/>
    <n v="-11000"/>
    <n v="-11000"/>
    <x v="30"/>
    <x v="30"/>
    <x v="1"/>
    <s v="Counter Coll-Sales-11GO.401"/>
    <x v="0"/>
    <x v="24"/>
  </r>
  <r>
    <s v="SANTAN TELIS"/>
    <n v="1222059"/>
    <x v="2"/>
    <s v="Payment"/>
    <n v="-55000"/>
    <n v="-55000"/>
    <x v="30"/>
    <x v="30"/>
    <x v="1"/>
    <s v="Counter Coll-Sales-11GO.401"/>
    <x v="0"/>
    <x v="24"/>
  </r>
  <r>
    <s v="NARCINVA CANDOLKAR"/>
    <n v="1281819"/>
    <x v="2"/>
    <s v="Payment"/>
    <n v="-10000"/>
    <n v="-10000"/>
    <x v="30"/>
    <x v="30"/>
    <x v="1"/>
    <s v="Cash-Sales-11GO.401"/>
    <x v="0"/>
    <x v="24"/>
  </r>
  <r>
    <s v="KASHI KANDOLKAR"/>
    <n v="1280160"/>
    <x v="2"/>
    <s v="Payment"/>
    <n v="-10000"/>
    <n v="-10000"/>
    <x v="10"/>
    <x v="10"/>
    <x v="1"/>
    <s v="Cash-Sales-11GO.401"/>
    <x v="0"/>
    <x v="24"/>
  </r>
  <r>
    <s v="SHAILESH CAMULKAR"/>
    <n v="1221486"/>
    <x v="2"/>
    <s v="Payment"/>
    <n v="-10000"/>
    <n v="-10000"/>
    <x v="241"/>
    <x v="241"/>
    <x v="4"/>
    <s v="Cash-Sales-11GO.401"/>
    <x v="0"/>
    <x v="24"/>
  </r>
  <r>
    <s v="BABASAHEB PATIL"/>
    <n v="1288624"/>
    <x v="2"/>
    <s v="Payment"/>
    <n v="-88000"/>
    <n v="-88000"/>
    <x v="14"/>
    <x v="14"/>
    <x v="2"/>
    <s v="Cash-Sales-11GO.401"/>
    <x v="0"/>
    <x v="24"/>
  </r>
  <r>
    <s v="LIRA ALBUQUERQUE"/>
    <n v="1288787"/>
    <x v="2"/>
    <s v="Payment"/>
    <n v="-29000"/>
    <n v="-29000"/>
    <x v="15"/>
    <x v="15"/>
    <x v="2"/>
    <s v="Cash-Sales-11GO.401"/>
    <x v="0"/>
    <x v="24"/>
  </r>
  <r>
    <s v="ANNA LOBO"/>
    <n v="1268983"/>
    <x v="2"/>
    <s v="Payment"/>
    <n v="-645000"/>
    <n v="-38394.33"/>
    <x v="22"/>
    <x v="22"/>
    <x v="2"/>
    <s v="Counter Coll-Sales-11GO.401"/>
    <x v="0"/>
    <x v="24"/>
  </r>
  <r>
    <s v="NAZEERAMMAD HUNCHAL"/>
    <n v="1282247"/>
    <x v="2"/>
    <s v="Payment"/>
    <n v="-10000"/>
    <n v="-10000"/>
    <x v="71"/>
    <x v="71"/>
    <x v="1"/>
    <s v="Cash-Sales-11GO.401"/>
    <x v="0"/>
    <x v="24"/>
  </r>
  <r>
    <s v="MAHESH TAMANKAR"/>
    <n v="160728"/>
    <x v="2"/>
    <s v="Payment"/>
    <n v="-11000"/>
    <n v="-11000"/>
    <x v="37"/>
    <x v="37"/>
    <x v="1"/>
    <s v="Counter Coll-Sales-11GO.401"/>
    <x v="0"/>
    <x v="24"/>
  </r>
  <r>
    <s v="ANAND MAULANKAR"/>
    <n v="1271441"/>
    <x v="2"/>
    <s v="Payment"/>
    <n v="-10000"/>
    <n v="-10000"/>
    <x v="56"/>
    <x v="56"/>
    <x v="3"/>
    <s v="Counter Coll-Sales-11GO.401"/>
    <x v="0"/>
    <x v="24"/>
  </r>
  <r>
    <s v="SHIVANAND HARIJAN"/>
    <n v="1240189"/>
    <x v="2"/>
    <s v="Payment"/>
    <n v="-5000"/>
    <n v="-5000"/>
    <x v="123"/>
    <x v="123"/>
    <x v="0"/>
    <s v="Cash-Sales-11GO.401"/>
    <x v="0"/>
    <x v="24"/>
  </r>
  <r>
    <s v="HASINA MANKATTI"/>
    <n v="1239082"/>
    <x v="2"/>
    <s v="Payment"/>
    <n v="-10000"/>
    <n v="-10000"/>
    <x v="165"/>
    <x v="165"/>
    <x v="0"/>
    <s v="Counter Coll-Sales-11GO.401"/>
    <x v="0"/>
    <x v="24"/>
  </r>
  <r>
    <s v="VISHWAS PARSEKAR"/>
    <n v="1285390"/>
    <x v="2"/>
    <s v="Payment"/>
    <n v="-490000"/>
    <n v="-117275.83"/>
    <x v="4"/>
    <x v="4"/>
    <x v="2"/>
    <s v="Counter Coll-Sales-11GO.401"/>
    <x v="0"/>
    <x v="24"/>
  </r>
  <r>
    <s v="NIKITA VERNEKAR"/>
    <n v="1289174"/>
    <x v="2"/>
    <s v="Payment"/>
    <n v="-10000"/>
    <n v="-10000"/>
    <x v="21"/>
    <x v="21"/>
    <x v="2"/>
    <s v="Cash-Sales-11GO.401"/>
    <x v="0"/>
    <x v="24"/>
  </r>
  <r>
    <s v="ADHYAPEETH ENGINEERING PRIVATE LIMITED"/>
    <n v="1288399"/>
    <x v="2"/>
    <s v="Payment"/>
    <n v="-10000"/>
    <n v="-10000"/>
    <x v="20"/>
    <x v="20"/>
    <x v="2"/>
    <s v="Counter Coll-Sales-11GO.401"/>
    <x v="0"/>
    <x v="24"/>
  </r>
  <r>
    <s v="APOLINARIO RODRIGUES"/>
    <n v="1286560"/>
    <x v="2"/>
    <s v="Payment"/>
    <n v="-11000"/>
    <n v="-11000"/>
    <x v="24"/>
    <x v="24"/>
    <x v="2"/>
    <s v="Counter Coll-Sales-11GO.401"/>
    <x v="0"/>
    <x v="24"/>
  </r>
  <r>
    <s v="PRITESH NAIK"/>
    <n v="1284246"/>
    <x v="2"/>
    <s v="Payment"/>
    <n v="-11000"/>
    <n v="-11000"/>
    <x v="31"/>
    <x v="31"/>
    <x v="2"/>
    <s v="Counter Coll-Sales-11GO.401"/>
    <x v="0"/>
    <x v="24"/>
  </r>
  <r>
    <s v="DEEPAK KAVLEKAR"/>
    <n v="1277451"/>
    <x v="2"/>
    <s v="Payment"/>
    <n v="-10000"/>
    <n v="-10000"/>
    <x v="52"/>
    <x v="52"/>
    <x v="1"/>
    <s v="Cash-Sales-11GO.401"/>
    <x v="0"/>
    <x v="24"/>
  </r>
  <r>
    <s v="VELCY D SOUZA"/>
    <n v="1275679"/>
    <x v="2"/>
    <s v="Payment"/>
    <n v="-11000"/>
    <n v="-11000"/>
    <x v="142"/>
    <x v="142"/>
    <x v="1"/>
    <s v="Cash-Sales-11GO.401"/>
    <x v="0"/>
    <x v="24"/>
  </r>
  <r>
    <s v="SHWETA VENGURLEKAR"/>
    <n v="1270077"/>
    <x v="2"/>
    <s v="Payment"/>
    <n v="-10000"/>
    <n v="-10000"/>
    <x v="99"/>
    <x v="99"/>
    <x v="3"/>
    <s v="Counter Coll-Sales-11GO.401"/>
    <x v="0"/>
    <x v="24"/>
  </r>
  <r>
    <s v="SOMNATH MAHARANA"/>
    <n v="1253166"/>
    <x v="2"/>
    <s v="Payment"/>
    <n v="-5000"/>
    <n v="-5000"/>
    <x v="198"/>
    <x v="198"/>
    <x v="0"/>
    <s v="Cash-Sales-11GO.401"/>
    <x v="0"/>
    <x v="24"/>
  </r>
  <r>
    <s v="SUNILDATT CHODANKAR"/>
    <n v="1252885"/>
    <x v="2"/>
    <s v="Payment"/>
    <n v="-1000"/>
    <n v="-1000"/>
    <x v="38"/>
    <x v="38"/>
    <x v="0"/>
    <s v="Cash-Sales-11GO.401"/>
    <x v="0"/>
    <x v="24"/>
  </r>
  <r>
    <s v="SONU TALKAR"/>
    <n v="1223809"/>
    <x v="2"/>
    <s v="Payment"/>
    <n v="-5000"/>
    <n v="-5000"/>
    <x v="225"/>
    <x v="225"/>
    <x v="4"/>
    <s v="Cash-Sales-11GO.401"/>
    <x v="0"/>
    <x v="24"/>
  </r>
  <r>
    <s v="SONU TALKAR"/>
    <n v="1223809"/>
    <x v="2"/>
    <s v="Payment"/>
    <n v="-5000"/>
    <n v="-5000"/>
    <x v="226"/>
    <x v="226"/>
    <x v="4"/>
    <s v="Cash-Sales-11GO.401"/>
    <x v="0"/>
    <x v="24"/>
  </r>
  <r>
    <s v="ELIGIUS D'SOUZA"/>
    <n v="1221426"/>
    <x v="2"/>
    <s v="Payment"/>
    <n v="-5000"/>
    <n v="-5000"/>
    <x v="241"/>
    <x v="241"/>
    <x v="4"/>
    <s v="Cash-Sales-11GO.401"/>
    <x v="0"/>
    <x v="24"/>
  </r>
  <r>
    <s v="SANTOSH NAIK"/>
    <n v="1291259"/>
    <x v="2"/>
    <s v="Payment"/>
    <n v="-1000"/>
    <n v="-1000"/>
    <x v="13"/>
    <x v="13"/>
    <x v="2"/>
    <s v="Cash-Sales-11GO.401"/>
    <x v="0"/>
    <x v="24"/>
  </r>
  <r>
    <s v="RAVINDRA SUTAR"/>
    <n v="1290990"/>
    <x v="2"/>
    <s v="Payment"/>
    <n v="-10000"/>
    <n v="-10000"/>
    <x v="4"/>
    <x v="4"/>
    <x v="2"/>
    <s v="Counter Coll-Sales-11GO.401"/>
    <x v="0"/>
    <x v="24"/>
  </r>
  <r>
    <s v="KRUPALI NARVEKAR"/>
    <n v="1290789"/>
    <x v="2"/>
    <s v="Payment"/>
    <n v="-10000"/>
    <n v="-10000"/>
    <x v="17"/>
    <x v="17"/>
    <x v="2"/>
    <s v="Cash-Sales-11GO.401"/>
    <x v="0"/>
    <x v="24"/>
  </r>
  <r>
    <s v="LUIS D SOUZA"/>
    <n v="1288464"/>
    <x v="2"/>
    <s v="Payment"/>
    <n v="-10000"/>
    <n v="-10000"/>
    <x v="20"/>
    <x v="20"/>
    <x v="2"/>
    <s v="Cash-Sales-11GO.401"/>
    <x v="0"/>
    <x v="24"/>
  </r>
  <r>
    <s v="ABRAHAM V T"/>
    <n v="1272687"/>
    <x v="2"/>
    <s v="Payment"/>
    <n v="-5300"/>
    <n v="-101.95"/>
    <x v="32"/>
    <x v="32"/>
    <x v="2"/>
    <s v="Counter Coll-Sales-11GO.401"/>
    <x v="0"/>
    <x v="24"/>
  </r>
  <r>
    <s v="DEVIDAS NAIK"/>
    <n v="1273692"/>
    <x v="2"/>
    <s v="Payment"/>
    <n v="-10000"/>
    <n v="-10000"/>
    <x v="85"/>
    <x v="85"/>
    <x v="3"/>
    <s v="Cash-Sales-11GO.401"/>
    <x v="0"/>
    <x v="24"/>
  </r>
  <r>
    <s v="ANTHONY FERNANDES"/>
    <n v="358540"/>
    <x v="2"/>
    <s v="Payment"/>
    <n v="-100000"/>
    <n v="-100000"/>
    <x v="207"/>
    <x v="207"/>
    <x v="0"/>
    <s v="Counter Coll-Sales-11GO.401"/>
    <x v="0"/>
    <x v="24"/>
  </r>
  <r>
    <s v="MADAN BUGDE"/>
    <n v="1219502"/>
    <x v="2"/>
    <s v="Payment"/>
    <n v="-2000"/>
    <n v="-2000"/>
    <x v="135"/>
    <x v="135"/>
    <x v="4"/>
    <s v="Cash-Sales-11GO.401"/>
    <x v="0"/>
    <x v="24"/>
  </r>
  <r>
    <s v="NILESH BAGKAR"/>
    <n v="455754"/>
    <x v="2"/>
    <s v="Payment"/>
    <n v="-756000"/>
    <n v="-756000"/>
    <x v="13"/>
    <x v="13"/>
    <x v="2"/>
    <s v="Counter Coll-Sales-11GO.401"/>
    <x v="0"/>
    <x v="24"/>
  </r>
  <r>
    <s v="AMOL SOPTE"/>
    <n v="1287178"/>
    <x v="2"/>
    <s v="Payment"/>
    <n v="-430000"/>
    <n v="-85777.9"/>
    <x v="4"/>
    <x v="4"/>
    <x v="2"/>
    <s v="Counter Coll-Sales-11GO.401"/>
    <x v="0"/>
    <x v="24"/>
  </r>
  <r>
    <s v="VIRAJ PILANKAR"/>
    <n v="1281955"/>
    <x v="2"/>
    <s v="Payment"/>
    <n v="-625000"/>
    <n v="-7024.45"/>
    <x v="18"/>
    <x v="18"/>
    <x v="2"/>
    <s v="Counter Coll-Sales-11GO.401"/>
    <x v="0"/>
    <x v="24"/>
  </r>
  <r>
    <s v="ANGELA CABRAL"/>
    <n v="1290269"/>
    <x v="2"/>
    <s v="Payment"/>
    <n v="-10000"/>
    <n v="-10000"/>
    <x v="18"/>
    <x v="18"/>
    <x v="2"/>
    <s v="Cash-Sales-11GO.401"/>
    <x v="0"/>
    <x v="24"/>
  </r>
  <r>
    <s v="BABASAHEB PATIL"/>
    <n v="1288624"/>
    <x v="2"/>
    <s v="Payment"/>
    <n v="-11000"/>
    <n v="-11000"/>
    <x v="20"/>
    <x v="20"/>
    <x v="2"/>
    <s v="Cash-Sales-11GO.401"/>
    <x v="0"/>
    <x v="24"/>
  </r>
  <r>
    <s v="OMU KUNKOLKAR"/>
    <n v="1281440"/>
    <x v="2"/>
    <s v="Payment"/>
    <n v="-11000"/>
    <n v="-11000"/>
    <x v="1"/>
    <x v="1"/>
    <x v="1"/>
    <s v="Cash-Sales-11GO.401"/>
    <x v="0"/>
    <x v="24"/>
  </r>
  <r>
    <s v="NAVNATH SHENVI PEDNEKAR"/>
    <n v="1278785"/>
    <x v="2"/>
    <s v="Payment"/>
    <n v="-10000"/>
    <n v="-10000"/>
    <x v="37"/>
    <x v="37"/>
    <x v="1"/>
    <s v="Cash-Sales-11GO.401"/>
    <x v="0"/>
    <x v="24"/>
  </r>
  <r>
    <s v="SAHILESH GAWANDE"/>
    <n v="1236513"/>
    <x v="2"/>
    <s v="Payment"/>
    <n v="-11000"/>
    <n v="-11000"/>
    <x v="58"/>
    <x v="58"/>
    <x v="0"/>
    <s v="Cash-Sales-11GO.401"/>
    <x v="0"/>
    <x v="24"/>
  </r>
  <r>
    <s v="PARESH TALKAR"/>
    <n v="807199"/>
    <x v="2"/>
    <s v="Payment"/>
    <n v="-10000"/>
    <n v="-10000"/>
    <x v="242"/>
    <x v="242"/>
    <x v="4"/>
    <s v="Cash-Sales-11GO.401"/>
    <x v="0"/>
    <x v="24"/>
  </r>
  <r>
    <s v="SNEHAL MALKARNI"/>
    <n v="1218996"/>
    <x v="2"/>
    <s v="Payment"/>
    <n v="-11000"/>
    <n v="-11000"/>
    <x v="164"/>
    <x v="164"/>
    <x v="4"/>
    <s v="Counter Coll-Sales-11GO.401"/>
    <x v="0"/>
    <x v="24"/>
  </r>
  <r>
    <s v="ROHAN POTEKAR"/>
    <n v="1179796"/>
    <x v="2"/>
    <s v="Payment"/>
    <n v="-5200"/>
    <n v="-5200"/>
    <x v="243"/>
    <x v="243"/>
    <x v="4"/>
    <s v="Cash-Sales-11GO.401"/>
    <x v="0"/>
    <x v="24"/>
  </r>
  <r>
    <s v="SAGAR CHAVAN"/>
    <n v="1288305"/>
    <x v="2"/>
    <s v="Payment"/>
    <n v="-90000"/>
    <n v="-90000"/>
    <x v="13"/>
    <x v="13"/>
    <x v="2"/>
    <s v="Cash-Sales-11GO.401"/>
    <x v="0"/>
    <x v="24"/>
  </r>
  <r>
    <s v="M/S. LAKHANPAL PVT. LTD."/>
    <n v="357999"/>
    <x v="2"/>
    <s v="Payment"/>
    <n v="-10000"/>
    <n v="-10000"/>
    <x v="14"/>
    <x v="14"/>
    <x v="2"/>
    <s v="Counter Coll-Sales-11GO.401"/>
    <x v="0"/>
    <x v="24"/>
  </r>
  <r>
    <s v="SHUCHI SAHNI"/>
    <n v="1289315"/>
    <x v="2"/>
    <s v="Payment"/>
    <n v="-10000"/>
    <n v="-10000"/>
    <x v="21"/>
    <x v="21"/>
    <x v="2"/>
    <s v="Cash-Sales-11GO.401"/>
    <x v="0"/>
    <x v="24"/>
  </r>
  <r>
    <s v="JAYESHWAR SIMEPURUSHKAR"/>
    <n v="1287673"/>
    <x v="2"/>
    <s v="Payment"/>
    <n v="-20000"/>
    <n v="-20000"/>
    <x v="3"/>
    <x v="3"/>
    <x v="2"/>
    <s v="Cash-Sales-11GO.401"/>
    <x v="0"/>
    <x v="24"/>
  </r>
  <r>
    <s v="MEENA GOMES"/>
    <n v="1285578"/>
    <x v="2"/>
    <s v="Payment"/>
    <n v="-1000"/>
    <n v="-1000"/>
    <x v="69"/>
    <x v="69"/>
    <x v="2"/>
    <s v="Cash-Sales-11GO.401"/>
    <x v="0"/>
    <x v="24"/>
  </r>
  <r>
    <s v="KAMLESH AMBRE"/>
    <n v="1283784"/>
    <x v="2"/>
    <s v="Payment"/>
    <n v="-11000"/>
    <n v="-11000"/>
    <x v="54"/>
    <x v="54"/>
    <x v="1"/>
    <s v="Counter Coll-Sales-11GO.401"/>
    <x v="0"/>
    <x v="24"/>
  </r>
  <r>
    <s v="JOHN THAIVALAPPIL"/>
    <n v="1282552"/>
    <x v="2"/>
    <s v="Payment"/>
    <n v="-1000"/>
    <n v="-1000"/>
    <x v="8"/>
    <x v="8"/>
    <x v="1"/>
    <s v="Cash-Sales-11GO.401"/>
    <x v="0"/>
    <x v="24"/>
  </r>
  <r>
    <s v="VASANT NAIK"/>
    <n v="1262527"/>
    <x v="2"/>
    <s v="Payment"/>
    <n v="-11000"/>
    <n v="-11000"/>
    <x v="72"/>
    <x v="72"/>
    <x v="0"/>
    <s v="Counter Coll-Sales-11GO.401"/>
    <x v="0"/>
    <x v="24"/>
  </r>
  <r>
    <s v="NAGESH PRABHU"/>
    <n v="1258530"/>
    <x v="2"/>
    <s v="Payment"/>
    <n v="-11000"/>
    <n v="-11000"/>
    <x v="134"/>
    <x v="134"/>
    <x v="0"/>
    <s v="Counter Coll-Sales-11GO.401"/>
    <x v="0"/>
    <x v="24"/>
  </r>
  <r>
    <s v="RAMNATH VERENKAR"/>
    <n v="1228131"/>
    <x v="2"/>
    <s v="Payment"/>
    <n v="-10000"/>
    <n v="-10000"/>
    <x v="244"/>
    <x v="244"/>
    <x v="4"/>
    <s v="Counter Coll-Sales-11GO.401"/>
    <x v="0"/>
    <x v="24"/>
  </r>
  <r>
    <s v="ANIL CALANGUTKAR"/>
    <n v="1208595"/>
    <x v="2"/>
    <s v="Payment"/>
    <n v="-10000"/>
    <n v="-10000"/>
    <x v="245"/>
    <x v="245"/>
    <x v="4"/>
    <s v="Cash-Sales-11GO.401"/>
    <x v="0"/>
    <x v="24"/>
  </r>
  <r>
    <s v="PANDURANG AINKAR"/>
    <n v="1254003"/>
    <x v="2"/>
    <s v="Payment"/>
    <n v="-34450"/>
    <n v="-34450"/>
    <x v="13"/>
    <x v="13"/>
    <x v="2"/>
    <s v="Cash-Sales-11GO.401"/>
    <x v="0"/>
    <x v="24"/>
  </r>
  <r>
    <s v="RAMCHANDRA CHARI"/>
    <n v="1273911"/>
    <x v="2"/>
    <s v="Payment"/>
    <n v="-100000"/>
    <n v="-100000"/>
    <x v="18"/>
    <x v="18"/>
    <x v="2"/>
    <s v="Counter Coll-Sales-11GO.401"/>
    <x v="0"/>
    <x v="24"/>
  </r>
  <r>
    <s v="HARISH BADAM"/>
    <n v="1289895"/>
    <x v="2"/>
    <s v="Payment"/>
    <n v="-5000"/>
    <n v="-5000"/>
    <x v="14"/>
    <x v="14"/>
    <x v="2"/>
    <s v="Cash-Sales-11GO.401"/>
    <x v="0"/>
    <x v="24"/>
  </r>
  <r>
    <s v="ANKUSH GHADI"/>
    <n v="566387"/>
    <x v="2"/>
    <s v="Payment"/>
    <n v="-10000"/>
    <n v="-10000"/>
    <x v="21"/>
    <x v="21"/>
    <x v="2"/>
    <s v="Cash-Sales-11GO.401"/>
    <x v="0"/>
    <x v="24"/>
  </r>
  <r>
    <s v="LIRA ALBUQUERQUE"/>
    <n v="1288787"/>
    <x v="2"/>
    <s v="Payment"/>
    <n v="-293573"/>
    <n v="-293573"/>
    <x v="15"/>
    <x v="15"/>
    <x v="2"/>
    <s v="Counter Coll-Sales-11GO.401"/>
    <x v="0"/>
    <x v="24"/>
  </r>
  <r>
    <s v="DATTARAM DHABOLKAR"/>
    <n v="1287529"/>
    <x v="2"/>
    <s v="Payment"/>
    <n v="-5000"/>
    <n v="-5000"/>
    <x v="3"/>
    <x v="3"/>
    <x v="2"/>
    <s v="Cash-Sales-11GO.401"/>
    <x v="0"/>
    <x v="24"/>
  </r>
  <r>
    <s v="NAGRAJ BIRADAR"/>
    <n v="1276139"/>
    <x v="2"/>
    <s v="Payment"/>
    <n v="-10000"/>
    <n v="-10000"/>
    <x v="3"/>
    <x v="3"/>
    <x v="2"/>
    <s v="Cash-Sales-11GO.401"/>
    <x v="0"/>
    <x v="24"/>
  </r>
  <r>
    <s v="DEEPAK KUTTIKAR"/>
    <n v="1274529"/>
    <x v="2"/>
    <s v="Payment"/>
    <n v="-2957"/>
    <n v="-806.31"/>
    <x v="24"/>
    <x v="24"/>
    <x v="2"/>
    <s v="Cash-Sales-11GO.401"/>
    <x v="0"/>
    <x v="24"/>
  </r>
  <r>
    <s v="RAJ ANDRADE"/>
    <n v="1283961"/>
    <x v="2"/>
    <s v="Payment"/>
    <n v="-10000"/>
    <n v="-10000"/>
    <x v="54"/>
    <x v="54"/>
    <x v="1"/>
    <s v="Cash-Sales-11GO.401"/>
    <x v="0"/>
    <x v="24"/>
  </r>
  <r>
    <s v="ANJU SOLANKI"/>
    <n v="980779"/>
    <x v="2"/>
    <s v="Payment"/>
    <n v="-10000"/>
    <n v="-10000"/>
    <x v="74"/>
    <x v="74"/>
    <x v="3"/>
    <s v="Counter Coll-Sales-11GO.401"/>
    <x v="0"/>
    <x v="24"/>
  </r>
  <r>
    <s v="SHAIKH ALI"/>
    <n v="1245631"/>
    <x v="2"/>
    <s v="Payment"/>
    <n v="-11000"/>
    <n v="-11000"/>
    <x v="73"/>
    <x v="73"/>
    <x v="0"/>
    <s v="Counter Coll-Sales-11GO.401"/>
    <x v="0"/>
    <x v="24"/>
  </r>
  <r>
    <s v="SARESH SHIRODKAR"/>
    <n v="1217598"/>
    <x v="2"/>
    <s v="Payment"/>
    <n v="-1000"/>
    <n v="-1000"/>
    <x v="124"/>
    <x v="124"/>
    <x v="4"/>
    <s v="Cash-Sales-11GO.401"/>
    <x v="0"/>
    <x v="24"/>
  </r>
  <r>
    <s v="TRIMBAK VERNEKAR"/>
    <n v="1194963"/>
    <x v="2"/>
    <s v="Payment"/>
    <n v="-4000"/>
    <n v="-4000"/>
    <x v="246"/>
    <x v="246"/>
    <x v="4"/>
    <s v="Counter Coll-Sales-11GO.401"/>
    <x v="0"/>
    <x v="24"/>
  </r>
  <r>
    <s v="REYNALDO LOBO"/>
    <n v="1290945"/>
    <x v="2"/>
    <s v="Payment"/>
    <n v="-10000"/>
    <n v="-10000"/>
    <x v="4"/>
    <x v="4"/>
    <x v="2"/>
    <s v="Cash-Sales-11GO.401"/>
    <x v="0"/>
    <x v="24"/>
  </r>
  <r>
    <s v="AARON THOMAS DESOUZA"/>
    <n v="1289282"/>
    <x v="2"/>
    <s v="Payment"/>
    <n v="-1000"/>
    <n v="-1000"/>
    <x v="21"/>
    <x v="21"/>
    <x v="2"/>
    <s v="Cash-Sales-11GO.401"/>
    <x v="0"/>
    <x v="24"/>
  </r>
  <r>
    <s v="ZEFERINO DSOUZA"/>
    <n v="1288015"/>
    <x v="2"/>
    <s v="Payment"/>
    <n v="-10000"/>
    <n v="-10000"/>
    <x v="12"/>
    <x v="12"/>
    <x v="2"/>
    <s v="Cash-Sales-11GO.401"/>
    <x v="0"/>
    <x v="24"/>
  </r>
  <r>
    <s v="PRASHANT MATKAR"/>
    <n v="1286477"/>
    <x v="2"/>
    <s v="Payment"/>
    <n v="-10000"/>
    <n v="-10000"/>
    <x v="24"/>
    <x v="24"/>
    <x v="2"/>
    <s v="Counter Coll-Sales-11GO.401"/>
    <x v="0"/>
    <x v="24"/>
  </r>
  <r>
    <s v="NAGESH SHIRODKAR"/>
    <n v="360653"/>
    <x v="2"/>
    <s v="Payment"/>
    <n v="-5000"/>
    <n v="-5000"/>
    <x v="8"/>
    <x v="8"/>
    <x v="1"/>
    <s v="Cash-Sales-11GO.401"/>
    <x v="0"/>
    <x v="24"/>
  </r>
  <r>
    <s v="LAWRENCE PEREIRA"/>
    <n v="1279837"/>
    <x v="2"/>
    <s v="Payment"/>
    <n v="-11000"/>
    <n v="-11000"/>
    <x v="10"/>
    <x v="10"/>
    <x v="1"/>
    <s v="Counter Coll-Sales-11GO.401"/>
    <x v="0"/>
    <x v="24"/>
  </r>
  <r>
    <s v="PALMYRA RESORTS PVT LTD"/>
    <n v="1276339"/>
    <x v="2"/>
    <s v="Payment"/>
    <n v="-11000"/>
    <n v="-11000"/>
    <x v="82"/>
    <x v="82"/>
    <x v="1"/>
    <s v="Counter Coll-Sales-11GO.401"/>
    <x v="0"/>
    <x v="24"/>
  </r>
  <r>
    <s v="PRITAM SINGH"/>
    <n v="1250902"/>
    <x v="2"/>
    <s v="Payment"/>
    <n v="-2500"/>
    <n v="-2500"/>
    <x v="101"/>
    <x v="101"/>
    <x v="0"/>
    <s v="Cash-Sales-11GO.401"/>
    <x v="0"/>
    <x v="24"/>
  </r>
  <r>
    <s v="ANTHONY FERNANDES"/>
    <n v="358540"/>
    <x v="2"/>
    <s v="Payment"/>
    <n v="-10000"/>
    <n v="-10000"/>
    <x v="144"/>
    <x v="144"/>
    <x v="0"/>
    <s v="Counter Coll-Sales-11GO.401"/>
    <x v="0"/>
    <x v="24"/>
  </r>
  <r>
    <s v="CHANDRAKALA GURAV"/>
    <n v="1221115"/>
    <x v="2"/>
    <s v="Payment"/>
    <n v="-11000"/>
    <n v="-11000"/>
    <x v="115"/>
    <x v="115"/>
    <x v="4"/>
    <s v="Cash-Sales-11GO.401"/>
    <x v="0"/>
    <x v="24"/>
  </r>
  <r>
    <s v="BHAGWANT VERNEKAR"/>
    <n v="1290772"/>
    <x v="2"/>
    <s v="Payment"/>
    <n v="-10000"/>
    <n v="-10000"/>
    <x v="17"/>
    <x v="17"/>
    <x v="2"/>
    <s v="Counter Coll-Sales-11GO.401"/>
    <x v="0"/>
    <x v="24"/>
  </r>
  <r>
    <s v="SHEERIN RIYAN"/>
    <n v="1289865"/>
    <x v="2"/>
    <s v="Payment"/>
    <n v="-11000"/>
    <n v="-11000"/>
    <x v="14"/>
    <x v="14"/>
    <x v="2"/>
    <s v="Cash-Sales-11GO.401"/>
    <x v="0"/>
    <x v="24"/>
  </r>
  <r>
    <s v="LIRA ALBUQUERQUE"/>
    <n v="1288787"/>
    <x v="2"/>
    <s v="Payment"/>
    <n v="-50000"/>
    <n v="-50000"/>
    <x v="15"/>
    <x v="15"/>
    <x v="2"/>
    <s v="Cash-Sales-11GO.401"/>
    <x v="0"/>
    <x v="24"/>
  </r>
  <r>
    <s v="SEEMA VERNEKAR"/>
    <n v="1288121"/>
    <x v="2"/>
    <s v="Payment"/>
    <n v="-10000"/>
    <n v="-10000"/>
    <x v="12"/>
    <x v="12"/>
    <x v="2"/>
    <s v="Cash-Sales-11GO.401"/>
    <x v="0"/>
    <x v="24"/>
  </r>
  <r>
    <s v="SANKET CANDOLKAR"/>
    <n v="926568"/>
    <x v="2"/>
    <s v="Payment"/>
    <n v="-10000"/>
    <n v="-10000"/>
    <x v="43"/>
    <x v="43"/>
    <x v="2"/>
    <s v="Cash-Sales-11GO.401"/>
    <x v="0"/>
    <x v="24"/>
  </r>
  <r>
    <s v="PRITESH SALGAONKAR"/>
    <n v="1286227"/>
    <x v="2"/>
    <s v="Payment"/>
    <n v="-40000"/>
    <n v="-40000"/>
    <x v="7"/>
    <x v="7"/>
    <x v="2"/>
    <s v="Cash-Sales-11GO.401"/>
    <x v="0"/>
    <x v="24"/>
  </r>
  <r>
    <s v="SUNNY CANDOLKAR"/>
    <n v="1284569"/>
    <x v="2"/>
    <s v="Payment"/>
    <n v="-10000"/>
    <n v="-10000"/>
    <x v="32"/>
    <x v="32"/>
    <x v="2"/>
    <s v="Cash-Sales-11GO.401"/>
    <x v="0"/>
    <x v="24"/>
  </r>
  <r>
    <s v="KISHOR NAIK"/>
    <n v="1277152"/>
    <x v="2"/>
    <s v="Payment"/>
    <n v="-665191"/>
    <n v="-30743.53"/>
    <x v="31"/>
    <x v="31"/>
    <x v="2"/>
    <s v="Counter Coll-Sales-11GO.401"/>
    <x v="0"/>
    <x v="24"/>
  </r>
  <r>
    <s v="CHANDRAKANT SALASKAR"/>
    <n v="1225549"/>
    <x v="2"/>
    <s v="Payment"/>
    <n v="-500"/>
    <n v="-500"/>
    <x v="247"/>
    <x v="247"/>
    <x v="4"/>
    <s v="Cash-Sales-11GO.401"/>
    <x v="0"/>
    <x v="24"/>
  </r>
  <r>
    <s v="TANVI AROLKAR"/>
    <n v="1287491"/>
    <x v="2"/>
    <s v="Payment"/>
    <n v="-50000"/>
    <n v="-50000"/>
    <x v="17"/>
    <x v="17"/>
    <x v="2"/>
    <s v="Counter Coll-Sales-11GO.401"/>
    <x v="0"/>
    <x v="24"/>
  </r>
  <r>
    <s v="SILVAN FERNANDES"/>
    <n v="563962"/>
    <x v="2"/>
    <s v="Payment"/>
    <n v="-811632"/>
    <n v="-44830.080000000002"/>
    <x v="2"/>
    <x v="2"/>
    <x v="2"/>
    <s v="Counter Coll-Sales-11GO.401"/>
    <x v="0"/>
    <x v="24"/>
  </r>
  <r>
    <s v="NAGESH SHIRODKAR"/>
    <n v="360653"/>
    <x v="2"/>
    <s v="Payment"/>
    <n v="-5000"/>
    <n v="-5000"/>
    <x v="30"/>
    <x v="30"/>
    <x v="1"/>
    <s v="Cash-Sales-11GO.401"/>
    <x v="0"/>
    <x v="24"/>
  </r>
  <r>
    <s v="ROY RODRIGUES"/>
    <n v="1290906"/>
    <x v="2"/>
    <s v="Payment"/>
    <n v="-14000"/>
    <n v="-14000"/>
    <x v="4"/>
    <x v="4"/>
    <x v="2"/>
    <s v="Cash-Sales-11GO.401"/>
    <x v="0"/>
    <x v="24"/>
  </r>
  <r>
    <s v="PANDU NAIK"/>
    <n v="1286840"/>
    <x v="2"/>
    <s v="Payment"/>
    <n v="-10000"/>
    <n v="-10000"/>
    <x v="43"/>
    <x v="43"/>
    <x v="2"/>
    <s v="Cash-Sales-11GO.401"/>
    <x v="0"/>
    <x v="24"/>
  </r>
  <r>
    <s v="PAUL FERNANDES"/>
    <n v="1259608"/>
    <x v="2"/>
    <s v="Payment"/>
    <n v="-8300"/>
    <n v="-1377.27"/>
    <x v="5"/>
    <x v="5"/>
    <x v="2"/>
    <s v="Cash-Sales-11GO.401"/>
    <x v="0"/>
    <x v="24"/>
  </r>
  <r>
    <s v="SWARAN SINGH"/>
    <n v="1279779"/>
    <x v="2"/>
    <s v="Payment"/>
    <n v="-300000"/>
    <n v="-4892.01"/>
    <x v="30"/>
    <x v="30"/>
    <x v="1"/>
    <s v="Counter Coll-Sales-11GO.401"/>
    <x v="0"/>
    <x v="24"/>
  </r>
  <r>
    <s v="MAYURESH MORAJKAR"/>
    <n v="1279109"/>
    <x v="2"/>
    <s v="Payment"/>
    <n v="-11000"/>
    <n v="-11000"/>
    <x v="108"/>
    <x v="108"/>
    <x v="1"/>
    <s v="Cash-Sales-11GO.401"/>
    <x v="0"/>
    <x v="24"/>
  </r>
  <r>
    <s v="RAMCHANDRA CHARI"/>
    <n v="1273911"/>
    <x v="2"/>
    <s v="Payment"/>
    <n v="-11000"/>
    <n v="-11000"/>
    <x v="85"/>
    <x v="85"/>
    <x v="3"/>
    <s v="Counter Coll-Sales-11GO.401"/>
    <x v="0"/>
    <x v="24"/>
  </r>
  <r>
    <s v="STACY MASCARENHAS"/>
    <n v="1239728"/>
    <x v="2"/>
    <s v="Payment"/>
    <n v="-10000"/>
    <n v="-10000"/>
    <x v="122"/>
    <x v="122"/>
    <x v="0"/>
    <s v="Cash-Sales-11GO.401"/>
    <x v="0"/>
    <x v="24"/>
  </r>
  <r>
    <s v="SUYENA FERNANDES"/>
    <n v="1224495"/>
    <x v="2"/>
    <s v="Payment"/>
    <n v="-1000"/>
    <n v="-1000"/>
    <x v="229"/>
    <x v="229"/>
    <x v="4"/>
    <s v="Cash-Sales-11GO.401"/>
    <x v="0"/>
    <x v="24"/>
  </r>
  <r>
    <s v="GITESH NAIK"/>
    <n v="1288105"/>
    <x v="2"/>
    <s v="Payment"/>
    <n v="-435000"/>
    <n v="-131746.31"/>
    <x v="4"/>
    <x v="4"/>
    <x v="2"/>
    <s v="Counter Coll-Sales-11GO.401"/>
    <x v="0"/>
    <x v="24"/>
  </r>
  <r>
    <s v="VISHNU HALDANKAR"/>
    <n v="1284773"/>
    <x v="2"/>
    <s v="Payment"/>
    <n v="-3190"/>
    <n v="-3190"/>
    <x v="21"/>
    <x v="21"/>
    <x v="2"/>
    <s v="Cash-Sales-11GO.401"/>
    <x v="0"/>
    <x v="24"/>
  </r>
  <r>
    <s v="SHANKAR RATHOD"/>
    <n v="1269457"/>
    <x v="2"/>
    <s v="Payment"/>
    <n v="-11000"/>
    <n v="-11000"/>
    <x v="44"/>
    <x v="44"/>
    <x v="3"/>
    <s v="Cash-Sales-11GO.401"/>
    <x v="0"/>
    <x v="24"/>
  </r>
  <r>
    <s v="FRANCISCA E-PEREIRA"/>
    <n v="1266441"/>
    <x v="2"/>
    <s v="Payment"/>
    <n v="-2790"/>
    <n v="-2790"/>
    <x v="61"/>
    <x v="61"/>
    <x v="3"/>
    <s v="Cash-Sales-11GO.401"/>
    <x v="0"/>
    <x v="24"/>
  </r>
  <r>
    <s v="GURU PRASAD PATIL"/>
    <n v="1259403"/>
    <x v="2"/>
    <s v="Payment"/>
    <n v="-11000"/>
    <n v="-11000"/>
    <x v="113"/>
    <x v="113"/>
    <x v="0"/>
    <s v="Cash-Sales-11GO.401"/>
    <x v="0"/>
    <x v="24"/>
  </r>
  <r>
    <s v="RAMESH CHAVAN"/>
    <n v="1217162"/>
    <x v="2"/>
    <s v="Payment"/>
    <n v="-10000"/>
    <n v="-10000"/>
    <x v="218"/>
    <x v="218"/>
    <x v="4"/>
    <s v="Cash-Sales-11GO.401"/>
    <x v="0"/>
    <x v="24"/>
  </r>
  <r>
    <s v="SAIRAJ CHODANKAR"/>
    <n v="1204476"/>
    <x v="0"/>
    <s v="Credit Memo"/>
    <n v="-40000.01"/>
    <n v="-116.91"/>
    <x v="197"/>
    <x v="197"/>
    <x v="0"/>
    <s v="MSIL (CM)-11GO.401"/>
    <x v="0"/>
    <x v="24"/>
  </r>
  <r>
    <s v="UDAY MANDREKAR"/>
    <n v="1243398"/>
    <x v="0"/>
    <s v="Credit Memo"/>
    <n v="-22913"/>
    <n v="-22913"/>
    <x v="203"/>
    <x v="203"/>
    <x v="0"/>
    <s v="MSIL (CM)-11GO.401"/>
    <x v="0"/>
    <x v="24"/>
  </r>
  <r>
    <s v="RAJU SHIRAGUPPI"/>
    <n v="1276101"/>
    <x v="0"/>
    <s v="Credit Memo"/>
    <n v="-9021.33"/>
    <n v="-9021.33"/>
    <x v="43"/>
    <x v="43"/>
    <x v="2"/>
    <s v="MSIL (CM)-11GO.401"/>
    <x v="0"/>
    <x v="24"/>
  </r>
  <r>
    <s v="ALETHA DSOUZA"/>
    <n v="1261070"/>
    <x v="0"/>
    <s v="Credit Memo"/>
    <n v="-4000.01"/>
    <n v="-1048.6400000000001"/>
    <x v="16"/>
    <x v="16"/>
    <x v="3"/>
    <s v="MSIL (CM)-11GO.401"/>
    <x v="0"/>
    <x v="24"/>
  </r>
  <r>
    <s v="SNEHA KERKAR"/>
    <n v="1241003"/>
    <x v="0"/>
    <s v="Credit Memo"/>
    <n v="-4999.9799999999996"/>
    <n v="-1564.82"/>
    <x v="64"/>
    <x v="64"/>
    <x v="0"/>
    <s v="MSIL (CM)-11GO.401"/>
    <x v="0"/>
    <x v="24"/>
  </r>
  <r>
    <s v="RAJAN BHANGLE"/>
    <n v="1249369"/>
    <x v="0"/>
    <s v="Credit Memo"/>
    <n v="-9098"/>
    <n v="-9098"/>
    <x v="175"/>
    <x v="175"/>
    <x v="0"/>
    <s v="MSIL (CM)-11GO.401"/>
    <x v="0"/>
    <x v="24"/>
  </r>
  <r>
    <s v="SAYALI MALAVANKAR"/>
    <n v="1241968"/>
    <x v="0"/>
    <s v="Credit Memo"/>
    <n v="-1652"/>
    <n v="-533.24"/>
    <x v="91"/>
    <x v="91"/>
    <x v="0"/>
    <s v="MSIL (CM)-11GO.401"/>
    <x v="0"/>
    <x v="24"/>
  </r>
  <r>
    <s v="PARAB HARI"/>
    <n v="1261026"/>
    <x v="0"/>
    <s v="Credit Memo"/>
    <n v="-30763"/>
    <n v="-7795.4"/>
    <x v="28"/>
    <x v="28"/>
    <x v="3"/>
    <s v="MSIL (CM)-11GO.401"/>
    <x v="0"/>
    <x v="24"/>
  </r>
  <r>
    <s v="SANJIVAN VENGURLEKAR"/>
    <n v="1107814"/>
    <x v="0"/>
    <s v="Credit Memo"/>
    <n v="-1149.01"/>
    <n v="-76.42"/>
    <x v="126"/>
    <x v="126"/>
    <x v="0"/>
    <s v="MSIL (CM)-11GO.401"/>
    <x v="0"/>
    <x v="24"/>
  </r>
  <r>
    <s v="CIPRIANO ROLANDO DE SOUZA"/>
    <n v="1230591"/>
    <x v="0"/>
    <s v="Credit Memo"/>
    <n v="-4990"/>
    <n v="-11.1"/>
    <x v="0"/>
    <x v="0"/>
    <x v="0"/>
    <s v="MSIL (CM)-11GO.401"/>
    <x v="0"/>
    <x v="24"/>
  </r>
  <r>
    <s v="SANKET VENGURLEKAR"/>
    <n v="1262302"/>
    <x v="1"/>
    <s v="Invoice"/>
    <n v="13953.47"/>
    <n v="13953.47"/>
    <x v="13"/>
    <x v="13"/>
    <x v="2"/>
    <s v="MSIL Sale-11GO.401"/>
    <x v="0"/>
    <x v="24"/>
  </r>
  <r>
    <s v="KASHINATH SHET GOVEKAR"/>
    <n v="1288922"/>
    <x v="1"/>
    <s v="Invoice"/>
    <n v="817511.32"/>
    <n v="594511.31999999995"/>
    <x v="13"/>
    <x v="13"/>
    <x v="2"/>
    <s v="MSIL Sale-11GO.401"/>
    <x v="0"/>
    <x v="24"/>
  </r>
  <r>
    <s v="LAXMAN CHAVAN"/>
    <n v="1288764"/>
    <x v="1"/>
    <s v="Invoice"/>
    <n v="403107.02"/>
    <n v="174268.88"/>
    <x v="13"/>
    <x v="13"/>
    <x v="2"/>
    <s v="MSIL Sale-11GO.401"/>
    <x v="0"/>
    <x v="24"/>
  </r>
  <r>
    <s v="ALFRED DIAS"/>
    <n v="1288416"/>
    <x v="1"/>
    <s v="Invoice"/>
    <n v="39269"/>
    <n v="39269"/>
    <x v="15"/>
    <x v="15"/>
    <x v="2"/>
    <s v="MSIL Sale-11GO.401"/>
    <x v="0"/>
    <x v="24"/>
  </r>
  <r>
    <s v="DEVANAND KALANGUTKAR"/>
    <n v="1253283"/>
    <x v="1"/>
    <s v="Invoice"/>
    <n v="37799"/>
    <n v="8245.7800000000007"/>
    <x v="99"/>
    <x v="99"/>
    <x v="3"/>
    <s v="MSIL Sale-11GO.401"/>
    <x v="0"/>
    <x v="24"/>
  </r>
  <r>
    <s v="CANTEEN STORES DEPARTMENT"/>
    <n v="1195453"/>
    <x v="1"/>
    <s v="Invoice"/>
    <n v="625887.36"/>
    <n v="625845.99"/>
    <x v="82"/>
    <x v="82"/>
    <x v="1"/>
    <s v="MSIL Sale-11GO.401"/>
    <x v="0"/>
    <x v="24"/>
  </r>
  <r>
    <s v="SANKET VENGURLEKAR"/>
    <n v="1262302"/>
    <x v="1"/>
    <s v="Invoice"/>
    <n v="13094.03"/>
    <n v="13094.03"/>
    <x v="13"/>
    <x v="13"/>
    <x v="2"/>
    <s v="MSIL Sale-11GO.401"/>
    <x v="0"/>
    <x v="24"/>
  </r>
  <r>
    <s v="ANUP WALAVALKAR"/>
    <n v="1286900"/>
    <x v="1"/>
    <s v="Invoice"/>
    <n v="764.01"/>
    <n v="764.01"/>
    <x v="20"/>
    <x v="20"/>
    <x v="2"/>
    <s v="MSIL Sale-11GO.401"/>
    <x v="0"/>
    <x v="24"/>
  </r>
  <r>
    <s v="THAKURDAS CHODANKAR"/>
    <n v="1287646"/>
    <x v="1"/>
    <s v="Invoice"/>
    <n v="12258.13"/>
    <n v="12258.13"/>
    <x v="14"/>
    <x v="14"/>
    <x v="2"/>
    <s v="MSIL Sale-11GO.401"/>
    <x v="0"/>
    <x v="24"/>
  </r>
  <r>
    <s v="THAKURDAS CHODANKAR"/>
    <n v="1287646"/>
    <x v="1"/>
    <s v="Invoice"/>
    <n v="1845.01"/>
    <n v="1845.01"/>
    <x v="14"/>
    <x v="14"/>
    <x v="2"/>
    <s v="MSIL Sale-11GO.401"/>
    <x v="0"/>
    <x v="24"/>
  </r>
  <r>
    <s v="RESHA GHADI"/>
    <n v="1288606"/>
    <x v="1"/>
    <s v="Invoice"/>
    <n v="593410.72"/>
    <n v="443410.72"/>
    <x v="4"/>
    <x v="4"/>
    <x v="2"/>
    <s v="MSIL Sale-11GO.401"/>
    <x v="0"/>
    <x v="24"/>
  </r>
  <r>
    <s v="HANUMANT SAWANT"/>
    <n v="1287545"/>
    <x v="1"/>
    <s v="Invoice"/>
    <n v="487793.93"/>
    <n v="393257.27"/>
    <x v="4"/>
    <x v="4"/>
    <x v="2"/>
    <s v="MSIL Sale-11GO.401"/>
    <x v="0"/>
    <x v="24"/>
  </r>
  <r>
    <s v="SAI SERVICE PVT LTD (KOLHAPUR-ST)"/>
    <n v="622990"/>
    <x v="1"/>
    <s v="Invoice"/>
    <n v="732948.33"/>
    <n v="732947.33"/>
    <x v="11"/>
    <x v="11"/>
    <x v="1"/>
    <s v="Sale Trf -11GO.401"/>
    <x v="0"/>
    <x v="24"/>
  </r>
  <r>
    <s v="MSIL - Dealer Vehicle (Single) A/c - 05D5516  "/>
    <n v="147190"/>
    <x v="1"/>
    <s v="Invoice"/>
    <n v="8750"/>
    <n v="8750"/>
    <x v="248"/>
    <x v="248"/>
    <x v="4"/>
    <s v="MSIL Sale-11GO.401"/>
    <x v="0"/>
    <x v="24"/>
  </r>
  <r>
    <s v="TANVI AROLKAR"/>
    <n v="1287491"/>
    <x v="1"/>
    <s v="Invoice"/>
    <n v="460967.19"/>
    <n v="310967.19"/>
    <x v="13"/>
    <x v="13"/>
    <x v="2"/>
    <s v="MSIL Sale-11GO.401"/>
    <x v="0"/>
    <x v="24"/>
  </r>
  <r>
    <s v="CANTEEN STORES DEPARTMENT"/>
    <n v="1195453"/>
    <x v="1"/>
    <s v="Invoice"/>
    <n v="578887.5"/>
    <n v="576297.5"/>
    <x v="47"/>
    <x v="47"/>
    <x v="1"/>
    <s v="MSIL Sale-11GO.401"/>
    <x v="0"/>
    <x v="24"/>
  </r>
  <r>
    <s v="RAJKUMAR YESHWANT NAIK"/>
    <n v="338270"/>
    <x v="1"/>
    <s v="Invoice"/>
    <n v="560967.99"/>
    <n v="438067.99"/>
    <x v="18"/>
    <x v="18"/>
    <x v="2"/>
    <s v="MSIL Sale-11GO.401"/>
    <x v="0"/>
    <x v="24"/>
  </r>
  <r>
    <s v="icici lombard general insurance company ltd"/>
    <n v="1035"/>
    <x v="1"/>
    <s v="Invoice"/>
    <n v="1449.2"/>
    <n v="1449.2"/>
    <x v="21"/>
    <x v="21"/>
    <x v="2"/>
    <s v="MSIL Sale-11GO.401"/>
    <x v="0"/>
    <x v="24"/>
  </r>
  <r>
    <s v="RAJKUMAR YESHWANT NAIK"/>
    <n v="338270"/>
    <x v="1"/>
    <s v="Invoice"/>
    <n v="38193.129999999997"/>
    <n v="38193.129999999997"/>
    <x v="4"/>
    <x v="4"/>
    <x v="2"/>
    <s v="MSIL Sale-11GO.401"/>
    <x v="0"/>
    <x v="24"/>
  </r>
  <r>
    <s v="RAJKUMAR YESHWANT NAIK"/>
    <n v="338270"/>
    <x v="1"/>
    <s v="Invoice"/>
    <n v="764.01"/>
    <n v="764.01"/>
    <x v="4"/>
    <x v="4"/>
    <x v="2"/>
    <s v="MSIL Sale-11GO.401"/>
    <x v="0"/>
    <x v="24"/>
  </r>
  <r>
    <s v="THAKURDAS CHODANKAR"/>
    <n v="1287646"/>
    <x v="1"/>
    <s v="Invoice"/>
    <n v="573929.09"/>
    <n v="430456.09"/>
    <x v="15"/>
    <x v="15"/>
    <x v="2"/>
    <s v="MSIL Sale-11GO.401"/>
    <x v="0"/>
    <x v="24"/>
  </r>
  <r>
    <s v="IVAN FERNANDES"/>
    <n v="1286614"/>
    <x v="1"/>
    <s v="Invoice"/>
    <n v="6486"/>
    <n v="6486"/>
    <x v="12"/>
    <x v="12"/>
    <x v="2"/>
    <s v="MSIL Sale-11GO.401"/>
    <x v="0"/>
    <x v="24"/>
  </r>
  <r>
    <s v="ANUP WALAVALKAR"/>
    <n v="1286900"/>
    <x v="1"/>
    <s v="Invoice"/>
    <n v="451067.1"/>
    <n v="441067.1"/>
    <x v="12"/>
    <x v="12"/>
    <x v="2"/>
    <s v="MSIL Sale-11GO.401"/>
    <x v="0"/>
    <x v="24"/>
  </r>
  <r>
    <s v="CANTEEN STORES DEPARTMENT"/>
    <n v="1195453"/>
    <x v="1"/>
    <s v="Invoice"/>
    <n v="570390.27"/>
    <n v="570390.27"/>
    <x v="55"/>
    <x v="55"/>
    <x v="1"/>
    <s v="MSIL Sale-11GO.401"/>
    <x v="0"/>
    <x v="24"/>
  </r>
  <r>
    <s v="SANKET VENGURLEKAR"/>
    <n v="1262302"/>
    <x v="1"/>
    <s v="Invoice"/>
    <n v="517753.69"/>
    <n v="127553.69"/>
    <x v="4"/>
    <x v="4"/>
    <x v="2"/>
    <s v="MSIL Sale-11GO.401"/>
    <x v="0"/>
    <x v="24"/>
  </r>
  <r>
    <s v="MILIND NAIK"/>
    <n v="351620"/>
    <x v="1"/>
    <s v="Invoice"/>
    <n v="497294.09"/>
    <n v="487294.09"/>
    <x v="13"/>
    <x v="13"/>
    <x v="2"/>
    <s v="MSIL Sale-11GO.401"/>
    <x v="0"/>
    <x v="24"/>
  </r>
  <r>
    <s v="ANTHONY FERNANDES"/>
    <n v="358540"/>
    <x v="1"/>
    <s v="Invoice"/>
    <n v="5987"/>
    <n v="708"/>
    <x v="83"/>
    <x v="83"/>
    <x v="1"/>
    <s v="MSIL Sale-11GO.401"/>
    <x v="0"/>
    <x v="24"/>
  </r>
  <r>
    <s v="VIOLA ELIZABETH RODRIGUES"/>
    <n v="1266577"/>
    <x v="1"/>
    <s v="Invoice"/>
    <n v="33768"/>
    <n v="33768"/>
    <x v="42"/>
    <x v="42"/>
    <x v="1"/>
    <s v="MSIL Sale-11GO.401"/>
    <x v="0"/>
    <x v="24"/>
  </r>
  <r>
    <s v="ABHIJIT EKAWDE"/>
    <n v="1272229"/>
    <x v="1"/>
    <s v="Invoice"/>
    <n v="175000.48"/>
    <n v="1071.48"/>
    <x v="70"/>
    <x v="70"/>
    <x v="1"/>
    <s v="POC Sale-11GO.401"/>
    <x v="0"/>
    <x v="24"/>
  </r>
  <r>
    <s v="ANIKET SINGBAL"/>
    <n v="1286323"/>
    <x v="1"/>
    <s v="Invoice"/>
    <n v="431114.34"/>
    <n v="310114.34000000003"/>
    <x v="17"/>
    <x v="17"/>
    <x v="2"/>
    <s v="MSIL Sale-11GO.401"/>
    <x v="0"/>
    <x v="24"/>
  </r>
  <r>
    <s v="ANUP WALAVALKAR"/>
    <n v="1286900"/>
    <x v="1"/>
    <s v="Invoice"/>
    <n v="11568.13"/>
    <n v="11568.13"/>
    <x v="20"/>
    <x v="20"/>
    <x v="2"/>
    <s v="MSIL Sale-11GO.401"/>
    <x v="0"/>
    <x v="24"/>
  </r>
  <r>
    <s v="IVAN FERNANDES"/>
    <n v="1286614"/>
    <x v="1"/>
    <s v="Invoice"/>
    <n v="846.99"/>
    <n v="846.99"/>
    <x v="12"/>
    <x v="12"/>
    <x v="2"/>
    <s v="MSIL Sale-11GO.401"/>
    <x v="0"/>
    <x v="24"/>
  </r>
  <r>
    <s v="DURGADAS GAONKAR"/>
    <n v="1288561"/>
    <x v="1"/>
    <s v="Invoice"/>
    <n v="578218.11"/>
    <n v="568218.11"/>
    <x v="17"/>
    <x v="17"/>
    <x v="2"/>
    <s v="MSIL Sale-11GO.401"/>
    <x v="0"/>
    <x v="24"/>
  </r>
  <r>
    <s v="PARVEEN SHAIKH"/>
    <n v="1283916"/>
    <x v="1"/>
    <s v="Invoice"/>
    <n v="56267"/>
    <n v="2783.33"/>
    <x v="22"/>
    <x v="22"/>
    <x v="2"/>
    <s v="MSIL Sale-11GO.401"/>
    <x v="0"/>
    <x v="24"/>
  </r>
  <r>
    <s v="SATCHIT CANDOLKAR"/>
    <n v="927088"/>
    <x v="1"/>
    <s v="Invoice"/>
    <n v="471673.79"/>
    <n v="55484.79"/>
    <x v="4"/>
    <x v="4"/>
    <x v="2"/>
    <s v="MSIL Sale-11GO.401"/>
    <x v="0"/>
    <x v="24"/>
  </r>
  <r>
    <s v="SAVIO FERNANDES"/>
    <n v="1280474"/>
    <x v="2"/>
    <s v="Payment"/>
    <n v="-10000"/>
    <n v="-10000"/>
    <x v="46"/>
    <x v="46"/>
    <x v="1"/>
    <s v="Cash-Sale-11GO.402"/>
    <x v="1"/>
    <x v="24"/>
  </r>
  <r>
    <s v="EKANATH NAIK"/>
    <n v="1278613"/>
    <x v="2"/>
    <s v="Payment"/>
    <n v="-10000"/>
    <n v="-10000"/>
    <x v="37"/>
    <x v="37"/>
    <x v="1"/>
    <s v="Cash-Sale-11GO.402"/>
    <x v="1"/>
    <x v="24"/>
  </r>
  <r>
    <s v="HELENA TEREZA MONTEIRO"/>
    <n v="1287584"/>
    <x v="2"/>
    <s v="Payment"/>
    <n v="-385354"/>
    <n v="-385354"/>
    <x v="2"/>
    <x v="2"/>
    <x v="2"/>
    <s v="Counter Coll-Sales-11GO.402"/>
    <x v="1"/>
    <x v="24"/>
  </r>
  <r>
    <s v="JOSE ABRANCHES"/>
    <n v="1288216"/>
    <x v="2"/>
    <s v="Payment"/>
    <n v="-50000"/>
    <n v="-50000"/>
    <x v="18"/>
    <x v="18"/>
    <x v="2"/>
    <s v="Cash-Sale-11GO.402"/>
    <x v="1"/>
    <x v="24"/>
  </r>
  <r>
    <s v="RAFEEQ SHAIKH"/>
    <n v="1279136"/>
    <x v="2"/>
    <s v="Payment"/>
    <n v="-5000"/>
    <n v="-5000"/>
    <x v="108"/>
    <x v="108"/>
    <x v="1"/>
    <s v="Cash-Sale-11GO.402"/>
    <x v="1"/>
    <x v="24"/>
  </r>
  <r>
    <s v="GOYCAR RENT A CAB ASSOCIATION"/>
    <n v="1276112"/>
    <x v="2"/>
    <s v="Payment"/>
    <n v="-150000"/>
    <n v="-150000"/>
    <x v="70"/>
    <x v="70"/>
    <x v="1"/>
    <s v="Counter Coll-Sales-11GO.402"/>
    <x v="1"/>
    <x v="24"/>
  </r>
  <r>
    <s v="GOYCAR RENT A CAB ASSOCIATION"/>
    <n v="1276112"/>
    <x v="2"/>
    <s v="Payment"/>
    <n v="-5000"/>
    <n v="-5000"/>
    <x v="70"/>
    <x v="70"/>
    <x v="1"/>
    <s v="Counter Coll-Sales-11GO.402"/>
    <x v="1"/>
    <x v="24"/>
  </r>
  <r>
    <s v="SONIA FONSECA"/>
    <n v="1231974"/>
    <x v="2"/>
    <s v="Payment"/>
    <n v="-1000"/>
    <n v="-1000"/>
    <x v="148"/>
    <x v="148"/>
    <x v="4"/>
    <s v="Cash-Sale-11GO.402"/>
    <x v="1"/>
    <x v="24"/>
  </r>
  <r>
    <s v="SHIVA RATHOD"/>
    <n v="1229257"/>
    <x v="2"/>
    <s v="Payment"/>
    <n v="-1000"/>
    <n v="-1000"/>
    <x v="192"/>
    <x v="192"/>
    <x v="4"/>
    <s v="Cash-Sale-11GO.402"/>
    <x v="1"/>
    <x v="24"/>
  </r>
  <r>
    <s v="GAYATRI KAREKAR"/>
    <n v="1290237"/>
    <x v="2"/>
    <s v="Payment"/>
    <n v="-10000"/>
    <n v="-10000"/>
    <x v="18"/>
    <x v="18"/>
    <x v="2"/>
    <s v="Cash-Sale-11GO.402"/>
    <x v="1"/>
    <x v="24"/>
  </r>
  <r>
    <s v="SURAJ GAUNKAR"/>
    <n v="1289096"/>
    <x v="2"/>
    <s v="Payment"/>
    <n v="-10000"/>
    <n v="-10000"/>
    <x v="21"/>
    <x v="21"/>
    <x v="2"/>
    <s v="Cash-Sale-11GO.402"/>
    <x v="1"/>
    <x v="24"/>
  </r>
  <r>
    <s v="SATISH REVANKAR"/>
    <n v="134794"/>
    <x v="2"/>
    <s v="Payment"/>
    <n v="-1000"/>
    <n v="-1000"/>
    <x v="38"/>
    <x v="38"/>
    <x v="0"/>
    <s v="Cash-Sale-11GO.402"/>
    <x v="1"/>
    <x v="24"/>
  </r>
  <r>
    <s v="GAJANAN SOMA GAUDA"/>
    <n v="1289786"/>
    <x v="2"/>
    <s v="Payment"/>
    <n v="-10000"/>
    <n v="-10000"/>
    <x v="14"/>
    <x v="14"/>
    <x v="2"/>
    <s v="Cash-Sale-11GO.402"/>
    <x v="1"/>
    <x v="24"/>
  </r>
  <r>
    <s v="VIKRANT CHAUHAN"/>
    <n v="1287609"/>
    <x v="2"/>
    <s v="Payment"/>
    <n v="-10000"/>
    <n v="-10000"/>
    <x v="3"/>
    <x v="3"/>
    <x v="2"/>
    <s v="Cash-Sale-11GO.402"/>
    <x v="1"/>
    <x v="24"/>
  </r>
  <r>
    <s v="VASANT TARKAR"/>
    <n v="1286163"/>
    <x v="2"/>
    <s v="Payment"/>
    <n v="-1000"/>
    <n v="-1000"/>
    <x v="7"/>
    <x v="7"/>
    <x v="2"/>
    <s v="Cash-Sale-11GO.402"/>
    <x v="1"/>
    <x v="24"/>
  </r>
  <r>
    <s v="ASHOK B KASAR"/>
    <n v="1232257"/>
    <x v="2"/>
    <s v="Payment"/>
    <n v="-1000"/>
    <n v="-1000"/>
    <x v="233"/>
    <x v="233"/>
    <x v="4"/>
    <s v="Cash-Sale-11GO.402"/>
    <x v="1"/>
    <x v="24"/>
  </r>
  <r>
    <s v="SARITA BHANDARI"/>
    <n v="1221789"/>
    <x v="2"/>
    <s v="Payment"/>
    <n v="-500"/>
    <n v="-500"/>
    <x v="240"/>
    <x v="240"/>
    <x v="4"/>
    <s v="Cash-Sale-11GO.402"/>
    <x v="1"/>
    <x v="24"/>
  </r>
  <r>
    <s v="VANDANA GAONKAR"/>
    <n v="555976"/>
    <x v="2"/>
    <s v="Payment"/>
    <n v="-1000"/>
    <n v="-1000"/>
    <x v="124"/>
    <x v="124"/>
    <x v="4"/>
    <s v="Cash-Sale-11GO.402"/>
    <x v="1"/>
    <x v="24"/>
  </r>
  <r>
    <s v="JOSE PEREIRA"/>
    <n v="1278791"/>
    <x v="2"/>
    <s v="Payment"/>
    <n v="-4000"/>
    <n v="-4000"/>
    <x v="23"/>
    <x v="23"/>
    <x v="1"/>
    <s v="Cash-Sale-11GO.402"/>
    <x v="1"/>
    <x v="24"/>
  </r>
  <r>
    <s v="JOSEFINA D'COSTA"/>
    <n v="1279902"/>
    <x v="2"/>
    <s v="Payment"/>
    <n v="-11000"/>
    <n v="-11000"/>
    <x v="45"/>
    <x v="45"/>
    <x v="1"/>
    <s v="Cash-Sale-11GO.402"/>
    <x v="1"/>
    <x v="24"/>
  </r>
  <r>
    <s v="JAMILLA GENOVEVA FERNANDES"/>
    <n v="1254118"/>
    <x v="2"/>
    <s v="Payment"/>
    <n v="-11000"/>
    <n v="-11000"/>
    <x v="116"/>
    <x v="116"/>
    <x v="0"/>
    <s v="Cash-Sale-11GO.402"/>
    <x v="1"/>
    <x v="24"/>
  </r>
  <r>
    <s v="MAHADEV PAGI"/>
    <n v="1277767"/>
    <x v="2"/>
    <s v="Payment"/>
    <n v="-10000"/>
    <n v="-10000"/>
    <x v="53"/>
    <x v="53"/>
    <x v="1"/>
    <s v="Cash-Sale-11GO.402"/>
    <x v="1"/>
    <x v="24"/>
  </r>
  <r>
    <s v="MOTIRAM DEWASI"/>
    <n v="1241796"/>
    <x v="2"/>
    <s v="Payment"/>
    <n v="-1000"/>
    <n v="-1000"/>
    <x v="227"/>
    <x v="227"/>
    <x v="0"/>
    <s v="Cash-Sale-11GO.402"/>
    <x v="1"/>
    <x v="24"/>
  </r>
  <r>
    <s v="DORANY DEL VALLE SOTE DE DHAVALE"/>
    <n v="1225879"/>
    <x v="2"/>
    <s v="Payment"/>
    <n v="-11000"/>
    <n v="-11000"/>
    <x v="222"/>
    <x v="222"/>
    <x v="4"/>
    <s v="Counter Coll-Sales-11GO.402"/>
    <x v="1"/>
    <x v="24"/>
  </r>
  <r>
    <s v="GOPAL BHIKU RATHOD"/>
    <n v="1287693"/>
    <x v="2"/>
    <s v="Payment"/>
    <n v="-290000"/>
    <n v="-290000"/>
    <x v="18"/>
    <x v="18"/>
    <x v="2"/>
    <s v="Counter Coll-Sales-11GO.402"/>
    <x v="1"/>
    <x v="24"/>
  </r>
  <r>
    <s v="RAVI DEVAPPA LAMANI"/>
    <n v="1290155"/>
    <x v="2"/>
    <s v="Payment"/>
    <n v="-1000"/>
    <n v="-1000"/>
    <x v="18"/>
    <x v="18"/>
    <x v="2"/>
    <s v="Cash-Sale-11GO.402"/>
    <x v="1"/>
    <x v="24"/>
  </r>
  <r>
    <s v="ANTONIO JOSE BARRETO"/>
    <n v="1280817"/>
    <x v="2"/>
    <s v="Payment"/>
    <n v="-400000"/>
    <n v="-400000"/>
    <x v="14"/>
    <x v="14"/>
    <x v="2"/>
    <s v="Counter Coll-Sales-11GO.402"/>
    <x v="1"/>
    <x v="24"/>
  </r>
  <r>
    <s v="ANTONIO JOSE BARRETO"/>
    <n v="1280817"/>
    <x v="2"/>
    <s v="Payment"/>
    <n v="-100000"/>
    <n v="-100000"/>
    <x v="14"/>
    <x v="14"/>
    <x v="2"/>
    <s v="Cash-Sale-11GO.402"/>
    <x v="1"/>
    <x v="24"/>
  </r>
  <r>
    <s v="COSTA &amp; CO. PVT. LTD."/>
    <n v="1288394"/>
    <x v="2"/>
    <s v="Payment"/>
    <n v="-10000"/>
    <n v="-10000"/>
    <x v="20"/>
    <x v="20"/>
    <x v="2"/>
    <s v="Counter Coll-Sales-11GO.402"/>
    <x v="1"/>
    <x v="24"/>
  </r>
  <r>
    <s v="NOEL LOBO"/>
    <n v="800445"/>
    <x v="2"/>
    <s v="Payment"/>
    <n v="-10000"/>
    <n v="-10000"/>
    <x v="12"/>
    <x v="12"/>
    <x v="2"/>
    <s v="Counter Coll-Sales-11GO.402"/>
    <x v="1"/>
    <x v="24"/>
  </r>
  <r>
    <s v="PEARL PLACIDA DIAS"/>
    <n v="1286377"/>
    <x v="2"/>
    <s v="Payment"/>
    <n v="-569000"/>
    <n v="-0.44"/>
    <x v="6"/>
    <x v="6"/>
    <x v="2"/>
    <s v="Counter Coll-Sales-11GO.402"/>
    <x v="1"/>
    <x v="24"/>
  </r>
  <r>
    <s v="ANKUSH GAWAS"/>
    <n v="1286251"/>
    <x v="2"/>
    <s v="Payment"/>
    <n v="-11000"/>
    <n v="-11000"/>
    <x v="7"/>
    <x v="7"/>
    <x v="2"/>
    <s v="Counter Coll-Sales-11GO.402"/>
    <x v="1"/>
    <x v="24"/>
  </r>
  <r>
    <s v="PAVAN PRASAD P"/>
    <n v="1267568"/>
    <x v="2"/>
    <s v="Payment"/>
    <n v="-1000"/>
    <n v="-1000"/>
    <x v="16"/>
    <x v="16"/>
    <x v="3"/>
    <s v="Cash-Sale-11GO.402"/>
    <x v="1"/>
    <x v="24"/>
  </r>
  <r>
    <s v="SANTOSH THAKARAPPA LAMANI"/>
    <n v="1291032"/>
    <x v="2"/>
    <s v="Payment"/>
    <n v="-10000"/>
    <n v="-10000"/>
    <x v="4"/>
    <x v="4"/>
    <x v="2"/>
    <s v="Counter Coll-Sales-11GO.402"/>
    <x v="1"/>
    <x v="24"/>
  </r>
  <r>
    <s v="ALFREITO GOMES"/>
    <n v="126890"/>
    <x v="2"/>
    <s v="Payment"/>
    <n v="-450000"/>
    <n v="-0.61"/>
    <x v="15"/>
    <x v="15"/>
    <x v="2"/>
    <s v="Counter Coll-Sales-11GO.402"/>
    <x v="1"/>
    <x v="24"/>
  </r>
  <r>
    <s v="PREMA GAONKAR"/>
    <n v="1288816"/>
    <x v="2"/>
    <s v="Payment"/>
    <n v="-10000"/>
    <n v="-10000"/>
    <x v="15"/>
    <x v="15"/>
    <x v="2"/>
    <s v="Cash-Sale-11GO.402"/>
    <x v="1"/>
    <x v="24"/>
  </r>
  <r>
    <s v="AMITA MASKARA"/>
    <n v="1286389"/>
    <x v="2"/>
    <s v="Payment"/>
    <n v="-10000"/>
    <n v="-10000"/>
    <x v="24"/>
    <x v="24"/>
    <x v="2"/>
    <s v="Counter Coll-Sales-11GO.402"/>
    <x v="1"/>
    <x v="24"/>
  </r>
  <r>
    <s v="FRANCISCO XAVIER PEREIRA"/>
    <n v="1285935"/>
    <x v="2"/>
    <s v="Payment"/>
    <n v="-10000"/>
    <n v="-10000"/>
    <x v="5"/>
    <x v="5"/>
    <x v="2"/>
    <s v="Cash-Sale-11GO.402"/>
    <x v="1"/>
    <x v="24"/>
  </r>
  <r>
    <s v="AJAY SINGH"/>
    <n v="1284796"/>
    <x v="2"/>
    <s v="Payment"/>
    <n v="-11000"/>
    <n v="-11000"/>
    <x v="40"/>
    <x v="40"/>
    <x v="2"/>
    <s v="Counter Coll-Sales-11GO.402"/>
    <x v="1"/>
    <x v="24"/>
  </r>
  <r>
    <s v="ADINA FLORENCE FERRAO"/>
    <n v="1261097"/>
    <x v="2"/>
    <s v="Payment"/>
    <n v="-11000"/>
    <n v="-11000"/>
    <x v="180"/>
    <x v="180"/>
    <x v="0"/>
    <s v="Cash-Sale-11GO.402"/>
    <x v="1"/>
    <x v="24"/>
  </r>
  <r>
    <s v="VINOD SOLANKI"/>
    <n v="1218671"/>
    <x v="2"/>
    <s v="Payment"/>
    <n v="-10000"/>
    <n v="-10000"/>
    <x v="133"/>
    <x v="133"/>
    <x v="4"/>
    <s v="Cash-Sale-11GO.402"/>
    <x v="1"/>
    <x v="24"/>
  </r>
  <r>
    <s v="TYSON LUCAS"/>
    <n v="1286373"/>
    <x v="2"/>
    <s v="Payment"/>
    <n v="-10000"/>
    <n v="-10000"/>
    <x v="24"/>
    <x v="24"/>
    <x v="2"/>
    <s v="Cash-Sale-11GO.402"/>
    <x v="1"/>
    <x v="24"/>
  </r>
  <r>
    <s v="SOCORRINHA FERNANDES E RODRIGUES"/>
    <n v="1282285"/>
    <x v="2"/>
    <s v="Payment"/>
    <n v="-10000"/>
    <n v="-10000"/>
    <x v="71"/>
    <x v="71"/>
    <x v="1"/>
    <s v="Cash-Sale-11GO.402"/>
    <x v="1"/>
    <x v="24"/>
  </r>
  <r>
    <s v="ANTONIO JOSE BARRETO"/>
    <n v="1280817"/>
    <x v="2"/>
    <s v="Payment"/>
    <n v="-11000"/>
    <n v="-11000"/>
    <x v="35"/>
    <x v="35"/>
    <x v="1"/>
    <s v="Cash-Sale-11GO.402"/>
    <x v="1"/>
    <x v="24"/>
  </r>
  <r>
    <s v="METEUS MIRANDA"/>
    <n v="1260938"/>
    <x v="2"/>
    <s v="Payment"/>
    <n v="-500"/>
    <n v="-500"/>
    <x v="180"/>
    <x v="180"/>
    <x v="0"/>
    <s v="Cash-Sale-11GO.402"/>
    <x v="1"/>
    <x v="24"/>
  </r>
  <r>
    <s v="TARUNA A. BORKAR"/>
    <n v="1239849"/>
    <x v="2"/>
    <s v="Payment"/>
    <n v="-1000"/>
    <n v="-1000"/>
    <x v="122"/>
    <x v="122"/>
    <x v="0"/>
    <s v="Cash-Sale-11GO.402"/>
    <x v="1"/>
    <x v="24"/>
  </r>
  <r>
    <s v="STEPHENSON MORAIS"/>
    <n v="1238956"/>
    <x v="2"/>
    <s v="Payment"/>
    <n v="-1000"/>
    <n v="-1000"/>
    <x v="165"/>
    <x v="165"/>
    <x v="0"/>
    <s v="Cash-Sale-11GO.402"/>
    <x v="1"/>
    <x v="24"/>
  </r>
  <r>
    <s v="NARCIA DA COSTA"/>
    <n v="1221975"/>
    <x v="2"/>
    <s v="Payment"/>
    <n v="-1000"/>
    <n v="-1000"/>
    <x v="240"/>
    <x v="240"/>
    <x v="4"/>
    <s v="Cash-Sale-11GO.402"/>
    <x v="1"/>
    <x v="24"/>
  </r>
  <r>
    <s v="MALLESH CHAVAN"/>
    <n v="1218379"/>
    <x v="2"/>
    <s v="Payment"/>
    <n v="-7000"/>
    <n v="-7000"/>
    <x v="249"/>
    <x v="249"/>
    <x v="4"/>
    <s v="Cash-Sale-11GO.402"/>
    <x v="1"/>
    <x v="24"/>
  </r>
  <r>
    <s v="ALISTON FRANKY ROGTAO"/>
    <n v="1288667"/>
    <x v="2"/>
    <s v="Payment"/>
    <n v="-11000"/>
    <n v="-11000"/>
    <x v="20"/>
    <x v="20"/>
    <x v="2"/>
    <s v="Cash-Sale-11GO.402"/>
    <x v="1"/>
    <x v="24"/>
  </r>
  <r>
    <s v="NANDITA DESSAI"/>
    <n v="1288044"/>
    <x v="2"/>
    <s v="Payment"/>
    <n v="-10000"/>
    <n v="-10000"/>
    <x v="12"/>
    <x v="12"/>
    <x v="2"/>
    <s v="Cash-Sale-11GO.402"/>
    <x v="1"/>
    <x v="24"/>
  </r>
  <r>
    <s v="FRAZER VAZ"/>
    <n v="730265"/>
    <x v="2"/>
    <s v="Payment"/>
    <n v="-10000"/>
    <n v="-10000"/>
    <x v="12"/>
    <x v="12"/>
    <x v="2"/>
    <s v="Counter Coll-Sales-11GO.402"/>
    <x v="1"/>
    <x v="24"/>
  </r>
  <r>
    <s v="HELENA TEREZA MONTEIRO"/>
    <n v="1287584"/>
    <x v="2"/>
    <s v="Payment"/>
    <n v="-100000"/>
    <n v="-100000"/>
    <x v="3"/>
    <x v="3"/>
    <x v="2"/>
    <s v="Cash-Sale-11GO.402"/>
    <x v="1"/>
    <x v="24"/>
  </r>
  <r>
    <s v="GLESEN ANTHONY DCOSTA"/>
    <n v="1278650"/>
    <x v="2"/>
    <s v="Payment"/>
    <n v="-50000"/>
    <n v="-50000"/>
    <x v="37"/>
    <x v="37"/>
    <x v="1"/>
    <s v="Cash-Sale-11GO.402"/>
    <x v="1"/>
    <x v="24"/>
  </r>
  <r>
    <s v="VITHAL GIRI NAIK"/>
    <n v="1273618"/>
    <x v="2"/>
    <s v="Payment"/>
    <n v="-11000"/>
    <n v="-11000"/>
    <x v="81"/>
    <x v="81"/>
    <x v="3"/>
    <s v="Counter Coll-Sales-11GO.402"/>
    <x v="1"/>
    <x v="24"/>
  </r>
  <r>
    <s v="INDRAJIT SINGH"/>
    <n v="1266567"/>
    <x v="2"/>
    <s v="Payment"/>
    <n v="-500"/>
    <n v="-500"/>
    <x v="48"/>
    <x v="48"/>
    <x v="3"/>
    <s v="Cash-Sale-11GO.402"/>
    <x v="1"/>
    <x v="24"/>
  </r>
  <r>
    <s v="SHAIKH GUDGERI"/>
    <n v="1259023"/>
    <x v="2"/>
    <s v="Payment"/>
    <n v="-10000"/>
    <n v="-10000"/>
    <x v="128"/>
    <x v="128"/>
    <x v="0"/>
    <s v="Counter Coll-Sales-11GO.402"/>
    <x v="1"/>
    <x v="24"/>
  </r>
  <r>
    <s v="MOTIRAM DEWASI"/>
    <n v="1241796"/>
    <x v="2"/>
    <s v="Payment"/>
    <n v="-10000"/>
    <n v="-10000"/>
    <x v="91"/>
    <x v="91"/>
    <x v="0"/>
    <s v="Cash-Sale-11GO.402"/>
    <x v="1"/>
    <x v="24"/>
  </r>
  <r>
    <s v="SUMITA SAWANT DESSAI"/>
    <n v="1236305"/>
    <x v="2"/>
    <s v="Payment"/>
    <n v="-10000"/>
    <n v="-10000"/>
    <x v="0"/>
    <x v="0"/>
    <x v="0"/>
    <s v="Cash-Sale-11GO.402"/>
    <x v="1"/>
    <x v="24"/>
  </r>
  <r>
    <s v="3 MILITARY TRAINING REGIMENT"/>
    <n v="1291203"/>
    <x v="2"/>
    <s v="Payment"/>
    <n v="-700000"/>
    <n v="-700000"/>
    <x v="13"/>
    <x v="13"/>
    <x v="2"/>
    <s v="Counter Coll-Sales-11GO.402"/>
    <x v="1"/>
    <x v="24"/>
  </r>
  <r>
    <s v="RAVI DEVAPPA LAMANI"/>
    <n v="1290155"/>
    <x v="2"/>
    <s v="Payment"/>
    <n v="-10000"/>
    <n v="-10000"/>
    <x v="18"/>
    <x v="18"/>
    <x v="2"/>
    <s v="Cash-Sale-11GO.402"/>
    <x v="1"/>
    <x v="24"/>
  </r>
  <r>
    <s v="AVERTANO AGNELO SOARES"/>
    <n v="1289329"/>
    <x v="2"/>
    <s v="Payment"/>
    <n v="-11000"/>
    <n v="-11000"/>
    <x v="21"/>
    <x v="21"/>
    <x v="2"/>
    <s v="Cash-Sale-11GO.402"/>
    <x v="1"/>
    <x v="24"/>
  </r>
  <r>
    <s v="JOSE ABRANCHES"/>
    <n v="1288216"/>
    <x v="2"/>
    <s v="Payment"/>
    <n v="-10000"/>
    <n v="-10000"/>
    <x v="12"/>
    <x v="12"/>
    <x v="2"/>
    <s v="Cash-Sale-11GO.402"/>
    <x v="1"/>
    <x v="24"/>
  </r>
  <r>
    <s v="SANDEEP GAONKAR"/>
    <n v="1285371"/>
    <x v="2"/>
    <s v="Payment"/>
    <n v="-10000"/>
    <n v="-10000"/>
    <x v="69"/>
    <x v="69"/>
    <x v="2"/>
    <s v="Counter Coll-Sales-11GO.402"/>
    <x v="1"/>
    <x v="24"/>
  </r>
  <r>
    <s v="AMOG NAIK"/>
    <n v="1272517"/>
    <x v="2"/>
    <s v="Payment"/>
    <n v="-10000"/>
    <n v="-10000"/>
    <x v="49"/>
    <x v="49"/>
    <x v="3"/>
    <s v="Cash-Sale-11GO.402"/>
    <x v="1"/>
    <x v="24"/>
  </r>
  <r>
    <s v="NAVIN NAIK"/>
    <n v="1270191"/>
    <x v="2"/>
    <s v="Payment"/>
    <n v="-11000"/>
    <n v="-11000"/>
    <x v="152"/>
    <x v="152"/>
    <x v="3"/>
    <s v="Counter Coll-Sales-11GO.402"/>
    <x v="1"/>
    <x v="24"/>
  </r>
  <r>
    <s v="SHREYA SHAILESH NAIK"/>
    <n v="1222263"/>
    <x v="2"/>
    <s v="Payment"/>
    <n v="-20000"/>
    <n v="-20000"/>
    <x v="236"/>
    <x v="236"/>
    <x v="4"/>
    <s v="Cash-Sale-11GO.402"/>
    <x v="1"/>
    <x v="24"/>
  </r>
  <r>
    <s v="LAXMAN S PATIL"/>
    <n v="1290430"/>
    <x v="2"/>
    <s v="Payment"/>
    <n v="-100000"/>
    <n v="-100000"/>
    <x v="2"/>
    <x v="2"/>
    <x v="2"/>
    <s v="Counter Coll-Sales-11GO.402"/>
    <x v="1"/>
    <x v="24"/>
  </r>
  <r>
    <s v="ANKUSH GAWAS"/>
    <n v="1274387"/>
    <x v="2"/>
    <s v="Payment"/>
    <n v="-10000"/>
    <n v="-10000"/>
    <x v="18"/>
    <x v="18"/>
    <x v="2"/>
    <s v="Cash-Sale-11GO.402"/>
    <x v="1"/>
    <x v="24"/>
  </r>
  <r>
    <s v="PRASANNA KUMAR A"/>
    <n v="1283169"/>
    <x v="2"/>
    <s v="Payment"/>
    <n v="-187000"/>
    <n v="-11177.56"/>
    <x v="21"/>
    <x v="21"/>
    <x v="2"/>
    <s v="Counter Coll-Sales-11GO.402"/>
    <x v="1"/>
    <x v="24"/>
  </r>
  <r>
    <s v="SHIWENDU ."/>
    <n v="1283659"/>
    <x v="2"/>
    <s v="Payment"/>
    <n v="-10000"/>
    <n v="-10000"/>
    <x v="39"/>
    <x v="39"/>
    <x v="1"/>
    <s v="Cash-Sale-11GO.402"/>
    <x v="1"/>
    <x v="24"/>
  </r>
  <r>
    <s v="MARIA RODRIGUES"/>
    <n v="725453"/>
    <x v="2"/>
    <s v="Payment"/>
    <n v="-10000"/>
    <n v="-10000"/>
    <x v="36"/>
    <x v="36"/>
    <x v="1"/>
    <s v="Cash-Sale-11GO.402"/>
    <x v="1"/>
    <x v="24"/>
  </r>
  <r>
    <s v="VITHAL GIRI NAIK"/>
    <n v="1273618"/>
    <x v="2"/>
    <s v="Payment"/>
    <n v="-1130838"/>
    <n v="-1130838"/>
    <x v="14"/>
    <x v="14"/>
    <x v="2"/>
    <s v="Counter Coll-Sales-11GO.402"/>
    <x v="1"/>
    <x v="24"/>
  </r>
  <r>
    <s v="FRAZER VAZ"/>
    <n v="730265"/>
    <x v="2"/>
    <s v="Payment"/>
    <n v="-10000"/>
    <n v="-10000"/>
    <x v="12"/>
    <x v="12"/>
    <x v="2"/>
    <s v="Counter Coll-Sales-11GO.402"/>
    <x v="1"/>
    <x v="24"/>
  </r>
  <r>
    <s v="FIROZ SHAIKH"/>
    <n v="1245679"/>
    <x v="2"/>
    <s v="Payment"/>
    <n v="-10000"/>
    <n v="-10000"/>
    <x v="73"/>
    <x v="73"/>
    <x v="0"/>
    <s v="Cash-Sale-11GO.402"/>
    <x v="1"/>
    <x v="24"/>
  </r>
  <r>
    <s v="DAMODAR PRABHU DESSAI"/>
    <n v="1232666"/>
    <x v="2"/>
    <s v="Payment"/>
    <n v="-1000"/>
    <n v="-1000"/>
    <x v="200"/>
    <x v="200"/>
    <x v="4"/>
    <s v="Cash-Sale-11GO.402"/>
    <x v="1"/>
    <x v="24"/>
  </r>
  <r>
    <s v="KARISHMA VAIGANKAR"/>
    <n v="1290502"/>
    <x v="2"/>
    <s v="Payment"/>
    <n v="-10000"/>
    <n v="-10000"/>
    <x v="2"/>
    <x v="2"/>
    <x v="2"/>
    <s v="Cash-Sale-11GO.402"/>
    <x v="1"/>
    <x v="24"/>
  </r>
  <r>
    <s v="ANKUSH GAWAS"/>
    <n v="1286251"/>
    <x v="2"/>
    <s v="Payment"/>
    <n v="-130000"/>
    <n v="-130000"/>
    <x v="12"/>
    <x v="12"/>
    <x v="2"/>
    <s v="Counter Coll-Sales-11GO.402"/>
    <x v="1"/>
    <x v="24"/>
  </r>
  <r>
    <s v="GOPAL BHIKU RATHOD"/>
    <n v="1287693"/>
    <x v="2"/>
    <s v="Payment"/>
    <n v="-10000"/>
    <n v="-10000"/>
    <x v="3"/>
    <x v="3"/>
    <x v="2"/>
    <s v="Cash-Sale-11GO.402"/>
    <x v="1"/>
    <x v="24"/>
  </r>
  <r>
    <s v="KRISHNA JAINU GAONKAR"/>
    <n v="1280758"/>
    <x v="2"/>
    <s v="Payment"/>
    <n v="-10000"/>
    <n v="-10000"/>
    <x v="35"/>
    <x v="35"/>
    <x v="1"/>
    <s v="Cash-Sale-11GO.402"/>
    <x v="1"/>
    <x v="24"/>
  </r>
  <r>
    <s v="SHAKIRA BEE"/>
    <n v="1232998"/>
    <x v="2"/>
    <s v="Payment"/>
    <n v="-10000"/>
    <n v="-10000"/>
    <x v="191"/>
    <x v="191"/>
    <x v="4"/>
    <s v="Cash-Sale-11GO.402"/>
    <x v="1"/>
    <x v="24"/>
  </r>
  <r>
    <s v="ABDUL GAFUR COROL"/>
    <n v="1223299"/>
    <x v="2"/>
    <s v="Payment"/>
    <n v="-1000"/>
    <n v="-1000"/>
    <x v="242"/>
    <x v="242"/>
    <x v="4"/>
    <s v="Cash-Sale-11GO.402"/>
    <x v="1"/>
    <x v="24"/>
  </r>
  <r>
    <s v="FURKHAN SHAH"/>
    <n v="990740"/>
    <x v="2"/>
    <s v="Payment"/>
    <n v="-11000"/>
    <n v="-11000"/>
    <x v="218"/>
    <x v="218"/>
    <x v="4"/>
    <s v="Counter Coll-Sales-11GO.402"/>
    <x v="1"/>
    <x v="24"/>
  </r>
  <r>
    <s v="JIVOTTAM BHIKARO TARI"/>
    <n v="1291207"/>
    <x v="2"/>
    <s v="Payment"/>
    <n v="-10000"/>
    <n v="-10000"/>
    <x v="13"/>
    <x v="13"/>
    <x v="2"/>
    <s v="Cash-Sale-11GO.402"/>
    <x v="1"/>
    <x v="24"/>
  </r>
  <r>
    <s v="DIPESH CHARI"/>
    <n v="1280915"/>
    <x v="2"/>
    <s v="Payment"/>
    <n v="-10000"/>
    <n v="-10000"/>
    <x v="29"/>
    <x v="29"/>
    <x v="1"/>
    <s v="Cash-Sale-11GO.402"/>
    <x v="1"/>
    <x v="24"/>
  </r>
  <r>
    <s v="ANTONIO FERNANDES"/>
    <n v="1197927"/>
    <x v="2"/>
    <s v="Payment"/>
    <n v="-11000"/>
    <n v="-11000"/>
    <x v="130"/>
    <x v="130"/>
    <x v="3"/>
    <s v="Cash-Sale-11GO.402"/>
    <x v="1"/>
    <x v="24"/>
  </r>
  <r>
    <s v="MARUSHKA D'MELLO"/>
    <n v="1263158"/>
    <x v="2"/>
    <s v="Payment"/>
    <n v="-10000"/>
    <n v="-10000"/>
    <x v="95"/>
    <x v="95"/>
    <x v="0"/>
    <s v="Cash-Sale-11GO.402"/>
    <x v="1"/>
    <x v="24"/>
  </r>
  <r>
    <s v="SUBHASH GAONKAR"/>
    <n v="1285734"/>
    <x v="1"/>
    <s v="Invoice"/>
    <n v="579737.14"/>
    <n v="479737.14"/>
    <x v="2"/>
    <x v="2"/>
    <x v="2"/>
    <s v="MSIL Sale-11GO.402"/>
    <x v="1"/>
    <x v="24"/>
  </r>
  <r>
    <s v="SALIM SHAIKH"/>
    <n v="1280234"/>
    <x v="1"/>
    <s v="Invoice"/>
    <n v="487090.38"/>
    <n v="65090.38"/>
    <x v="7"/>
    <x v="7"/>
    <x v="2"/>
    <s v="MSIL Sale-11GO.402"/>
    <x v="1"/>
    <x v="24"/>
  </r>
  <r>
    <s v="ROYSTON DACOSTA"/>
    <n v="1280679"/>
    <x v="1"/>
    <s v="Invoice"/>
    <n v="410964.32"/>
    <n v="964.32"/>
    <x v="13"/>
    <x v="13"/>
    <x v="2"/>
    <s v="MSIL Sale-11GO.402"/>
    <x v="1"/>
    <x v="24"/>
  </r>
  <r>
    <s v="RINOSCA RHEA DIAS"/>
    <n v="1290458"/>
    <x v="1"/>
    <s v="Invoice"/>
    <n v="554295.93999999994"/>
    <n v="539295.93999999994"/>
    <x v="13"/>
    <x v="13"/>
    <x v="2"/>
    <s v="MSIL Sale-11GO.402"/>
    <x v="1"/>
    <x v="24"/>
  </r>
  <r>
    <s v="GOVIND GAVADE"/>
    <n v="1278491"/>
    <x v="1"/>
    <s v="Invoice"/>
    <n v="833306.79"/>
    <n v="482306.79"/>
    <x v="17"/>
    <x v="17"/>
    <x v="2"/>
    <s v="MSIL Sale-11GO.402"/>
    <x v="1"/>
    <x v="24"/>
  </r>
  <r>
    <s v="BHIKRU VELIP"/>
    <n v="1286810"/>
    <x v="1"/>
    <s v="Invoice"/>
    <n v="496766.92"/>
    <n v="296766.92"/>
    <x v="2"/>
    <x v="2"/>
    <x v="2"/>
    <s v="MSIL Sale-11GO.402"/>
    <x v="1"/>
    <x v="24"/>
  </r>
  <r>
    <s v="PETER CIPRIANO FERNANDES"/>
    <n v="1286479"/>
    <x v="1"/>
    <s v="Invoice"/>
    <n v="11913.97"/>
    <n v="10003.99"/>
    <x v="2"/>
    <x v="2"/>
    <x v="2"/>
    <s v="MSIL Sale-11GO.402"/>
    <x v="1"/>
    <x v="24"/>
  </r>
  <r>
    <s v="SANDEEP RAMACHANDRAN"/>
    <n v="1285141"/>
    <x v="2"/>
    <s v="Payment"/>
    <n v="-11000"/>
    <n v="-11000"/>
    <x v="22"/>
    <x v="22"/>
    <x v="2"/>
    <s v="Counter Coll-Sales-11GO.403"/>
    <x v="2"/>
    <x v="24"/>
  </r>
  <r>
    <s v="VIVEK SHETKAR"/>
    <n v="1287436"/>
    <x v="2"/>
    <s v="Payment"/>
    <n v="-225000"/>
    <n v="-69675.960000000006"/>
    <x v="4"/>
    <x v="4"/>
    <x v="2"/>
    <s v="Counter Coll-Sales-11GO.403"/>
    <x v="2"/>
    <x v="24"/>
  </r>
  <r>
    <s v="VINOD GAUDE"/>
    <n v="1255338"/>
    <x v="2"/>
    <s v="Payment"/>
    <n v="-11000"/>
    <n v="-11000"/>
    <x v="109"/>
    <x v="109"/>
    <x v="0"/>
    <s v="Cash-Sales-11GO.403"/>
    <x v="2"/>
    <x v="24"/>
  </r>
  <r>
    <s v="SANTANA AGUIAR"/>
    <n v="1286407"/>
    <x v="2"/>
    <s v="Payment"/>
    <n v="-10000"/>
    <n v="-10000"/>
    <x v="24"/>
    <x v="24"/>
    <x v="2"/>
    <s v="Cash-Sales-11GO.403"/>
    <x v="2"/>
    <x v="24"/>
  </r>
  <r>
    <s v="PANDURANG  HANUMANTH NAYAK"/>
    <n v="1288585"/>
    <x v="2"/>
    <s v="Payment"/>
    <n v="-500000"/>
    <n v="-38087.599999999999"/>
    <x v="13"/>
    <x v="13"/>
    <x v="2"/>
    <s v="Counter Coll-Sales-11GO.403"/>
    <x v="2"/>
    <x v="24"/>
  </r>
  <r>
    <s v="VIJAY VISHNU GAVADE"/>
    <n v="1286947"/>
    <x v="2"/>
    <s v="Payment"/>
    <n v="-11000"/>
    <n v="-11000"/>
    <x v="6"/>
    <x v="6"/>
    <x v="2"/>
    <s v="Counter Coll-Sales-11GO.403"/>
    <x v="2"/>
    <x v="24"/>
  </r>
  <r>
    <s v="NILESH BORKAR"/>
    <n v="1280948"/>
    <x v="2"/>
    <s v="Payment"/>
    <n v="-1000"/>
    <n v="-1000"/>
    <x v="29"/>
    <x v="29"/>
    <x v="1"/>
    <s v="Cash-Sales-11GO.403"/>
    <x v="2"/>
    <x v="24"/>
  </r>
  <r>
    <s v="AMAR NARVEKAR"/>
    <n v="1252139"/>
    <x v="2"/>
    <s v="Payment"/>
    <n v="-10000"/>
    <n v="-10000"/>
    <x v="153"/>
    <x v="153"/>
    <x v="0"/>
    <s v="Cash-Sales-11GO.403"/>
    <x v="2"/>
    <x v="24"/>
  </r>
  <r>
    <s v="SUDHAKAR GAWADE"/>
    <n v="1233110"/>
    <x v="2"/>
    <s v="Payment"/>
    <n v="-1000"/>
    <n v="-1000"/>
    <x v="191"/>
    <x v="191"/>
    <x v="4"/>
    <s v="Cash-Sales-11GO.403"/>
    <x v="2"/>
    <x v="24"/>
  </r>
  <r>
    <s v="ALLELUIA ADRIANO BRAGANZA"/>
    <n v="1283096"/>
    <x v="2"/>
    <s v="Payment"/>
    <n v="-10000"/>
    <n v="-10000"/>
    <x v="11"/>
    <x v="11"/>
    <x v="1"/>
    <s v="Counter Coll-Sales-11GO.403"/>
    <x v="2"/>
    <x v="24"/>
  </r>
  <r>
    <s v="DAMODAR RANADE"/>
    <n v="565267"/>
    <x v="2"/>
    <s v="Payment"/>
    <n v="-1"/>
    <n v="-1"/>
    <x v="2"/>
    <x v="2"/>
    <x v="2"/>
    <s v="Cash-Sales-11GO.403"/>
    <x v="2"/>
    <x v="24"/>
  </r>
  <r>
    <s v="UMESH MORE"/>
    <n v="1289383"/>
    <x v="2"/>
    <s v="Payment"/>
    <n v="-5000"/>
    <n v="-5000"/>
    <x v="21"/>
    <x v="21"/>
    <x v="2"/>
    <s v="Cash-Sales-11GO.403"/>
    <x v="2"/>
    <x v="24"/>
  </r>
  <r>
    <s v="YEJUVENDRA NAIK"/>
    <n v="1285590"/>
    <x v="2"/>
    <s v="Payment"/>
    <n v="-40000"/>
    <n v="-40000"/>
    <x v="69"/>
    <x v="69"/>
    <x v="2"/>
    <s v="Cash-Sales-11GO.403"/>
    <x v="2"/>
    <x v="24"/>
  </r>
  <r>
    <s v="DATTA BANDODKAR"/>
    <n v="122054"/>
    <x v="2"/>
    <s v="Payment"/>
    <n v="-10000"/>
    <n v="-10000"/>
    <x v="39"/>
    <x v="39"/>
    <x v="1"/>
    <s v="Counter Coll-Sales-11GO.403"/>
    <x v="2"/>
    <x v="24"/>
  </r>
  <r>
    <s v="PEOPLE FOR ANIMALS GOA"/>
    <n v="1279688"/>
    <x v="2"/>
    <s v="Payment"/>
    <n v="-391684"/>
    <n v="-7595.62"/>
    <x v="45"/>
    <x v="45"/>
    <x v="1"/>
    <s v="Counter Coll-Sales-11GO.403"/>
    <x v="2"/>
    <x v="24"/>
  </r>
  <r>
    <s v="JYOTI PANDURANG NAIK"/>
    <n v="1256696"/>
    <x v="2"/>
    <s v="Payment"/>
    <n v="-500"/>
    <n v="-500"/>
    <x v="172"/>
    <x v="172"/>
    <x v="0"/>
    <s v="Cash-Sales-11GO.403"/>
    <x v="2"/>
    <x v="24"/>
  </r>
  <r>
    <s v="KAUSTUBH BHAT"/>
    <n v="1288774"/>
    <x v="2"/>
    <s v="Payment"/>
    <n v="-170000"/>
    <n v="-170000"/>
    <x v="4"/>
    <x v="4"/>
    <x v="2"/>
    <s v="Counter Coll-Sales-11GO.403"/>
    <x v="2"/>
    <x v="24"/>
  </r>
  <r>
    <s v="SHUBHAM GAUDE"/>
    <n v="1219628"/>
    <x v="2"/>
    <s v="Payment"/>
    <n v="-70000"/>
    <n v="-70000"/>
    <x v="18"/>
    <x v="18"/>
    <x v="2"/>
    <s v="Cash-Sales-11GO.403"/>
    <x v="2"/>
    <x v="24"/>
  </r>
  <r>
    <s v="UMESH NAIK"/>
    <n v="1223077"/>
    <x v="2"/>
    <s v="Payment"/>
    <n v="-90000"/>
    <n v="-90000"/>
    <x v="21"/>
    <x v="21"/>
    <x v="2"/>
    <s v="Cash-Sales-11GO.403"/>
    <x v="2"/>
    <x v="24"/>
  </r>
  <r>
    <s v="KAUSTUBH BHAT"/>
    <n v="1288774"/>
    <x v="2"/>
    <s v="Payment"/>
    <n v="-10000"/>
    <n v="-10000"/>
    <x v="15"/>
    <x v="15"/>
    <x v="2"/>
    <s v="Counter Coll-Sales-11GO.403"/>
    <x v="2"/>
    <x v="24"/>
  </r>
  <r>
    <s v="SUDHA GAUDE"/>
    <n v="1279119"/>
    <x v="2"/>
    <s v="Payment"/>
    <n v="-2000"/>
    <n v="-2000"/>
    <x v="108"/>
    <x v="108"/>
    <x v="1"/>
    <s v="Cash-Sales-11GO.403"/>
    <x v="2"/>
    <x v="24"/>
  </r>
  <r>
    <s v="DRAUPADI  GANESH GOVEKAR"/>
    <n v="1252580"/>
    <x v="2"/>
    <s v="Payment"/>
    <n v="-1000"/>
    <n v="-1000"/>
    <x v="162"/>
    <x v="162"/>
    <x v="0"/>
    <s v="Cash-Sales-11GO.403"/>
    <x v="2"/>
    <x v="24"/>
  </r>
  <r>
    <s v="DEVANAND NANUSKAR"/>
    <n v="1290815"/>
    <x v="2"/>
    <s v="Payment"/>
    <n v="-9000"/>
    <n v="-9000"/>
    <x v="13"/>
    <x v="13"/>
    <x v="2"/>
    <s v="Cash-Sales-11GO.403"/>
    <x v="2"/>
    <x v="24"/>
  </r>
  <r>
    <s v="VIJAY BORKAR"/>
    <n v="740835"/>
    <x v="2"/>
    <s v="Payment"/>
    <n v="-5000"/>
    <n v="-5000"/>
    <x v="6"/>
    <x v="6"/>
    <x v="2"/>
    <s v="Cash-Sales-11GO.403"/>
    <x v="2"/>
    <x v="24"/>
  </r>
  <r>
    <s v="DEEPAK GAUDE"/>
    <n v="1274596"/>
    <x v="2"/>
    <s v="Payment"/>
    <n v="-7000"/>
    <n v="-7000"/>
    <x v="79"/>
    <x v="79"/>
    <x v="3"/>
    <s v="Cash-Sales-11GO.403"/>
    <x v="2"/>
    <x v="24"/>
  </r>
  <r>
    <s v="CHANDRU NAIK"/>
    <n v="1262000"/>
    <x v="2"/>
    <s v="Payment"/>
    <n v="-5000"/>
    <n v="-5000"/>
    <x v="126"/>
    <x v="126"/>
    <x v="0"/>
    <s v="Cash-Sales-11GO.403"/>
    <x v="2"/>
    <x v="24"/>
  </r>
  <r>
    <s v="VIJAY BORKAR"/>
    <n v="740835"/>
    <x v="2"/>
    <s v="Payment"/>
    <n v="-350000"/>
    <n v="-350000"/>
    <x v="17"/>
    <x v="17"/>
    <x v="2"/>
    <s v="Counter Coll-Sales-11GO.403"/>
    <x v="2"/>
    <x v="24"/>
  </r>
  <r>
    <s v="PURUSHOTTAM GAUDE"/>
    <n v="1271495"/>
    <x v="2"/>
    <s v="Payment"/>
    <n v="-1000"/>
    <n v="-1000"/>
    <x v="56"/>
    <x v="56"/>
    <x v="3"/>
    <s v="Cash-Sales-11GO.403"/>
    <x v="2"/>
    <x v="24"/>
  </r>
  <r>
    <s v="KIRTHI UMARYE"/>
    <n v="1263912"/>
    <x v="2"/>
    <s v="Payment"/>
    <n v="-500"/>
    <n v="-500"/>
    <x v="177"/>
    <x v="177"/>
    <x v="0"/>
    <s v="Cash-Sales-11GO.403"/>
    <x v="2"/>
    <x v="24"/>
  </r>
  <r>
    <s v="KASHAIYA KANDUR"/>
    <n v="1236321"/>
    <x v="2"/>
    <s v="Payment"/>
    <n v="-1000"/>
    <n v="-1000"/>
    <x v="0"/>
    <x v="0"/>
    <x v="0"/>
    <s v="Cash-Sales-11GO.403"/>
    <x v="2"/>
    <x v="24"/>
  </r>
  <r>
    <s v="ANTA NAIK"/>
    <n v="1291068"/>
    <x v="2"/>
    <s v="Payment"/>
    <n v="-305000"/>
    <n v="-305000"/>
    <x v="4"/>
    <x v="4"/>
    <x v="2"/>
    <s v="Counter Coll-Sales-11GO.403"/>
    <x v="2"/>
    <x v="24"/>
  </r>
  <r>
    <s v="JAGANNATH NAIK"/>
    <n v="1200440"/>
    <x v="2"/>
    <s v="Payment"/>
    <n v="-1"/>
    <n v="-1"/>
    <x v="18"/>
    <x v="18"/>
    <x v="2"/>
    <s v="Cash-Sales-11GO.403"/>
    <x v="2"/>
    <x v="24"/>
  </r>
  <r>
    <s v="SANDEEP FADTE"/>
    <n v="1283514"/>
    <x v="2"/>
    <s v="Payment"/>
    <n v="-11000"/>
    <n v="-11000"/>
    <x v="39"/>
    <x v="39"/>
    <x v="1"/>
    <s v="Cash-Sales-11GO.403"/>
    <x v="2"/>
    <x v="24"/>
  </r>
  <r>
    <s v="SANDEEP KALAGUTKAR"/>
    <n v="684847"/>
    <x v="2"/>
    <s v="Payment"/>
    <n v="-11000"/>
    <n v="-11000"/>
    <x v="142"/>
    <x v="142"/>
    <x v="1"/>
    <s v="Cash-Sales-11GO.403"/>
    <x v="2"/>
    <x v="24"/>
  </r>
  <r>
    <s v="NARAYAN SONU PATKAR"/>
    <n v="1274530"/>
    <x v="2"/>
    <s v="Payment"/>
    <n v="-10000"/>
    <n v="-10000"/>
    <x v="79"/>
    <x v="79"/>
    <x v="3"/>
    <s v="Counter Coll-Sales-11GO.403"/>
    <x v="2"/>
    <x v="24"/>
  </r>
  <r>
    <s v="DEVANAND NANUSKAR"/>
    <n v="1290815"/>
    <x v="2"/>
    <s v="Payment"/>
    <n v="-1000"/>
    <n v="-1000"/>
    <x v="17"/>
    <x v="17"/>
    <x v="2"/>
    <s v="Cash-Sales-11GO.403"/>
    <x v="2"/>
    <x v="24"/>
  </r>
  <r>
    <s v="YEJUVENDRA NAIK"/>
    <n v="1285590"/>
    <x v="2"/>
    <s v="Payment"/>
    <n v="-34000"/>
    <n v="-34000"/>
    <x v="21"/>
    <x v="21"/>
    <x v="2"/>
    <s v="Cash-Sales-11GO.403"/>
    <x v="2"/>
    <x v="24"/>
  </r>
  <r>
    <s v="DAMODAR BAVACHIKAR"/>
    <n v="1138919"/>
    <x v="2"/>
    <s v="Payment"/>
    <n v="-414964"/>
    <n v="-106.9"/>
    <x v="53"/>
    <x v="53"/>
    <x v="1"/>
    <s v="Counter Coll-Sales-11GO.403"/>
    <x v="2"/>
    <x v="24"/>
  </r>
  <r>
    <s v="SHIVANAND VELIP"/>
    <n v="1149327"/>
    <x v="2"/>
    <s v="Payment"/>
    <n v="-4000"/>
    <n v="-4000"/>
    <x v="184"/>
    <x v="184"/>
    <x v="3"/>
    <s v="Cash-Sales-11GO.403"/>
    <x v="2"/>
    <x v="24"/>
  </r>
  <r>
    <s v="SOMNATH GAUDE"/>
    <n v="1283868"/>
    <x v="2"/>
    <s v="Payment"/>
    <n v="-350000"/>
    <n v="-65287.82"/>
    <x v="17"/>
    <x v="17"/>
    <x v="2"/>
    <s v="Counter Coll-Sales-11GO.403"/>
    <x v="2"/>
    <x v="24"/>
  </r>
  <r>
    <s v="GLORIA FERNANDES"/>
    <n v="1236518"/>
    <x v="2"/>
    <s v="Payment"/>
    <n v="-10000"/>
    <n v="-10000"/>
    <x v="58"/>
    <x v="58"/>
    <x v="0"/>
    <s v="Cash-Sales-11GO.403"/>
    <x v="2"/>
    <x v="24"/>
  </r>
  <r>
    <s v="SANJAY BANDEKAR"/>
    <n v="1290683"/>
    <x v="2"/>
    <s v="Payment"/>
    <n v="-11000"/>
    <n v="-11000"/>
    <x v="17"/>
    <x v="17"/>
    <x v="2"/>
    <s v="Cash-Sales-11GO.403"/>
    <x v="2"/>
    <x v="24"/>
  </r>
  <r>
    <s v="DNYANESHWAR  PANDURANG HALDANKAR"/>
    <n v="1290754"/>
    <x v="2"/>
    <s v="Payment"/>
    <n v="-11000"/>
    <n v="-11000"/>
    <x v="17"/>
    <x v="17"/>
    <x v="2"/>
    <s v="Cash-Sales-11GO.403"/>
    <x v="2"/>
    <x v="24"/>
  </r>
  <r>
    <s v="VIRAJ BHAGAT"/>
    <n v="1261714"/>
    <x v="2"/>
    <s v="Payment"/>
    <n v="-550000"/>
    <n v="-51358"/>
    <x v="17"/>
    <x v="17"/>
    <x v="2"/>
    <s v="Counter Coll-Sales-11GO.403"/>
    <x v="2"/>
    <x v="24"/>
  </r>
  <r>
    <s v="RIYAZ SAVNOOR"/>
    <n v="1289894"/>
    <x v="2"/>
    <s v="Payment"/>
    <n v="-5000"/>
    <n v="-5000"/>
    <x v="14"/>
    <x v="14"/>
    <x v="2"/>
    <s v="Cash-Sales-11GO.403"/>
    <x v="2"/>
    <x v="24"/>
  </r>
  <r>
    <s v="SHYAMAL HAZRA"/>
    <n v="1255133"/>
    <x v="2"/>
    <s v="Payment"/>
    <n v="-845371"/>
    <n v="-1994.78"/>
    <x v="167"/>
    <x v="167"/>
    <x v="0"/>
    <s v="Counter Coll-Sales-11GO.403"/>
    <x v="2"/>
    <x v="24"/>
  </r>
  <r>
    <s v="GAJANAN MELEKAR"/>
    <n v="1245382"/>
    <x v="2"/>
    <s v="Payment"/>
    <n v="-500"/>
    <n v="-500"/>
    <x v="171"/>
    <x v="171"/>
    <x v="0"/>
    <s v="Cash-Sales-11GO.403"/>
    <x v="2"/>
    <x v="24"/>
  </r>
  <r>
    <s v="SIDDHI MALIK"/>
    <n v="1290492"/>
    <x v="2"/>
    <s v="Payment"/>
    <n v="-1"/>
    <n v="-1"/>
    <x v="2"/>
    <x v="2"/>
    <x v="2"/>
    <s v="Cash-Sales-11GO.403"/>
    <x v="2"/>
    <x v="24"/>
  </r>
  <r>
    <s v="SUNITA KAMBLE"/>
    <n v="1284695"/>
    <x v="2"/>
    <s v="Payment"/>
    <n v="-10000"/>
    <n v="-10000"/>
    <x v="40"/>
    <x v="40"/>
    <x v="2"/>
    <s v="Cash-Sales-11GO.403"/>
    <x v="2"/>
    <x v="24"/>
  </r>
  <r>
    <s v="SOMA PANDURANG PARAB"/>
    <n v="1256711"/>
    <x v="2"/>
    <s v="Payment"/>
    <n v="-2000"/>
    <n v="-2000"/>
    <x v="172"/>
    <x v="172"/>
    <x v="0"/>
    <s v="Cash-Sales-11GO.403"/>
    <x v="2"/>
    <x v="24"/>
  </r>
  <r>
    <s v="MEHABUB SHAIKH"/>
    <n v="551702"/>
    <x v="0"/>
    <s v="Credit Memo"/>
    <n v="-2499.9899999999998"/>
    <n v="-2499.9899999999998"/>
    <x v="18"/>
    <x v="18"/>
    <x v="2"/>
    <s v="MSIL (CM)-11GO.403"/>
    <x v="2"/>
    <x v="24"/>
  </r>
  <r>
    <s v="PAVAN KUMAR PREMANAND NAIK"/>
    <n v="1285597"/>
    <x v="1"/>
    <s v="Invoice"/>
    <n v="18654.990000000002"/>
    <n v="18654.990000000002"/>
    <x v="17"/>
    <x v="17"/>
    <x v="2"/>
    <s v="MSIL Sale-11GO.403"/>
    <x v="2"/>
    <x v="24"/>
  </r>
  <r>
    <s v="SANGANAGOUDA PATIL"/>
    <n v="1286964"/>
    <x v="1"/>
    <s v="Invoice"/>
    <n v="16118"/>
    <n v="16118"/>
    <x v="4"/>
    <x v="4"/>
    <x v="2"/>
    <s v="MSIL Sale-11GO.403"/>
    <x v="2"/>
    <x v="24"/>
  </r>
  <r>
    <s v="PAVAN KUMAR PREMANAND NAIK"/>
    <n v="1285597"/>
    <x v="1"/>
    <s v="Invoice"/>
    <n v="404577.02"/>
    <n v="312797.02"/>
    <x v="18"/>
    <x v="18"/>
    <x v="2"/>
    <s v="MSIL Sale-11GO.403"/>
    <x v="2"/>
    <x v="24"/>
  </r>
  <r>
    <s v="PS ENTERPRISES"/>
    <n v="1285760"/>
    <x v="1"/>
    <s v="Invoice"/>
    <n v="375919.61"/>
    <n v="302610.61"/>
    <x v="13"/>
    <x v="13"/>
    <x v="2"/>
    <s v="MSIL Sale-11GO.403"/>
    <x v="2"/>
    <x v="24"/>
  </r>
  <r>
    <s v="PRASHANT MULVI"/>
    <n v="1286185"/>
    <x v="1"/>
    <s v="Invoice"/>
    <n v="9953.98"/>
    <n v="9953.98"/>
    <x v="2"/>
    <x v="2"/>
    <x v="2"/>
    <s v="MSIL Sale-11GO.403"/>
    <x v="2"/>
    <x v="24"/>
  </r>
  <r>
    <s v="CANTEEN STORE DEPARTMENT MUMBAI"/>
    <n v="1032898"/>
    <x v="1"/>
    <s v="Invoice"/>
    <n v="570390.27"/>
    <n v="569378.27"/>
    <x v="55"/>
    <x v="55"/>
    <x v="1"/>
    <s v="MSIL Sale-11GO.403"/>
    <x v="2"/>
    <x v="24"/>
  </r>
  <r>
    <s v="PRASHANT MULVI"/>
    <n v="1286185"/>
    <x v="1"/>
    <s v="Invoice"/>
    <n v="491173.95"/>
    <n v="290173.95"/>
    <x v="18"/>
    <x v="18"/>
    <x v="2"/>
    <s v="MSIL Sale-11GO.403"/>
    <x v="2"/>
    <x v="24"/>
  </r>
  <r>
    <s v="SAMEER VALVOIKAR"/>
    <n v="1287582"/>
    <x v="1"/>
    <s v="Invoice"/>
    <n v="572062.07999999996"/>
    <n v="561062.07999999996"/>
    <x v="21"/>
    <x v="21"/>
    <x v="2"/>
    <s v="MSIL Sale-11GO.403"/>
    <x v="2"/>
    <x v="24"/>
  </r>
  <r>
    <s v="SANGANAGOUDA PATIL"/>
    <n v="1286964"/>
    <x v="1"/>
    <s v="Invoice"/>
    <n v="466350.73"/>
    <n v="456350.73"/>
    <x v="17"/>
    <x v="17"/>
    <x v="2"/>
    <s v="MSIL Sale-11GO.403"/>
    <x v="2"/>
    <x v="24"/>
  </r>
  <r>
    <s v="SANTOSH BEYALI"/>
    <n v="1238222"/>
    <x v="2"/>
    <s v="Payment"/>
    <n v="-25000"/>
    <n v="-25000"/>
    <x v="6"/>
    <x v="6"/>
    <x v="2"/>
    <s v="Cash-Sales-11GO.404"/>
    <x v="8"/>
    <x v="24"/>
  </r>
  <r>
    <s v="RAJU SALUNKE"/>
    <n v="1289780"/>
    <x v="2"/>
    <s v="Payment"/>
    <n v="-10000"/>
    <n v="-10000"/>
    <x v="14"/>
    <x v="14"/>
    <x v="2"/>
    <s v="Counter Coll-Sales-11GO.404"/>
    <x v="8"/>
    <x v="24"/>
  </r>
  <r>
    <s v="AVNI KADAM"/>
    <n v="1289118"/>
    <x v="2"/>
    <s v="Payment"/>
    <n v="-1800"/>
    <n v="-1800"/>
    <x v="21"/>
    <x v="21"/>
    <x v="2"/>
    <s v="Cash-Sales-11GO.404"/>
    <x v="8"/>
    <x v="24"/>
  </r>
  <r>
    <s v="NITIN PARAB"/>
    <n v="1034468"/>
    <x v="2"/>
    <s v="Payment"/>
    <n v="-14000"/>
    <n v="-14000"/>
    <x v="12"/>
    <x v="12"/>
    <x v="2"/>
    <s v="Cash-Sales-11GO.404"/>
    <x v="8"/>
    <x v="24"/>
  </r>
  <r>
    <s v="NAGENDRA MESTA"/>
    <n v="1282717"/>
    <x v="2"/>
    <s v="Payment"/>
    <n v="-140000"/>
    <n v="-140000"/>
    <x v="39"/>
    <x v="39"/>
    <x v="1"/>
    <s v="Counter Coll-Sales-11GO.404"/>
    <x v="8"/>
    <x v="24"/>
  </r>
  <r>
    <s v="UMESH CHARI"/>
    <n v="1218190"/>
    <x v="2"/>
    <s v="Payment"/>
    <n v="-1000"/>
    <n v="-1000"/>
    <x v="250"/>
    <x v="250"/>
    <x v="4"/>
    <s v="Cash-Sales-11GO.404"/>
    <x v="8"/>
    <x v="24"/>
  </r>
  <r>
    <s v="VASANT TARKAR"/>
    <n v="1286163"/>
    <x v="2"/>
    <s v="Payment"/>
    <n v="-65000"/>
    <n v="-65000"/>
    <x v="18"/>
    <x v="18"/>
    <x v="2"/>
    <s v="Cash-Sales-11GO.404"/>
    <x v="8"/>
    <x v="24"/>
  </r>
  <r>
    <s v="VASANT TARKAR"/>
    <n v="1286163"/>
    <x v="2"/>
    <s v="Payment"/>
    <n v="-9000"/>
    <n v="-9000"/>
    <x v="21"/>
    <x v="21"/>
    <x v="2"/>
    <s v="Cash-Sales-11GO.404"/>
    <x v="8"/>
    <x v="24"/>
  </r>
  <r>
    <s v="ABDULLAH SHAIKH"/>
    <n v="1252438"/>
    <x v="2"/>
    <s v="Payment"/>
    <n v="-10000"/>
    <n v="-10000"/>
    <x v="162"/>
    <x v="162"/>
    <x v="0"/>
    <s v="Cash-Sales-11GO.404"/>
    <x v="8"/>
    <x v="24"/>
  </r>
  <r>
    <s v="VIGHNESH KALEKAR"/>
    <n v="1290561"/>
    <x v="2"/>
    <s v="Payment"/>
    <n v="-10000"/>
    <n v="-10000"/>
    <x v="2"/>
    <x v="2"/>
    <x v="2"/>
    <s v="Cash-Sales-11GO.404"/>
    <x v="8"/>
    <x v="24"/>
  </r>
  <r>
    <s v="RUPESH NAIK"/>
    <n v="1290263"/>
    <x v="2"/>
    <s v="Payment"/>
    <n v="-40000"/>
    <n v="-40000"/>
    <x v="18"/>
    <x v="18"/>
    <x v="2"/>
    <s v="Cash-Sales-11GO.404"/>
    <x v="8"/>
    <x v="24"/>
  </r>
  <r>
    <s v="MOHAN NAIK."/>
    <n v="959413"/>
    <x v="2"/>
    <s v="Payment"/>
    <n v="-10000"/>
    <n v="-10000"/>
    <x v="6"/>
    <x v="6"/>
    <x v="2"/>
    <s v="Cash-Sales-11GO.404"/>
    <x v="8"/>
    <x v="24"/>
  </r>
  <r>
    <s v="SANTOSH BEYALI"/>
    <n v="1238222"/>
    <x v="2"/>
    <s v="Payment"/>
    <n v="-15000"/>
    <n v="-15000"/>
    <x v="6"/>
    <x v="6"/>
    <x v="2"/>
    <s v="Cash-Sales-11GO.404"/>
    <x v="8"/>
    <x v="24"/>
  </r>
  <r>
    <s v="SNEHA DIAS"/>
    <n v="1193545"/>
    <x v="2"/>
    <s v="Payment"/>
    <n v="-10000"/>
    <n v="-10000"/>
    <x v="251"/>
    <x v="251"/>
    <x v="4"/>
    <s v="Cash-Sales-11GO.404"/>
    <x v="8"/>
    <x v="24"/>
  </r>
  <r>
    <s v="ARNOLD SOANS"/>
    <n v="1283049"/>
    <x v="2"/>
    <s v="Payment"/>
    <n v="-950000"/>
    <n v="-950000"/>
    <x v="2"/>
    <x v="2"/>
    <x v="2"/>
    <s v="Counter Coll-Sales-11GO.404"/>
    <x v="8"/>
    <x v="24"/>
  </r>
  <r>
    <s v="SHYAM MHALSEKAR"/>
    <n v="1101759"/>
    <x v="2"/>
    <s v="Payment"/>
    <n v="-10000"/>
    <n v="-10000"/>
    <x v="6"/>
    <x v="6"/>
    <x v="2"/>
    <s v="Cash-Sales-11GO.404"/>
    <x v="8"/>
    <x v="24"/>
  </r>
  <r>
    <s v="ARNOLD SOANS"/>
    <n v="1283049"/>
    <x v="2"/>
    <s v="Payment"/>
    <n v="-10000"/>
    <n v="-10000"/>
    <x v="11"/>
    <x v="11"/>
    <x v="1"/>
    <s v="Counter Coll-Sales-11GO.404"/>
    <x v="8"/>
    <x v="24"/>
  </r>
  <r>
    <s v="RUPESH NAIK"/>
    <n v="1290263"/>
    <x v="2"/>
    <s v="Payment"/>
    <n v="-30000"/>
    <n v="-30000"/>
    <x v="2"/>
    <x v="2"/>
    <x v="2"/>
    <s v="Cash-Sales-11GO.404"/>
    <x v="8"/>
    <x v="24"/>
  </r>
  <r>
    <s v="ANISHA FERNANDES"/>
    <n v="1266706"/>
    <x v="2"/>
    <s v="Payment"/>
    <n v="-10000"/>
    <n v="-10000"/>
    <x v="28"/>
    <x v="28"/>
    <x v="3"/>
    <s v="Cash-Sales-11GO.404"/>
    <x v="8"/>
    <x v="24"/>
  </r>
  <r>
    <s v="MUNAF KHAN PATHAN"/>
    <n v="1232486"/>
    <x v="2"/>
    <s v="Payment"/>
    <n v="-11000"/>
    <n v="-11000"/>
    <x v="233"/>
    <x v="233"/>
    <x v="4"/>
    <s v="Counter Coll-Sales-11GO.404"/>
    <x v="8"/>
    <x v="24"/>
  </r>
  <r>
    <s v="SANJAY SALGAONKAR"/>
    <n v="1281945"/>
    <x v="2"/>
    <s v="Payment"/>
    <n v="-10000"/>
    <n v="-10000"/>
    <x v="30"/>
    <x v="30"/>
    <x v="1"/>
    <s v="Cash-Sales-11GO.404"/>
    <x v="8"/>
    <x v="24"/>
  </r>
  <r>
    <s v="SNEHA PARAB"/>
    <n v="1139402"/>
    <x v="2"/>
    <s v="Payment"/>
    <n v="-11000"/>
    <n v="-11000"/>
    <x v="33"/>
    <x v="33"/>
    <x v="0"/>
    <s v="Counter Coll-Sales-11GO.404"/>
    <x v="8"/>
    <x v="24"/>
  </r>
  <r>
    <s v="RUPAM MANJREKAR"/>
    <n v="1291085"/>
    <x v="2"/>
    <s v="Payment"/>
    <n v="-10000"/>
    <n v="-10000"/>
    <x v="4"/>
    <x v="4"/>
    <x v="2"/>
    <s v="Cash-Sales-11GO.404"/>
    <x v="8"/>
    <x v="24"/>
  </r>
  <r>
    <s v="SUSHANT CHARI"/>
    <n v="1285148"/>
    <x v="2"/>
    <s v="Payment"/>
    <n v="-5000"/>
    <n v="-5000"/>
    <x v="22"/>
    <x v="22"/>
    <x v="2"/>
    <s v="Cash-Sales-11GO.404"/>
    <x v="8"/>
    <x v="24"/>
  </r>
  <r>
    <s v="SHEETAL ARONDEKAR"/>
    <n v="1277493"/>
    <x v="2"/>
    <s v="Payment"/>
    <n v="-10000"/>
    <n v="-10000"/>
    <x v="52"/>
    <x v="52"/>
    <x v="1"/>
    <s v="Cash-Sales-11GO.404"/>
    <x v="8"/>
    <x v="24"/>
  </r>
  <r>
    <s v="GOPAL PALLED"/>
    <n v="363437"/>
    <x v="2"/>
    <s v="Payment"/>
    <n v="-11000"/>
    <n v="-11000"/>
    <x v="72"/>
    <x v="72"/>
    <x v="0"/>
    <s v="Counter Coll-Sales-11GO.404"/>
    <x v="8"/>
    <x v="24"/>
  </r>
  <r>
    <s v="KAVITA KAMBLE"/>
    <n v="1268227"/>
    <x v="2"/>
    <s v="Payment"/>
    <n v="-11000"/>
    <n v="-11000"/>
    <x v="121"/>
    <x v="121"/>
    <x v="3"/>
    <s v="Counter Coll-Sales-11GO.404"/>
    <x v="8"/>
    <x v="24"/>
  </r>
  <r>
    <s v="YALLAPPA DODAMANI"/>
    <n v="1246875"/>
    <x v="2"/>
    <s v="Payment"/>
    <n v="-10000"/>
    <n v="-10000"/>
    <x v="145"/>
    <x v="145"/>
    <x v="0"/>
    <s v="Cash-Sales-11GO.404"/>
    <x v="8"/>
    <x v="24"/>
  </r>
  <r>
    <s v="VASANT TARKAR"/>
    <n v="1286163"/>
    <x v="2"/>
    <s v="Payment"/>
    <n v="-396000"/>
    <n v="-396000"/>
    <x v="13"/>
    <x v="13"/>
    <x v="2"/>
    <s v="Counter Coll-Sales-11GO.404"/>
    <x v="8"/>
    <x v="24"/>
  </r>
  <r>
    <s v="NISAR SHAIKH"/>
    <n v="1287598"/>
    <x v="2"/>
    <s v="Payment"/>
    <n v="-27186"/>
    <n v="-0.06"/>
    <x v="17"/>
    <x v="17"/>
    <x v="2"/>
    <s v="Cash-Sales-11GO.404"/>
    <x v="8"/>
    <x v="24"/>
  </r>
  <r>
    <s v="MANJULA HARIJAN"/>
    <n v="1276016"/>
    <x v="2"/>
    <s v="Payment"/>
    <n v="-10000"/>
    <n v="-10000"/>
    <x v="70"/>
    <x v="70"/>
    <x v="1"/>
    <s v="Cash-Sales-11GO.404"/>
    <x v="8"/>
    <x v="24"/>
  </r>
  <r>
    <s v="VISHNU LAMANI"/>
    <n v="1263745"/>
    <x v="2"/>
    <s v="Payment"/>
    <n v="-10000"/>
    <n v="-10000"/>
    <x v="177"/>
    <x v="177"/>
    <x v="0"/>
    <s v="Cash-Sales-11GO.404"/>
    <x v="8"/>
    <x v="24"/>
  </r>
  <r>
    <s v="IMTIYAZ MANGALWAD"/>
    <n v="1288599"/>
    <x v="2"/>
    <s v="Payment"/>
    <n v="-10000"/>
    <n v="-10000"/>
    <x v="20"/>
    <x v="20"/>
    <x v="2"/>
    <s v="Counter Coll-Sales-11GO.404"/>
    <x v="8"/>
    <x v="24"/>
  </r>
  <r>
    <s v="SAMDUP RAPGYAL"/>
    <n v="1269514"/>
    <x v="2"/>
    <s v="Payment"/>
    <n v="-10000"/>
    <n v="-10000"/>
    <x v="44"/>
    <x v="44"/>
    <x v="3"/>
    <s v="Cash-Sales-11GO.404"/>
    <x v="8"/>
    <x v="24"/>
  </r>
  <r>
    <s v="VASANT TARKAR"/>
    <n v="1286163"/>
    <x v="2"/>
    <s v="Payment"/>
    <n v="-15800"/>
    <n v="-15800"/>
    <x v="13"/>
    <x v="13"/>
    <x v="2"/>
    <s v="Cash-Sales-11GO.404"/>
    <x v="8"/>
    <x v="24"/>
  </r>
  <r>
    <s v="SANJAY PATIL"/>
    <n v="1284269"/>
    <x v="2"/>
    <s v="Payment"/>
    <n v="-140000"/>
    <n v="-140000"/>
    <x v="21"/>
    <x v="21"/>
    <x v="2"/>
    <s v="Counter Coll-Sales-11GO.404"/>
    <x v="8"/>
    <x v="24"/>
  </r>
  <r>
    <s v="LAXMAN RATHOD"/>
    <n v="1284368"/>
    <x v="2"/>
    <s v="Payment"/>
    <n v="-10000"/>
    <n v="-10000"/>
    <x v="32"/>
    <x v="32"/>
    <x v="2"/>
    <s v="Cash-Sales-11GO.404"/>
    <x v="8"/>
    <x v="24"/>
  </r>
  <r>
    <s v="TIPANNA HARIJAN"/>
    <n v="1279555"/>
    <x v="2"/>
    <s v="Payment"/>
    <n v="-60000"/>
    <n v="-60000"/>
    <x v="31"/>
    <x v="31"/>
    <x v="2"/>
    <s v="Cash-Sales-11GO.404"/>
    <x v="8"/>
    <x v="24"/>
  </r>
  <r>
    <s v="TIPANNA HARIJAN"/>
    <n v="1279555"/>
    <x v="2"/>
    <s v="Payment"/>
    <n v="-10000"/>
    <n v="-10000"/>
    <x v="42"/>
    <x v="42"/>
    <x v="1"/>
    <s v="Cash-Sales-11GO.404"/>
    <x v="8"/>
    <x v="24"/>
  </r>
  <r>
    <s v="RAMBALI YADAV"/>
    <n v="1275759"/>
    <x v="2"/>
    <s v="Payment"/>
    <n v="-10000"/>
    <n v="-10000"/>
    <x v="142"/>
    <x v="142"/>
    <x v="1"/>
    <s v="Cash-Sales-11GO.404"/>
    <x v="8"/>
    <x v="24"/>
  </r>
  <r>
    <s v="TULSIDAS NAIK"/>
    <n v="1195542"/>
    <x v="2"/>
    <s v="Payment"/>
    <n v="-50000"/>
    <n v="-50000"/>
    <x v="32"/>
    <x v="32"/>
    <x v="2"/>
    <s v="Cash-Sales-11GO.404"/>
    <x v="8"/>
    <x v="24"/>
  </r>
  <r>
    <s v="KORKHANKAR GAJANAN"/>
    <n v="1288794"/>
    <x v="2"/>
    <s v="Payment"/>
    <n v="-10000"/>
    <n v="-10000"/>
    <x v="15"/>
    <x v="15"/>
    <x v="2"/>
    <s v="Cash-Sales-11GO.404"/>
    <x v="8"/>
    <x v="24"/>
  </r>
  <r>
    <s v="SACHIN BETKAR"/>
    <n v="1288646"/>
    <x v="2"/>
    <s v="Payment"/>
    <n v="-10000"/>
    <n v="-10000"/>
    <x v="20"/>
    <x v="20"/>
    <x v="2"/>
    <s v="Cash-Sales-11GO.404"/>
    <x v="8"/>
    <x v="24"/>
  </r>
  <r>
    <s v="SONU PARAB"/>
    <n v="1162446"/>
    <x v="2"/>
    <s v="Payment"/>
    <n v="-10000"/>
    <n v="-10000"/>
    <x v="45"/>
    <x v="45"/>
    <x v="1"/>
    <s v="Cash-Sales-11GO.404"/>
    <x v="8"/>
    <x v="24"/>
  </r>
  <r>
    <s v="ABDUL SAYED"/>
    <n v="1274967"/>
    <x v="2"/>
    <s v="Payment"/>
    <n v="-1000"/>
    <n v="-1000"/>
    <x v="66"/>
    <x v="66"/>
    <x v="3"/>
    <s v="Cash-Sales-11GO.404"/>
    <x v="8"/>
    <x v="24"/>
  </r>
  <r>
    <s v="GIRISH YADAV"/>
    <n v="1275846"/>
    <x v="2"/>
    <s v="Payment"/>
    <n v="-10000"/>
    <n v="-10000"/>
    <x v="142"/>
    <x v="142"/>
    <x v="1"/>
    <s v="Cash-Sales-11GO.404"/>
    <x v="8"/>
    <x v="24"/>
  </r>
  <r>
    <s v="CANTEEN STORES DEPARTMENT"/>
    <n v="1268029"/>
    <x v="1"/>
    <s v="Invoice"/>
    <n v="625887.36"/>
    <n v="625887.36"/>
    <x v="55"/>
    <x v="55"/>
    <x v="1"/>
    <s v="MSIL Sale-11GO.404"/>
    <x v="8"/>
    <x v="24"/>
  </r>
  <r>
    <s v="CANTEEN STORES DEPARTMENT"/>
    <n v="1259466"/>
    <x v="1"/>
    <s v="Invoice"/>
    <n v="499391.25"/>
    <n v="499391.25"/>
    <x v="87"/>
    <x v="87"/>
    <x v="3"/>
    <s v="MSIL Sale-11GO.404"/>
    <x v="8"/>
    <x v="24"/>
  </r>
  <r>
    <s v="SAPNA MANIK"/>
    <n v="1291225"/>
    <x v="2"/>
    <s v="Payment"/>
    <n v="-10000"/>
    <n v="-10000"/>
    <x v="13"/>
    <x v="13"/>
    <x v="2"/>
    <s v="Counter Coll-Sales-11GO.405"/>
    <x v="3"/>
    <x v="24"/>
  </r>
  <r>
    <s v="SUSHWESH DHAMASKAR"/>
    <n v="1286202"/>
    <x v="2"/>
    <s v="Payment"/>
    <n v="-655948"/>
    <n v="-70200.259999999995"/>
    <x v="17"/>
    <x v="17"/>
    <x v="2"/>
    <s v="Counter Coll-Sales-11GO.405"/>
    <x v="3"/>
    <x v="24"/>
  </r>
  <r>
    <s v="YOGESH SHETGAONKAR"/>
    <n v="1290179"/>
    <x v="2"/>
    <s v="Payment"/>
    <n v="-10000"/>
    <n v="-10000"/>
    <x v="18"/>
    <x v="18"/>
    <x v="2"/>
    <s v="Cash-Sales-11GO.405"/>
    <x v="3"/>
    <x v="24"/>
  </r>
  <r>
    <s v="VIKESH HADFADKAR"/>
    <n v="1289833"/>
    <x v="2"/>
    <s v="Payment"/>
    <n v="-10000"/>
    <n v="-10000"/>
    <x v="14"/>
    <x v="14"/>
    <x v="2"/>
    <s v="Cash-Sales-11GO.405"/>
    <x v="3"/>
    <x v="24"/>
  </r>
  <r>
    <s v="RAMA GOVEKAR"/>
    <n v="1287478"/>
    <x v="2"/>
    <s v="Payment"/>
    <n v="-1000"/>
    <n v="-1000"/>
    <x v="3"/>
    <x v="3"/>
    <x v="2"/>
    <s v="Cash-Sales-11GO.405"/>
    <x v="3"/>
    <x v="24"/>
  </r>
  <r>
    <s v="PRATIMA DABHOLKAR"/>
    <n v="137606"/>
    <x v="2"/>
    <s v="Payment"/>
    <n v="-11000"/>
    <n v="-11000"/>
    <x v="69"/>
    <x v="69"/>
    <x v="2"/>
    <s v="Cash-Sales-11GO.405"/>
    <x v="3"/>
    <x v="24"/>
  </r>
  <r>
    <s v="GAUS BETGERI"/>
    <n v="1282920"/>
    <x v="2"/>
    <s v="Payment"/>
    <n v="-9000"/>
    <n v="-9000"/>
    <x v="54"/>
    <x v="54"/>
    <x v="1"/>
    <s v="Cash-Sales-11GO.405"/>
    <x v="3"/>
    <x v="24"/>
  </r>
  <r>
    <s v="CHETAN DIVKAR"/>
    <n v="1278762"/>
    <x v="2"/>
    <s v="Payment"/>
    <n v="-10000"/>
    <n v="-10000"/>
    <x v="37"/>
    <x v="37"/>
    <x v="1"/>
    <s v="Cash-Sales-11GO.405"/>
    <x v="3"/>
    <x v="24"/>
  </r>
  <r>
    <s v="VRITIKA GOVEKAR"/>
    <n v="1210333"/>
    <x v="2"/>
    <s v="Payment"/>
    <n v="-7750"/>
    <n v="-2145.04"/>
    <x v="177"/>
    <x v="177"/>
    <x v="0"/>
    <s v="Cash-Sales-11GO.405"/>
    <x v="3"/>
    <x v="24"/>
  </r>
  <r>
    <s v="ANALISE AZAVEDO"/>
    <n v="1259892"/>
    <x v="2"/>
    <s v="Payment"/>
    <n v="-608131"/>
    <n v="-12412.46"/>
    <x v="51"/>
    <x v="51"/>
    <x v="0"/>
    <s v="Counter Coll-Sales-11GO.405"/>
    <x v="3"/>
    <x v="24"/>
  </r>
  <r>
    <s v="MADURA SAWAL"/>
    <n v="1248158"/>
    <x v="2"/>
    <s v="Payment"/>
    <n v="-625261"/>
    <n v="-3662.25"/>
    <x v="202"/>
    <x v="202"/>
    <x v="0"/>
    <s v="Counter Coll-Sales-11GO.405"/>
    <x v="3"/>
    <x v="24"/>
  </r>
  <r>
    <s v="NAVESH NAIK"/>
    <n v="1244963"/>
    <x v="2"/>
    <s v="Payment"/>
    <n v="-702208"/>
    <n v="-2439.5100000000002"/>
    <x v="147"/>
    <x v="147"/>
    <x v="0"/>
    <s v="Counter Coll-Sales-11GO.405"/>
    <x v="3"/>
    <x v="24"/>
  </r>
  <r>
    <s v="PRAVIN SHIRODKAR"/>
    <n v="1236656"/>
    <x v="2"/>
    <s v="Payment"/>
    <n v="-10000"/>
    <n v="-10000"/>
    <x v="58"/>
    <x v="58"/>
    <x v="0"/>
    <s v="Cash-Sales-11GO.405"/>
    <x v="3"/>
    <x v="24"/>
  </r>
  <r>
    <s v="AMRESH CHODANKAR"/>
    <n v="1106222"/>
    <x v="2"/>
    <s v="Payment"/>
    <n v="-10000"/>
    <n v="-10000"/>
    <x v="4"/>
    <x v="4"/>
    <x v="2"/>
    <s v="Cash-Sales-11GO.405"/>
    <x v="3"/>
    <x v="24"/>
  </r>
  <r>
    <s v="BALVINDER SINGH"/>
    <n v="1093196"/>
    <x v="2"/>
    <s v="Payment"/>
    <n v="-648300"/>
    <n v="-6587.87"/>
    <x v="15"/>
    <x v="15"/>
    <x v="2"/>
    <s v="Counter Coll-Sales-11GO.405"/>
    <x v="3"/>
    <x v="24"/>
  </r>
  <r>
    <s v="SACHI SHIRODKAR"/>
    <n v="1286166"/>
    <x v="2"/>
    <s v="Payment"/>
    <n v="-10000"/>
    <n v="-10000"/>
    <x v="7"/>
    <x v="7"/>
    <x v="2"/>
    <s v="Cash-Sales-11GO.405"/>
    <x v="3"/>
    <x v="24"/>
  </r>
  <r>
    <s v="RAMESH KORGAOKAR"/>
    <n v="1264663"/>
    <x v="2"/>
    <s v="Payment"/>
    <n v="-573691"/>
    <n v="-14434.23"/>
    <x v="34"/>
    <x v="34"/>
    <x v="3"/>
    <s v="Counter Coll-Sales-11GO.405"/>
    <x v="3"/>
    <x v="24"/>
  </r>
  <r>
    <s v="JAGDISH SHIRODKAR"/>
    <n v="755543"/>
    <x v="2"/>
    <s v="Payment"/>
    <n v="-900000"/>
    <n v="-4270.7299999999996"/>
    <x v="87"/>
    <x v="87"/>
    <x v="3"/>
    <s v="Counter Coll-Sales-11GO.405"/>
    <x v="3"/>
    <x v="24"/>
  </r>
  <r>
    <s v="JOANA PINTO"/>
    <n v="1255358"/>
    <x v="2"/>
    <s v="Payment"/>
    <n v="-755672"/>
    <n v="-2119.9699999999998"/>
    <x v="72"/>
    <x v="72"/>
    <x v="0"/>
    <s v="Counter Coll-Sales-11GO.405"/>
    <x v="3"/>
    <x v="24"/>
  </r>
  <r>
    <s v="VANITA PATEL"/>
    <n v="1247578"/>
    <x v="2"/>
    <s v="Payment"/>
    <n v="-2200"/>
    <n v="-645.52"/>
    <x v="149"/>
    <x v="149"/>
    <x v="0"/>
    <s v="Cash-Sales-11GO.405"/>
    <x v="3"/>
    <x v="24"/>
  </r>
  <r>
    <s v="RAGHUVIR GADEKAR"/>
    <n v="1250397"/>
    <x v="2"/>
    <s v="Payment"/>
    <n v="-11000"/>
    <n v="-11000"/>
    <x v="202"/>
    <x v="202"/>
    <x v="0"/>
    <s v="Cash-Sales-11GO.405"/>
    <x v="3"/>
    <x v="24"/>
  </r>
  <r>
    <s v="RAJARAM SAWANT"/>
    <n v="1249380"/>
    <x v="2"/>
    <s v="Payment"/>
    <n v="-11000"/>
    <n v="-11000"/>
    <x v="119"/>
    <x v="119"/>
    <x v="0"/>
    <s v="Cash-Sales-11GO.405"/>
    <x v="3"/>
    <x v="24"/>
  </r>
  <r>
    <s v="SARENA RAJU"/>
    <n v="779823"/>
    <x v="2"/>
    <s v="Payment"/>
    <n v="-11000"/>
    <n v="-11000"/>
    <x v="15"/>
    <x v="15"/>
    <x v="2"/>
    <s v="Cash-Sales-11GO.405"/>
    <x v="3"/>
    <x v="24"/>
  </r>
  <r>
    <s v="BABALI KANULKAR"/>
    <n v="1283633"/>
    <x v="2"/>
    <s v="Payment"/>
    <n v="-8000"/>
    <n v="-8000"/>
    <x v="69"/>
    <x v="69"/>
    <x v="2"/>
    <s v="Cash-Sales-11GO.405"/>
    <x v="3"/>
    <x v="24"/>
  </r>
  <r>
    <s v="BABALI KANULKAR"/>
    <n v="1283633"/>
    <x v="2"/>
    <s v="Payment"/>
    <n v="-2000"/>
    <n v="-2000"/>
    <x v="39"/>
    <x v="39"/>
    <x v="1"/>
    <s v="Cash-Sales-11GO.405"/>
    <x v="3"/>
    <x v="24"/>
  </r>
  <r>
    <s v="GAURI MANDREKAR"/>
    <n v="1135942"/>
    <x v="2"/>
    <s v="Payment"/>
    <n v="-50000"/>
    <n v="-50000"/>
    <x v="29"/>
    <x v="29"/>
    <x v="1"/>
    <s v="Cash-Sales-11GO.405"/>
    <x v="3"/>
    <x v="24"/>
  </r>
  <r>
    <s v="RAJESH PUJARI"/>
    <n v="1280504"/>
    <x v="2"/>
    <s v="Payment"/>
    <n v="-10000"/>
    <n v="-10000"/>
    <x v="46"/>
    <x v="46"/>
    <x v="1"/>
    <s v="Cash-Sales-11GO.405"/>
    <x v="3"/>
    <x v="24"/>
  </r>
  <r>
    <s v="PERPETUA PEREIRA"/>
    <n v="1271502"/>
    <x v="2"/>
    <s v="Payment"/>
    <n v="-1000"/>
    <n v="-1000"/>
    <x v="53"/>
    <x v="53"/>
    <x v="1"/>
    <s v="Cash-Sales-11GO.405"/>
    <x v="3"/>
    <x v="24"/>
  </r>
  <r>
    <s v="ANAND NAIK"/>
    <n v="466482"/>
    <x v="2"/>
    <s v="Payment"/>
    <n v="-559088"/>
    <n v="-2593.87"/>
    <x v="77"/>
    <x v="77"/>
    <x v="0"/>
    <s v="Counter Coll-Sales-11GO.405"/>
    <x v="3"/>
    <x v="24"/>
  </r>
  <r>
    <s v="VILAS BISTEKAR"/>
    <n v="1249573"/>
    <x v="2"/>
    <s v="Payment"/>
    <n v="-10000"/>
    <n v="-10000"/>
    <x v="119"/>
    <x v="119"/>
    <x v="0"/>
    <s v="Cash-Sales-11GO.405"/>
    <x v="3"/>
    <x v="24"/>
  </r>
  <r>
    <s v="SIDDESH KHORJUVEKAR"/>
    <n v="1211478"/>
    <x v="2"/>
    <s v="Payment"/>
    <n v="-11000"/>
    <n v="-11000"/>
    <x v="252"/>
    <x v="252"/>
    <x v="4"/>
    <s v="Cash-Sales-11GO.405"/>
    <x v="3"/>
    <x v="24"/>
  </r>
  <r>
    <s v="GOVIND SHETGAONKAR"/>
    <n v="465026"/>
    <x v="2"/>
    <s v="Payment"/>
    <n v="-100000"/>
    <n v="-100000"/>
    <x v="17"/>
    <x v="17"/>
    <x v="2"/>
    <s v="Cash-Sales-11GO.405"/>
    <x v="3"/>
    <x v="24"/>
  </r>
  <r>
    <s v="BALAKRISHNA NAIR"/>
    <n v="1289848"/>
    <x v="2"/>
    <s v="Payment"/>
    <n v="-500"/>
    <n v="-500"/>
    <x v="14"/>
    <x v="14"/>
    <x v="2"/>
    <s v="Cash-Sales-11GO.405"/>
    <x v="3"/>
    <x v="24"/>
  </r>
  <r>
    <s v="PRAVIN SHIRODKAR"/>
    <n v="1236656"/>
    <x v="2"/>
    <s v="Payment"/>
    <n v="-75000"/>
    <n v="-75000"/>
    <x v="69"/>
    <x v="69"/>
    <x v="2"/>
    <s v="Cash-Sales-11GO.405"/>
    <x v="3"/>
    <x v="24"/>
  </r>
  <r>
    <s v="RAJESHREE KERKAR"/>
    <n v="1276280"/>
    <x v="2"/>
    <s v="Payment"/>
    <n v="-10000"/>
    <n v="-10000"/>
    <x v="70"/>
    <x v="70"/>
    <x v="1"/>
    <s v="Cash-Sales-11GO.405"/>
    <x v="3"/>
    <x v="24"/>
  </r>
  <r>
    <s v="CANTEEN STORES DEPARTMENT"/>
    <n v="1273610"/>
    <x v="2"/>
    <s v="Payment"/>
    <n v="-10000"/>
    <n v="-10000"/>
    <x v="81"/>
    <x v="81"/>
    <x v="3"/>
    <s v="Cash-Sales-11GO.405"/>
    <x v="3"/>
    <x v="24"/>
  </r>
  <r>
    <s v="VARUN DHARGALKAR"/>
    <n v="1232263"/>
    <x v="2"/>
    <s v="Payment"/>
    <n v="-1000"/>
    <n v="-1000"/>
    <x v="233"/>
    <x v="233"/>
    <x v="4"/>
    <s v="Cash-Sales-11GO.405"/>
    <x v="3"/>
    <x v="24"/>
  </r>
  <r>
    <s v="DATTAPRASAD TILOJI"/>
    <n v="1217474"/>
    <x v="2"/>
    <s v="Payment"/>
    <n v="-11000"/>
    <n v="-11000"/>
    <x v="239"/>
    <x v="239"/>
    <x v="4"/>
    <s v="Cash-Sales-11GO.405"/>
    <x v="3"/>
    <x v="24"/>
  </r>
  <r>
    <s v="SHEVANTI GOVEKAR"/>
    <n v="909339"/>
    <x v="2"/>
    <s v="Payment"/>
    <n v="-11000"/>
    <n v="-11000"/>
    <x v="210"/>
    <x v="210"/>
    <x v="4"/>
    <s v="Counter Coll-Sales-11GO.405"/>
    <x v="3"/>
    <x v="24"/>
  </r>
  <r>
    <s v="ANAND SATARDEKAR"/>
    <n v="1268131"/>
    <x v="2"/>
    <s v="Payment"/>
    <n v="-89000"/>
    <n v="-89000"/>
    <x v="14"/>
    <x v="14"/>
    <x v="2"/>
    <s v="Cash-Sales-11GO.405"/>
    <x v="3"/>
    <x v="24"/>
  </r>
  <r>
    <s v="GURUDAS NAIK"/>
    <n v="863543"/>
    <x v="2"/>
    <s v="Payment"/>
    <n v="-10000"/>
    <n v="-10000"/>
    <x v="20"/>
    <x v="20"/>
    <x v="2"/>
    <s v="Cash-Sales-11GO.405"/>
    <x v="3"/>
    <x v="24"/>
  </r>
  <r>
    <s v="LATA SIMEPURUSHKAR"/>
    <n v="1284555"/>
    <x v="2"/>
    <s v="Payment"/>
    <n v="-10000"/>
    <n v="-10000"/>
    <x v="32"/>
    <x v="32"/>
    <x v="2"/>
    <s v="Cash-Sales-11GO.405"/>
    <x v="3"/>
    <x v="24"/>
  </r>
  <r>
    <s v="DATTARAM TARI"/>
    <n v="798622"/>
    <x v="2"/>
    <s v="Payment"/>
    <n v="-10000"/>
    <n v="-10000"/>
    <x v="31"/>
    <x v="31"/>
    <x v="2"/>
    <s v="Cash-Sales-11GO.405"/>
    <x v="3"/>
    <x v="24"/>
  </r>
  <r>
    <s v="VIRAJ SAUNDEKAR"/>
    <n v="1282887"/>
    <x v="2"/>
    <s v="Payment"/>
    <n v="-11000"/>
    <n v="-11000"/>
    <x v="23"/>
    <x v="23"/>
    <x v="1"/>
    <s v="Cash-Sales-11GO.405"/>
    <x v="3"/>
    <x v="24"/>
  </r>
  <r>
    <s v="RAJU SHIRAGUPPI"/>
    <n v="1276101"/>
    <x v="2"/>
    <s v="Payment"/>
    <n v="-24200"/>
    <n v="-7299.2"/>
    <x v="8"/>
    <x v="8"/>
    <x v="1"/>
    <s v="Cash-Sales-11GO.405"/>
    <x v="3"/>
    <x v="24"/>
  </r>
  <r>
    <s v="RAVI HARMALKAR"/>
    <n v="1272691"/>
    <x v="2"/>
    <s v="Payment"/>
    <n v="-590558"/>
    <n v="-18351.07"/>
    <x v="47"/>
    <x v="47"/>
    <x v="1"/>
    <s v="Counter Coll-Sales-11GO.405"/>
    <x v="3"/>
    <x v="24"/>
  </r>
  <r>
    <s v="GOVIND KORGAONKAR"/>
    <n v="1217171"/>
    <x v="2"/>
    <s v="Payment"/>
    <n v="-1000"/>
    <n v="-1000"/>
    <x v="44"/>
    <x v="44"/>
    <x v="3"/>
    <s v="Cash-Sales-11GO.405"/>
    <x v="3"/>
    <x v="24"/>
  </r>
  <r>
    <s v="SANTOSHI KAUTHANKAR"/>
    <n v="1266330"/>
    <x v="2"/>
    <s v="Payment"/>
    <n v="-363099"/>
    <n v="-13389.37"/>
    <x v="187"/>
    <x v="187"/>
    <x v="3"/>
    <s v="Counter Coll-Sales-11GO.405"/>
    <x v="3"/>
    <x v="24"/>
  </r>
  <r>
    <s v="NARSINH NAIK"/>
    <n v="1254057"/>
    <x v="2"/>
    <s v="Payment"/>
    <n v="-235000"/>
    <n v="-387.75"/>
    <x v="95"/>
    <x v="95"/>
    <x v="0"/>
    <s v="Counter Coll-Sales-11GO.405"/>
    <x v="3"/>
    <x v="24"/>
  </r>
  <r>
    <s v="ROHAN HARMALKAR"/>
    <n v="1024047"/>
    <x v="2"/>
    <s v="Payment"/>
    <n v="-5000"/>
    <n v="-5000"/>
    <x v="172"/>
    <x v="172"/>
    <x v="0"/>
    <s v="Cash-Sales-11GO.405"/>
    <x v="3"/>
    <x v="24"/>
  </r>
  <r>
    <s v="RAVINDRA DIVKAR"/>
    <n v="1250537"/>
    <x v="2"/>
    <s v="Payment"/>
    <n v="-11000"/>
    <n v="-11000"/>
    <x v="202"/>
    <x v="202"/>
    <x v="0"/>
    <s v="Cash-Sales-11GO.405"/>
    <x v="3"/>
    <x v="24"/>
  </r>
  <r>
    <s v="NITYANAND KORGAONKAR"/>
    <n v="1244580"/>
    <x v="2"/>
    <s v="Payment"/>
    <n v="-11000"/>
    <n v="-11000"/>
    <x v="163"/>
    <x v="163"/>
    <x v="0"/>
    <s v="Cash-Sales-11GO.405"/>
    <x v="3"/>
    <x v="24"/>
  </r>
  <r>
    <s v="RAMCHANDRA SHETYE"/>
    <n v="1288658"/>
    <x v="2"/>
    <s v="Payment"/>
    <n v="-106461"/>
    <n v="-106461"/>
    <x v="13"/>
    <x v="13"/>
    <x v="2"/>
    <s v="Counter Coll-Sales-11GO.405"/>
    <x v="3"/>
    <x v="24"/>
  </r>
  <r>
    <s v="GOVIND SHETGAONKAR"/>
    <n v="465026"/>
    <x v="2"/>
    <s v="Payment"/>
    <n v="-70000"/>
    <n v="-70000"/>
    <x v="4"/>
    <x v="4"/>
    <x v="2"/>
    <s v="Counter Coll-Sales-11GO.405"/>
    <x v="3"/>
    <x v="24"/>
  </r>
  <r>
    <s v="PARSHURAM AMBRE"/>
    <n v="1288450"/>
    <x v="2"/>
    <s v="Payment"/>
    <n v="-11000"/>
    <n v="-11000"/>
    <x v="20"/>
    <x v="20"/>
    <x v="2"/>
    <s v="Cash-Sales-11GO.405"/>
    <x v="3"/>
    <x v="24"/>
  </r>
  <r>
    <s v="SUNITA SATOSKAR"/>
    <n v="852682"/>
    <x v="2"/>
    <s v="Payment"/>
    <n v="-1000"/>
    <n v="-1000"/>
    <x v="52"/>
    <x v="52"/>
    <x v="1"/>
    <s v="Cash-Sales-11GO.405"/>
    <x v="3"/>
    <x v="24"/>
  </r>
  <r>
    <s v="SHEKHAR KORGAONKAR"/>
    <n v="1262712"/>
    <x v="2"/>
    <s v="Payment"/>
    <n v="-738824"/>
    <n v="-467.91"/>
    <x v="87"/>
    <x v="87"/>
    <x v="3"/>
    <s v="Counter Coll-Sales-11GO.405"/>
    <x v="3"/>
    <x v="24"/>
  </r>
  <r>
    <s v="ARUN AGNIHOTRI"/>
    <n v="1243750"/>
    <x v="2"/>
    <s v="Payment"/>
    <n v="-371749"/>
    <n v="-1623.6"/>
    <x v="166"/>
    <x v="166"/>
    <x v="0"/>
    <s v="Counter Coll-Sales-11GO.405"/>
    <x v="3"/>
    <x v="24"/>
  </r>
  <r>
    <s v="SANDESH PEDNEKAR"/>
    <n v="1284198"/>
    <x v="2"/>
    <s v="Payment"/>
    <n v="-393778"/>
    <n v="-393778"/>
    <x v="2"/>
    <x v="2"/>
    <x v="2"/>
    <s v="Counter Coll-Sales-11GO.405"/>
    <x v="3"/>
    <x v="24"/>
  </r>
  <r>
    <s v="SACHI SHIRODKAR"/>
    <n v="1286166"/>
    <x v="2"/>
    <s v="Payment"/>
    <n v="-90000"/>
    <n v="-90000"/>
    <x v="21"/>
    <x v="21"/>
    <x v="2"/>
    <s v="Cash-Sales-11GO.405"/>
    <x v="3"/>
    <x v="24"/>
  </r>
  <r>
    <s v="ANKUSH KARAPURKAR"/>
    <n v="1287014"/>
    <x v="2"/>
    <s v="Payment"/>
    <n v="-10000"/>
    <n v="-10000"/>
    <x v="6"/>
    <x v="6"/>
    <x v="2"/>
    <s v="Counter Coll-Sales-11GO.405"/>
    <x v="3"/>
    <x v="24"/>
  </r>
  <r>
    <s v="PRAVIN SHIRODKAR"/>
    <n v="1236656"/>
    <x v="2"/>
    <s v="Payment"/>
    <n v="-15000"/>
    <n v="-15000"/>
    <x v="22"/>
    <x v="22"/>
    <x v="2"/>
    <s v="Cash-Sales-11GO.405"/>
    <x v="3"/>
    <x v="24"/>
  </r>
  <r>
    <s v="RAJKUMAR BHAT"/>
    <n v="131840"/>
    <x v="2"/>
    <s v="Payment"/>
    <n v="-11000"/>
    <n v="-11000"/>
    <x v="31"/>
    <x v="31"/>
    <x v="2"/>
    <s v="Counter Coll-Sales-11GO.405"/>
    <x v="3"/>
    <x v="24"/>
  </r>
  <r>
    <s v="AGNEL RODRIGUES"/>
    <n v="1283522"/>
    <x v="2"/>
    <s v="Payment"/>
    <n v="-2000"/>
    <n v="-2000"/>
    <x v="39"/>
    <x v="39"/>
    <x v="1"/>
    <s v="Cash-Sales-11GO.405"/>
    <x v="3"/>
    <x v="24"/>
  </r>
  <r>
    <s v="MAHENDRA KANDOLKAR"/>
    <n v="688852"/>
    <x v="2"/>
    <s v="Payment"/>
    <n v="-866793"/>
    <n v="-1333.62"/>
    <x v="11"/>
    <x v="11"/>
    <x v="1"/>
    <s v="Counter Coll-Sales-11GO.405"/>
    <x v="3"/>
    <x v="24"/>
  </r>
  <r>
    <s v="SHIRISH DESAI"/>
    <n v="1260442"/>
    <x v="2"/>
    <s v="Payment"/>
    <n v="-2000"/>
    <n v="-2000"/>
    <x v="121"/>
    <x v="121"/>
    <x v="3"/>
    <s v="Cash-Sales-11GO.405"/>
    <x v="3"/>
    <x v="24"/>
  </r>
  <r>
    <s v="SAIRAJ GAUNS"/>
    <n v="1241505"/>
    <x v="2"/>
    <s v="Payment"/>
    <n v="-2000"/>
    <n v="-2000"/>
    <x v="227"/>
    <x v="227"/>
    <x v="0"/>
    <s v="Cash-Sales-11GO.405"/>
    <x v="3"/>
    <x v="24"/>
  </r>
  <r>
    <s v="ASHOK NAIK"/>
    <n v="556804"/>
    <x v="2"/>
    <s v="Payment"/>
    <n v="-4000"/>
    <n v="-4000"/>
    <x v="233"/>
    <x v="233"/>
    <x v="4"/>
    <s v="Cash-Sales-11GO.405"/>
    <x v="3"/>
    <x v="24"/>
  </r>
  <r>
    <s v="CANTEEN STORES DEPARTMENT"/>
    <n v="1187882"/>
    <x v="2"/>
    <s v="Payment"/>
    <n v="-5000"/>
    <n v="-5000"/>
    <x v="17"/>
    <x v="17"/>
    <x v="2"/>
    <s v="Cash-Sales-11GO.405"/>
    <x v="3"/>
    <x v="24"/>
  </r>
  <r>
    <s v="RANJANA OTAVANEKAR"/>
    <n v="1283954"/>
    <x v="2"/>
    <s v="Payment"/>
    <n v="-10000"/>
    <n v="-10000"/>
    <x v="54"/>
    <x v="54"/>
    <x v="1"/>
    <s v="Cash-Sales-11GO.405"/>
    <x v="3"/>
    <x v="24"/>
  </r>
  <r>
    <s v="ANTHONY COELHO"/>
    <n v="1280361"/>
    <x v="2"/>
    <s v="Payment"/>
    <n v="-11000"/>
    <n v="-11000"/>
    <x v="46"/>
    <x v="46"/>
    <x v="1"/>
    <s v="Counter Coll-Sales-11GO.405"/>
    <x v="3"/>
    <x v="24"/>
  </r>
  <r>
    <s v="NILESH PALIENKAR"/>
    <n v="1276241"/>
    <x v="2"/>
    <s v="Payment"/>
    <n v="-11000"/>
    <n v="-11000"/>
    <x v="70"/>
    <x v="70"/>
    <x v="1"/>
    <s v="Counter Coll-Sales-11GO.405"/>
    <x v="3"/>
    <x v="24"/>
  </r>
  <r>
    <s v="DEVU PARAB"/>
    <n v="1238654"/>
    <x v="2"/>
    <s v="Payment"/>
    <n v="-11000"/>
    <n v="-11000"/>
    <x v="68"/>
    <x v="68"/>
    <x v="3"/>
    <s v="Cash-Sales-11GO.405"/>
    <x v="3"/>
    <x v="24"/>
  </r>
  <r>
    <s v="PERPETUA PEREIRA"/>
    <n v="1271502"/>
    <x v="2"/>
    <s v="Payment"/>
    <n v="-9000"/>
    <n v="-9000"/>
    <x v="56"/>
    <x v="56"/>
    <x v="3"/>
    <s v="Cash-Sales-11GO.405"/>
    <x v="3"/>
    <x v="24"/>
  </r>
  <r>
    <s v="ANAND SATARDEKAR"/>
    <n v="1268131"/>
    <x v="2"/>
    <s v="Payment"/>
    <n v="-11000"/>
    <n v="-11000"/>
    <x v="87"/>
    <x v="87"/>
    <x v="3"/>
    <s v="Cash-Sales-11GO.405"/>
    <x v="3"/>
    <x v="24"/>
  </r>
  <r>
    <s v="LAVU AYIR"/>
    <n v="1264264"/>
    <x v="2"/>
    <s v="Payment"/>
    <n v="-11000"/>
    <n v="-11000"/>
    <x v="112"/>
    <x v="112"/>
    <x v="0"/>
    <s v="Cash-Sales-11GO.405"/>
    <x v="3"/>
    <x v="24"/>
  </r>
  <r>
    <s v="JOSE GOMES"/>
    <n v="1258105"/>
    <x v="2"/>
    <s v="Payment"/>
    <n v="-386404"/>
    <n v="-2524.5100000000002"/>
    <x v="128"/>
    <x v="128"/>
    <x v="0"/>
    <s v="Counter Coll-Sales-11GO.405"/>
    <x v="3"/>
    <x v="24"/>
  </r>
  <r>
    <s v="RAMCHANDRA SHETYE"/>
    <n v="1288658"/>
    <x v="2"/>
    <s v="Payment"/>
    <n v="-10000"/>
    <n v="-10000"/>
    <x v="20"/>
    <x v="20"/>
    <x v="2"/>
    <s v="Cash-Sales-11GO.405"/>
    <x v="3"/>
    <x v="24"/>
  </r>
  <r>
    <s v="PRAVIN PEDNEKAR"/>
    <n v="1286865"/>
    <x v="2"/>
    <s v="Payment"/>
    <n v="-5000"/>
    <n v="-5000"/>
    <x v="43"/>
    <x v="43"/>
    <x v="2"/>
    <s v="Cash-Sales-11GO.405"/>
    <x v="3"/>
    <x v="24"/>
  </r>
  <r>
    <s v="AVELINO MASCARENHAS"/>
    <n v="1269872"/>
    <x v="2"/>
    <s v="Payment"/>
    <n v="-160000"/>
    <n v="-8231.44"/>
    <x v="23"/>
    <x v="23"/>
    <x v="1"/>
    <s v="Counter Coll-Sales-11GO.405"/>
    <x v="3"/>
    <x v="24"/>
  </r>
  <r>
    <s v="ANISHA PEDNEKAR"/>
    <n v="1272740"/>
    <x v="2"/>
    <s v="Payment"/>
    <n v="-7000"/>
    <n v="-3194.5"/>
    <x v="53"/>
    <x v="53"/>
    <x v="1"/>
    <s v="Cash-Sales-11GO.405"/>
    <x v="3"/>
    <x v="24"/>
  </r>
  <r>
    <s v="LAXMIKANT OTAVANEKAR"/>
    <n v="1276824"/>
    <x v="2"/>
    <s v="Payment"/>
    <n v="-20000"/>
    <n v="-20000"/>
    <x v="55"/>
    <x v="55"/>
    <x v="1"/>
    <s v="Cash-Sales-11GO.405"/>
    <x v="3"/>
    <x v="24"/>
  </r>
  <r>
    <s v="CHERYL E DCRUZ"/>
    <n v="1268692"/>
    <x v="2"/>
    <s v="Payment"/>
    <n v="-670208"/>
    <n v="-457.7"/>
    <x v="184"/>
    <x v="184"/>
    <x v="3"/>
    <s v="Counter Coll-Sales-11GO.405"/>
    <x v="3"/>
    <x v="24"/>
  </r>
  <r>
    <s v="DATTARAM TARI"/>
    <n v="798622"/>
    <x v="2"/>
    <s v="Payment"/>
    <n v="-2000"/>
    <n v="-2000"/>
    <x v="175"/>
    <x v="175"/>
    <x v="0"/>
    <s v="Cash-Sales-11GO.405"/>
    <x v="3"/>
    <x v="24"/>
  </r>
  <r>
    <s v="STEVEN LISBOA"/>
    <n v="1247545"/>
    <x v="2"/>
    <s v="Payment"/>
    <n v="-300000"/>
    <n v="-78.709999999999994"/>
    <x v="91"/>
    <x v="91"/>
    <x v="0"/>
    <s v="Counter Coll-Sales-11GO.405"/>
    <x v="3"/>
    <x v="24"/>
  </r>
  <r>
    <s v="RONNIE ALMEIDA"/>
    <n v="1286795"/>
    <x v="2"/>
    <s v="Payment"/>
    <n v="-87546"/>
    <n v="-87546"/>
    <x v="17"/>
    <x v="17"/>
    <x v="2"/>
    <s v="Cash-Sales-11GO.405"/>
    <x v="3"/>
    <x v="24"/>
  </r>
  <r>
    <s v="SMITA NAGVEKAR"/>
    <n v="1290362"/>
    <x v="2"/>
    <s v="Payment"/>
    <n v="-10000"/>
    <n v="-10000"/>
    <x v="2"/>
    <x v="2"/>
    <x v="2"/>
    <s v="Cash-Sales-11GO.405"/>
    <x v="3"/>
    <x v="24"/>
  </r>
  <r>
    <s v="RAVI NAIK"/>
    <n v="1278492"/>
    <x v="2"/>
    <s v="Payment"/>
    <n v="-370000"/>
    <n v="-204469.94"/>
    <x v="18"/>
    <x v="18"/>
    <x v="2"/>
    <s v="Counter Coll-Sales-11GO.405"/>
    <x v="3"/>
    <x v="24"/>
  </r>
  <r>
    <s v="PRAVIN PEDNEKAR"/>
    <n v="1286865"/>
    <x v="2"/>
    <s v="Payment"/>
    <n v="-5000"/>
    <n v="-5000"/>
    <x v="18"/>
    <x v="18"/>
    <x v="2"/>
    <s v="Cash-Sales-11GO.405"/>
    <x v="3"/>
    <x v="24"/>
  </r>
  <r>
    <s v="VASUDEV SHETGAONAKR"/>
    <n v="1286173"/>
    <x v="2"/>
    <s v="Payment"/>
    <n v="-10000"/>
    <n v="-10000"/>
    <x v="7"/>
    <x v="7"/>
    <x v="2"/>
    <s v="Cash-Sales-11GO.405"/>
    <x v="3"/>
    <x v="24"/>
  </r>
  <r>
    <s v="RAJESH VERNEKAR"/>
    <n v="1285826"/>
    <x v="2"/>
    <s v="Payment"/>
    <n v="-10000"/>
    <n v="-10000"/>
    <x v="5"/>
    <x v="5"/>
    <x v="2"/>
    <s v="Cash-Sales-11GO.405"/>
    <x v="3"/>
    <x v="24"/>
  </r>
  <r>
    <s v="DEVU PARAB"/>
    <n v="1238654"/>
    <x v="2"/>
    <s v="Payment"/>
    <n v="-90000"/>
    <n v="-90000"/>
    <x v="69"/>
    <x v="69"/>
    <x v="2"/>
    <s v="Cash-Sales-11GO.405"/>
    <x v="3"/>
    <x v="24"/>
  </r>
  <r>
    <s v="GAUS BETGERI"/>
    <n v="1282920"/>
    <x v="2"/>
    <s v="Payment"/>
    <n v="-1000"/>
    <n v="-1000"/>
    <x v="23"/>
    <x v="23"/>
    <x v="1"/>
    <s v="Cash-Sales-11GO.405"/>
    <x v="3"/>
    <x v="24"/>
  </r>
  <r>
    <s v="SHILPA ARLEKAR"/>
    <n v="1249615"/>
    <x v="2"/>
    <s v="Payment"/>
    <n v="-637792"/>
    <n v="-2645.54"/>
    <x v="142"/>
    <x v="142"/>
    <x v="1"/>
    <s v="Counter Coll-Sales-11GO.405"/>
    <x v="3"/>
    <x v="24"/>
  </r>
  <r>
    <s v="JOE FERNANDES"/>
    <n v="1274943"/>
    <x v="2"/>
    <s v="Payment"/>
    <n v="-11000"/>
    <n v="-11000"/>
    <x v="66"/>
    <x v="66"/>
    <x v="3"/>
    <s v="Cash-Sales-11GO.405"/>
    <x v="3"/>
    <x v="24"/>
  </r>
  <r>
    <s v="VISHANT SHIRODKAR"/>
    <n v="1228956"/>
    <x v="2"/>
    <s v="Payment"/>
    <n v="-933793"/>
    <n v="-556.67999999999995"/>
    <x v="153"/>
    <x v="153"/>
    <x v="0"/>
    <s v="Counter Coll-Sales-11GO.405"/>
    <x v="3"/>
    <x v="24"/>
  </r>
  <r>
    <s v="ROHAN HARMALKAR"/>
    <n v="1024047"/>
    <x v="2"/>
    <s v="Payment"/>
    <n v="-5000"/>
    <n v="-5000"/>
    <x v="203"/>
    <x v="203"/>
    <x v="0"/>
    <s v="Cash-Sales-11GO.405"/>
    <x v="3"/>
    <x v="24"/>
  </r>
  <r>
    <s v="SANTOSH NARVEKAR"/>
    <n v="135457"/>
    <x v="2"/>
    <s v="Payment"/>
    <n v="-10000"/>
    <n v="-10000"/>
    <x v="169"/>
    <x v="169"/>
    <x v="0"/>
    <s v="Cash-Sales-11GO.405"/>
    <x v="3"/>
    <x v="24"/>
  </r>
  <r>
    <s v="SONALI KAISUKAR"/>
    <n v="1238629"/>
    <x v="2"/>
    <s v="Payment"/>
    <n v="-10000"/>
    <n v="-10000"/>
    <x v="209"/>
    <x v="209"/>
    <x v="0"/>
    <s v="Cash-Sales-11GO.405"/>
    <x v="3"/>
    <x v="24"/>
  </r>
  <r>
    <s v="VIKRAM KORGAONKAR"/>
    <n v="1197969"/>
    <x v="2"/>
    <s v="Payment"/>
    <n v="-10000"/>
    <n v="-10000"/>
    <x v="244"/>
    <x v="244"/>
    <x v="4"/>
    <s v="Cash-Sales-11GO.405"/>
    <x v="3"/>
    <x v="24"/>
  </r>
  <r>
    <s v="SUCHIT PEDNEKAR"/>
    <n v="1221096"/>
    <x v="2"/>
    <s v="Payment"/>
    <n v="-11000"/>
    <n v="-11000"/>
    <x v="24"/>
    <x v="24"/>
    <x v="2"/>
    <s v="Cash-Sales-11GO.405"/>
    <x v="3"/>
    <x v="24"/>
  </r>
  <r>
    <s v="DEEPAK MORAJKAR"/>
    <n v="1285919"/>
    <x v="2"/>
    <s v="Payment"/>
    <n v="-11000"/>
    <n v="-11000"/>
    <x v="5"/>
    <x v="5"/>
    <x v="2"/>
    <s v="Cash-Sales-11GO.405"/>
    <x v="3"/>
    <x v="24"/>
  </r>
  <r>
    <s v="SHISHIR KAMAT SHANKHWALKER"/>
    <n v="1283199"/>
    <x v="2"/>
    <s v="Payment"/>
    <n v="-10000"/>
    <n v="-10000"/>
    <x v="11"/>
    <x v="11"/>
    <x v="1"/>
    <s v="Cash-Sales-11GO.405"/>
    <x v="3"/>
    <x v="24"/>
  </r>
  <r>
    <s v="MILESH KAMBLI"/>
    <n v="715585"/>
    <x v="2"/>
    <s v="Payment"/>
    <n v="-11000"/>
    <n v="-11000"/>
    <x v="95"/>
    <x v="95"/>
    <x v="0"/>
    <s v="Cash-Sales-11GO.405"/>
    <x v="3"/>
    <x v="24"/>
  </r>
  <r>
    <s v="APOLINARIO PONTES"/>
    <n v="1217137"/>
    <x v="2"/>
    <s v="Payment"/>
    <n v="-839165"/>
    <n v="-1119.96"/>
    <x v="101"/>
    <x v="101"/>
    <x v="0"/>
    <s v="Counter Coll-Sales-11GO.405"/>
    <x v="3"/>
    <x v="24"/>
  </r>
  <r>
    <s v="DEVU PARAB"/>
    <n v="1238654"/>
    <x v="2"/>
    <s v="Payment"/>
    <n v="-10000"/>
    <n v="-10000"/>
    <x v="209"/>
    <x v="209"/>
    <x v="0"/>
    <s v="Cash-Sales-11GO.405"/>
    <x v="3"/>
    <x v="24"/>
  </r>
  <r>
    <s v="SULOCHANA SAWANT"/>
    <n v="1232860"/>
    <x v="2"/>
    <s v="Payment"/>
    <n v="-1000"/>
    <n v="-1000"/>
    <x v="200"/>
    <x v="200"/>
    <x v="4"/>
    <s v="Cash-Sales-11GO.405"/>
    <x v="3"/>
    <x v="24"/>
  </r>
  <r>
    <s v="AGNELO DSOUZA"/>
    <n v="1220933"/>
    <x v="2"/>
    <s v="Payment"/>
    <n v="-10000"/>
    <n v="-10000"/>
    <x v="253"/>
    <x v="253"/>
    <x v="4"/>
    <s v="Cash-Sales-11GO.405"/>
    <x v="3"/>
    <x v="24"/>
  </r>
  <r>
    <s v="SANDIP BHOSLE"/>
    <n v="1229570"/>
    <x v="2"/>
    <s v="Payment"/>
    <n v="-1000"/>
    <n v="-1000"/>
    <x v="201"/>
    <x v="201"/>
    <x v="4"/>
    <s v="Cash-Sales-11GO.405"/>
    <x v="3"/>
    <x v="24"/>
  </r>
  <r>
    <s v="EKTHA GAONKAR"/>
    <n v="1291206"/>
    <x v="2"/>
    <s v="Payment"/>
    <n v="-10000"/>
    <n v="-10000"/>
    <x v="13"/>
    <x v="13"/>
    <x v="2"/>
    <s v="Cash-Sales-11GO.405"/>
    <x v="3"/>
    <x v="24"/>
  </r>
  <r>
    <s v="RAVINDRA DIVKAR"/>
    <n v="1250537"/>
    <x v="2"/>
    <s v="Payment"/>
    <n v="-873104"/>
    <n v="-873104"/>
    <x v="17"/>
    <x v="17"/>
    <x v="2"/>
    <s v="Counter Coll-Sales-11GO.405"/>
    <x v="3"/>
    <x v="24"/>
  </r>
  <r>
    <s v="BHIVA GAWAS"/>
    <n v="1289761"/>
    <x v="2"/>
    <s v="Payment"/>
    <n v="-100000"/>
    <n v="-100000"/>
    <x v="14"/>
    <x v="14"/>
    <x v="2"/>
    <s v="Cash-Sales-11GO.405"/>
    <x v="3"/>
    <x v="24"/>
  </r>
  <r>
    <s v="SANDESH HADFADKAR"/>
    <n v="132664"/>
    <x v="2"/>
    <s v="Payment"/>
    <n v="-10000"/>
    <n v="-10000"/>
    <x v="43"/>
    <x v="43"/>
    <x v="2"/>
    <s v="Counter Coll-Sales-11GO.405"/>
    <x v="3"/>
    <x v="24"/>
  </r>
  <r>
    <s v="SHANU SHIRODKAR"/>
    <n v="1228984"/>
    <x v="2"/>
    <s v="Payment"/>
    <n v="-609691"/>
    <n v="-12841.17"/>
    <x v="8"/>
    <x v="8"/>
    <x v="1"/>
    <s v="Counter Coll-Sales-11GO.405"/>
    <x v="3"/>
    <x v="24"/>
  </r>
  <r>
    <s v="VARSHA GOVENKAR"/>
    <n v="1259475"/>
    <x v="2"/>
    <s v="Payment"/>
    <n v="-972793"/>
    <n v="-3546"/>
    <x v="77"/>
    <x v="77"/>
    <x v="0"/>
    <s v="Counter Coll-Sales-11GO.405"/>
    <x v="3"/>
    <x v="24"/>
  </r>
  <r>
    <s v="DATTA MHAPSEKAR"/>
    <n v="1213239"/>
    <x v="2"/>
    <s v="Payment"/>
    <n v="-27686"/>
    <n v="-59.39"/>
    <x v="112"/>
    <x v="112"/>
    <x v="0"/>
    <s v="Cash-Sales-11GO.405"/>
    <x v="3"/>
    <x v="24"/>
  </r>
  <r>
    <s v="AMALIO FERNANDES"/>
    <n v="1252578"/>
    <x v="2"/>
    <s v="Payment"/>
    <n v="-600000"/>
    <n v="-1625.55"/>
    <x v="136"/>
    <x v="136"/>
    <x v="0"/>
    <s v="Counter Coll-Sales-11GO.405"/>
    <x v="3"/>
    <x v="24"/>
  </r>
  <r>
    <s v="ANAND MAULINGKAR"/>
    <n v="1241327"/>
    <x v="2"/>
    <s v="Payment"/>
    <n v="-399424"/>
    <n v="-4742.34"/>
    <x v="110"/>
    <x v="110"/>
    <x v="0"/>
    <s v="Counter Coll-Sales-11GO.405"/>
    <x v="3"/>
    <x v="24"/>
  </r>
  <r>
    <s v="SURAJ SALGAONKAR"/>
    <n v="412155"/>
    <x v="2"/>
    <s v="Payment"/>
    <n v="-300"/>
    <n v="-300"/>
    <x v="158"/>
    <x v="158"/>
    <x v="4"/>
    <s v="Cash-Sales-11GO.405"/>
    <x v="3"/>
    <x v="24"/>
  </r>
  <r>
    <s v="BALAKRISHNA NAIR"/>
    <n v="1289848"/>
    <x v="2"/>
    <s v="Payment"/>
    <n v="-10500"/>
    <n v="-10500"/>
    <x v="14"/>
    <x v="14"/>
    <x v="2"/>
    <s v="Counter Coll-Sales-11GO.405"/>
    <x v="3"/>
    <x v="24"/>
  </r>
  <r>
    <s v="KAMAL CHODANKAR"/>
    <n v="1288363"/>
    <x v="2"/>
    <s v="Payment"/>
    <n v="-1000"/>
    <n v="-1000"/>
    <x v="20"/>
    <x v="20"/>
    <x v="2"/>
    <s v="Cash-Sales-11GO.405"/>
    <x v="3"/>
    <x v="24"/>
  </r>
  <r>
    <s v="GITANJALI SHIRODKAR"/>
    <n v="1286241"/>
    <x v="2"/>
    <s v="Payment"/>
    <n v="-4000"/>
    <n v="-4000"/>
    <x v="7"/>
    <x v="7"/>
    <x v="2"/>
    <s v="Cash-Sales-11GO.405"/>
    <x v="3"/>
    <x v="24"/>
  </r>
  <r>
    <s v="PARAG SAWANT"/>
    <n v="1285811"/>
    <x v="2"/>
    <s v="Payment"/>
    <n v="-5000"/>
    <n v="-5000"/>
    <x v="5"/>
    <x v="5"/>
    <x v="2"/>
    <s v="Counter Coll-Sales-11GO.405"/>
    <x v="3"/>
    <x v="24"/>
  </r>
  <r>
    <s v="ROSHAN BANDODKAR"/>
    <n v="1283513"/>
    <x v="2"/>
    <s v="Payment"/>
    <n v="-1000"/>
    <n v="-1000"/>
    <x v="39"/>
    <x v="39"/>
    <x v="1"/>
    <s v="Cash-Sales-11GO.405"/>
    <x v="3"/>
    <x v="24"/>
  </r>
  <r>
    <s v="NILIMA MANDREKAR"/>
    <n v="1281648"/>
    <x v="2"/>
    <s v="Payment"/>
    <n v="-11000"/>
    <n v="-11000"/>
    <x v="1"/>
    <x v="1"/>
    <x v="1"/>
    <s v="Cash-Sales-11GO.405"/>
    <x v="3"/>
    <x v="24"/>
  </r>
  <r>
    <s v="JAGDISH PEDNEKAR"/>
    <n v="1280778"/>
    <x v="2"/>
    <s v="Payment"/>
    <n v="-10000"/>
    <n v="-10000"/>
    <x v="35"/>
    <x v="35"/>
    <x v="1"/>
    <s v="Cash-Sales-11GO.405"/>
    <x v="3"/>
    <x v="24"/>
  </r>
  <r>
    <s v="SUNITA SATOSKAR"/>
    <n v="852682"/>
    <x v="2"/>
    <s v="Payment"/>
    <n v="-9000"/>
    <n v="-9000"/>
    <x v="10"/>
    <x v="10"/>
    <x v="1"/>
    <s v="Cash-Sales-11GO.405"/>
    <x v="3"/>
    <x v="24"/>
  </r>
  <r>
    <s v="CANTEEN STORES DEPARTMENT"/>
    <n v="1240235"/>
    <x v="2"/>
    <s v="Payment"/>
    <n v="-20000"/>
    <n v="-20000"/>
    <x v="123"/>
    <x v="123"/>
    <x v="0"/>
    <s v="Cash-Sales-11GO.405"/>
    <x v="3"/>
    <x v="24"/>
  </r>
  <r>
    <s v="SIDDHARTH SHIRODKAR"/>
    <n v="1209469"/>
    <x v="2"/>
    <s v="Payment"/>
    <n v="-366"/>
    <n v="-18.36"/>
    <x v="161"/>
    <x v="161"/>
    <x v="0"/>
    <s v="Cash-Sales-11GO.405"/>
    <x v="3"/>
    <x v="24"/>
  </r>
  <r>
    <s v="RAMRAO PARSEKAR"/>
    <n v="358322"/>
    <x v="2"/>
    <s v="Payment"/>
    <n v="-335778"/>
    <n v="-335778"/>
    <x v="20"/>
    <x v="20"/>
    <x v="2"/>
    <s v="Counter Coll-Sales-11GO.405"/>
    <x v="3"/>
    <x v="24"/>
  </r>
  <r>
    <s v="MUNIRA BI KHAN"/>
    <n v="1287644"/>
    <x v="2"/>
    <s v="Payment"/>
    <n v="-10000"/>
    <n v="-10000"/>
    <x v="3"/>
    <x v="3"/>
    <x v="2"/>
    <s v="Cash-Sales-11GO.405"/>
    <x v="3"/>
    <x v="24"/>
  </r>
  <r>
    <s v="VENESSA VALADARES"/>
    <n v="1250985"/>
    <x v="2"/>
    <s v="Payment"/>
    <n v="-11000"/>
    <n v="-11000"/>
    <x v="101"/>
    <x v="101"/>
    <x v="0"/>
    <s v="Cash-Sales-11GO.405"/>
    <x v="3"/>
    <x v="24"/>
  </r>
  <r>
    <s v="RACHANA MODAK"/>
    <n v="1240298"/>
    <x v="2"/>
    <s v="Payment"/>
    <n v="-720467"/>
    <n v="-1344.61"/>
    <x v="208"/>
    <x v="208"/>
    <x v="0"/>
    <s v="Counter Coll-Sales-11GO.405"/>
    <x v="3"/>
    <x v="24"/>
  </r>
  <r>
    <s v="ROY FERNANDES"/>
    <n v="1240508"/>
    <x v="2"/>
    <s v="Payment"/>
    <n v="-10000"/>
    <n v="-10000"/>
    <x v="123"/>
    <x v="123"/>
    <x v="0"/>
    <s v="Cash-Sales-11GO.405"/>
    <x v="3"/>
    <x v="24"/>
  </r>
  <r>
    <s v="VISHNU CHIMULKAR"/>
    <n v="755988"/>
    <x v="2"/>
    <s v="Payment"/>
    <n v="-900000"/>
    <n v="-2846.82"/>
    <x v="124"/>
    <x v="124"/>
    <x v="4"/>
    <s v="Counter Coll-Sales-11GO.405"/>
    <x v="3"/>
    <x v="24"/>
  </r>
  <r>
    <s v="AMOL KOLI"/>
    <n v="1277733"/>
    <x v="2"/>
    <s v="Payment"/>
    <n v="-10000"/>
    <n v="-10000"/>
    <x v="21"/>
    <x v="21"/>
    <x v="2"/>
    <s v="Cash-Sales-11GO.405"/>
    <x v="3"/>
    <x v="24"/>
  </r>
  <r>
    <s v="RAMESHWAR CHODANKAR"/>
    <n v="1285509"/>
    <x v="2"/>
    <s v="Payment"/>
    <n v="-11000"/>
    <n v="-11000"/>
    <x v="69"/>
    <x v="69"/>
    <x v="2"/>
    <s v="Cash-Sales-11GO.405"/>
    <x v="3"/>
    <x v="24"/>
  </r>
  <r>
    <s v="VASU MAYENKAR"/>
    <n v="675121"/>
    <x v="2"/>
    <s v="Payment"/>
    <n v="-922604"/>
    <n v="-5252.79"/>
    <x v="32"/>
    <x v="32"/>
    <x v="2"/>
    <s v="Counter Coll-Sales-11GO.405"/>
    <x v="3"/>
    <x v="24"/>
  </r>
  <r>
    <s v="SANDESH PEDNEKAR"/>
    <n v="1284198"/>
    <x v="2"/>
    <s v="Payment"/>
    <n v="-11000"/>
    <n v="-11000"/>
    <x v="31"/>
    <x v="31"/>
    <x v="2"/>
    <s v="Cash-Sales-11GO.405"/>
    <x v="3"/>
    <x v="24"/>
  </r>
  <r>
    <s v="RAMRAO PARSEKAR"/>
    <n v="358322"/>
    <x v="2"/>
    <s v="Payment"/>
    <n v="-11000"/>
    <n v="-11000"/>
    <x v="54"/>
    <x v="54"/>
    <x v="1"/>
    <s v="Cash-Sales-11GO.405"/>
    <x v="3"/>
    <x v="24"/>
  </r>
  <r>
    <s v="DAMODAR KARBATKAR"/>
    <n v="1244159"/>
    <x v="2"/>
    <s v="Payment"/>
    <n v="-643530"/>
    <n v="-2740.17"/>
    <x v="62"/>
    <x v="62"/>
    <x v="0"/>
    <s v="Counter Coll-Sales-11GO.405"/>
    <x v="3"/>
    <x v="24"/>
  </r>
  <r>
    <s v="VIJENDRA NARVEKAR"/>
    <n v="1205776"/>
    <x v="2"/>
    <s v="Payment"/>
    <n v="-530820"/>
    <n v="-1500.42"/>
    <x v="240"/>
    <x v="240"/>
    <x v="4"/>
    <s v="Counter Coll-Sales-11GO.405"/>
    <x v="3"/>
    <x v="24"/>
  </r>
  <r>
    <s v="SUCHIT PEDNEKAR"/>
    <n v="1221096"/>
    <x v="2"/>
    <s v="Payment"/>
    <n v="-40000"/>
    <n v="-40000"/>
    <x v="13"/>
    <x v="13"/>
    <x v="2"/>
    <s v="Cash-Sales-11GO.405"/>
    <x v="3"/>
    <x v="24"/>
  </r>
  <r>
    <s v="VIKAS MANIK"/>
    <n v="1291078"/>
    <x v="2"/>
    <s v="Payment"/>
    <n v="-10000"/>
    <n v="-10000"/>
    <x v="4"/>
    <x v="4"/>
    <x v="2"/>
    <s v="Cash-Sales-11GO.405"/>
    <x v="3"/>
    <x v="24"/>
  </r>
  <r>
    <s v="VIRESH POROB"/>
    <n v="1290531"/>
    <x v="2"/>
    <s v="Payment"/>
    <n v="-10000"/>
    <n v="-10000"/>
    <x v="2"/>
    <x v="2"/>
    <x v="2"/>
    <s v="Cash-Sales-11GO.405"/>
    <x v="3"/>
    <x v="24"/>
  </r>
  <r>
    <s v="BUCHHAYYA HARIJAN"/>
    <n v="1290077"/>
    <x v="2"/>
    <s v="Payment"/>
    <n v="-10000"/>
    <n v="-10000"/>
    <x v="18"/>
    <x v="18"/>
    <x v="2"/>
    <s v="Cash-Sales-11GO.405"/>
    <x v="3"/>
    <x v="24"/>
  </r>
  <r>
    <s v="KUNDA NAIK"/>
    <n v="1271376"/>
    <x v="2"/>
    <s v="Payment"/>
    <n v="-11000"/>
    <n v="-11000"/>
    <x v="56"/>
    <x v="56"/>
    <x v="3"/>
    <s v="Cash-Sales-11GO.405"/>
    <x v="3"/>
    <x v="24"/>
  </r>
  <r>
    <s v="LEO FERNANDES"/>
    <n v="1262278"/>
    <x v="2"/>
    <s v="Payment"/>
    <n v="-10000"/>
    <n v="-10000"/>
    <x v="126"/>
    <x v="126"/>
    <x v="0"/>
    <s v="Cash-Sales-11GO.405"/>
    <x v="3"/>
    <x v="24"/>
  </r>
  <r>
    <s v="POONAM KANDOLKAR"/>
    <n v="1233379"/>
    <x v="2"/>
    <s v="Payment"/>
    <n v="-800192"/>
    <n v="-2052.73"/>
    <x v="98"/>
    <x v="98"/>
    <x v="0"/>
    <s v="Counter Coll-Sales-11GO.405"/>
    <x v="3"/>
    <x v="24"/>
  </r>
  <r>
    <s v="SULOCHANA PARWAR"/>
    <n v="1213146"/>
    <x v="2"/>
    <s v="Payment"/>
    <n v="-10000"/>
    <n v="-10000"/>
    <x v="254"/>
    <x v="254"/>
    <x v="4"/>
    <s v="Cash-Sales-11GO.405"/>
    <x v="3"/>
    <x v="24"/>
  </r>
  <r>
    <s v="SUDHIR MADGAONKAR"/>
    <n v="1182037"/>
    <x v="2"/>
    <s v="Payment"/>
    <n v="-1000"/>
    <n v="-1000"/>
    <x v="255"/>
    <x v="255"/>
    <x v="4"/>
    <s v="Cash-Sales-11GO.405"/>
    <x v="3"/>
    <x v="24"/>
  </r>
  <r>
    <s v="ASHWINI MALWANKAR"/>
    <n v="1258124"/>
    <x v="0"/>
    <s v="Credit Memo"/>
    <n v="-2000.1"/>
    <n v="-52.93"/>
    <x v="77"/>
    <x v="77"/>
    <x v="0"/>
    <s v="MSIL (CM)-11GO.405"/>
    <x v="3"/>
    <x v="24"/>
  </r>
  <r>
    <s v="SANTOSH KESARKAR"/>
    <n v="1269834"/>
    <x v="0"/>
    <s v="Credit Memo"/>
    <n v="-5000.0200000000004"/>
    <n v="-5000.0200000000004"/>
    <x v="29"/>
    <x v="29"/>
    <x v="1"/>
    <s v="MSIL (CM)-11GO.405"/>
    <x v="3"/>
    <x v="24"/>
  </r>
  <r>
    <s v="CANTEEN STORES DEPARTMENT"/>
    <n v="1258681"/>
    <x v="0"/>
    <s v="Credit Memo"/>
    <n v="-22592.55"/>
    <n v="-2903.24"/>
    <x v="16"/>
    <x v="16"/>
    <x v="3"/>
    <s v="MSIL (CM)-11GO.405"/>
    <x v="3"/>
    <x v="24"/>
  </r>
  <r>
    <s v="VISHWANATH REDKAR"/>
    <n v="1277912"/>
    <x v="0"/>
    <s v="Credit Memo"/>
    <n v="-14999.99"/>
    <n v="-14999.99"/>
    <x v="18"/>
    <x v="18"/>
    <x v="2"/>
    <s v="MSIL (CM)-11GO.405"/>
    <x v="3"/>
    <x v="24"/>
  </r>
  <r>
    <s v="CANTEEN STORES DEPARTMENT"/>
    <n v="1256866"/>
    <x v="0"/>
    <s v="Credit Memo"/>
    <n v="-15327.77"/>
    <n v="-2348.83"/>
    <x v="16"/>
    <x v="16"/>
    <x v="3"/>
    <s v="MSIL (CM)-11GO.405"/>
    <x v="3"/>
    <x v="24"/>
  </r>
  <r>
    <s v="KAMLAKANT SHIRODKAR"/>
    <n v="1230244"/>
    <x v="0"/>
    <s v="Credit Memo"/>
    <n v="-15000.04"/>
    <n v="-2686.04"/>
    <x v="171"/>
    <x v="171"/>
    <x v="0"/>
    <s v="MSIL (CM)-11GO.405"/>
    <x v="3"/>
    <x v="24"/>
  </r>
  <r>
    <s v="KRISHNANATH HALARNKAR"/>
    <n v="1260807"/>
    <x v="0"/>
    <s v="Credit Memo"/>
    <n v="-19411.759999999998"/>
    <n v="-838.76"/>
    <x v="76"/>
    <x v="76"/>
    <x v="0"/>
    <s v="MSIL (CM)-11GO.405"/>
    <x v="3"/>
    <x v="24"/>
  </r>
  <r>
    <s v="CANTEEN STORES DEPARTMENT"/>
    <n v="1187882"/>
    <x v="0"/>
    <s v="Credit Memo"/>
    <n v="-11422.01"/>
    <n v="-11422.01"/>
    <x v="12"/>
    <x v="12"/>
    <x v="2"/>
    <s v="MSIL (CM)-11GO.405"/>
    <x v="3"/>
    <x v="24"/>
  </r>
  <r>
    <s v="VISANJI PATEL"/>
    <n v="1278126"/>
    <x v="0"/>
    <s v="Credit Memo"/>
    <n v="-5000.0200000000004"/>
    <n v="-1455.48"/>
    <x v="1"/>
    <x v="1"/>
    <x v="1"/>
    <s v="MSIL (CM)-11GO.405"/>
    <x v="3"/>
    <x v="24"/>
  </r>
  <r>
    <s v="ALEX DCOSTA"/>
    <n v="1264257"/>
    <x v="0"/>
    <s v="Credit Memo"/>
    <n v="-6870"/>
    <n v="-6346.99"/>
    <x v="99"/>
    <x v="99"/>
    <x v="3"/>
    <s v="MSIL (CM)-11GO.405"/>
    <x v="3"/>
    <x v="24"/>
  </r>
  <r>
    <s v="NITIL CHODANKAR"/>
    <n v="1285896"/>
    <x v="1"/>
    <s v="Invoice"/>
    <n v="16108.98"/>
    <n v="16108.98"/>
    <x v="17"/>
    <x v="17"/>
    <x v="2"/>
    <s v="MSIL Sale-11GO.405"/>
    <x v="3"/>
    <x v="24"/>
  </r>
  <r>
    <s v="NITIL CHODANKAR"/>
    <n v="1285896"/>
    <x v="1"/>
    <s v="Invoice"/>
    <n v="2789.99"/>
    <n v="2789.99"/>
    <x v="17"/>
    <x v="17"/>
    <x v="2"/>
    <s v="MSIL Sale-11GO.405"/>
    <x v="3"/>
    <x v="24"/>
  </r>
  <r>
    <s v="CANTEEN STORES DEPARTMENT"/>
    <n v="1257416"/>
    <x v="1"/>
    <s v="Invoice"/>
    <n v="469219.44"/>
    <n v="440686.87"/>
    <x v="43"/>
    <x v="43"/>
    <x v="2"/>
    <s v="MSIL Sale-11GO.405"/>
    <x v="3"/>
    <x v="24"/>
  </r>
  <r>
    <s v="CANTEEN STORES DEPARTMENT"/>
    <n v="1187882"/>
    <x v="1"/>
    <s v="Invoice"/>
    <n v="9618.75"/>
    <n v="9618.75"/>
    <x v="15"/>
    <x v="15"/>
    <x v="2"/>
    <s v="MSIL Sale-11GO.405"/>
    <x v="3"/>
    <x v="24"/>
  </r>
  <r>
    <s v="MADHU MALIK"/>
    <n v="1281948"/>
    <x v="1"/>
    <s v="Invoice"/>
    <n v="406945.04"/>
    <n v="320945.03999999998"/>
    <x v="69"/>
    <x v="69"/>
    <x v="2"/>
    <s v="MSIL Sale-11GO.405"/>
    <x v="3"/>
    <x v="24"/>
  </r>
  <r>
    <s v="CANTEEN STORES DEPARTMENT"/>
    <n v="1187882"/>
    <x v="1"/>
    <s v="Invoice"/>
    <n v="7469.29"/>
    <n v="7469.29"/>
    <x v="3"/>
    <x v="3"/>
    <x v="2"/>
    <s v="MSIL Sale-11GO.405"/>
    <x v="3"/>
    <x v="24"/>
  </r>
  <r>
    <s v="CANTEEN STORES DEPARTMENT"/>
    <n v="1187882"/>
    <x v="1"/>
    <s v="Invoice"/>
    <n v="632050.98"/>
    <n v="581250.98"/>
    <x v="4"/>
    <x v="4"/>
    <x v="2"/>
    <s v="MSIL Sale-11GO.405"/>
    <x v="3"/>
    <x v="24"/>
  </r>
  <r>
    <s v="NILESH PARSEKAR"/>
    <n v="1270046"/>
    <x v="1"/>
    <s v="Invoice"/>
    <n v="10183.07"/>
    <n v="10183.07"/>
    <x v="55"/>
    <x v="55"/>
    <x v="1"/>
    <s v="MSIL Sale-11GO.405"/>
    <x v="3"/>
    <x v="24"/>
  </r>
  <r>
    <s v="NITIL CHODANKAR"/>
    <n v="1285896"/>
    <x v="1"/>
    <s v="Invoice"/>
    <n v="494173.97"/>
    <n v="257821.97"/>
    <x v="14"/>
    <x v="14"/>
    <x v="2"/>
    <s v="MSIL Sale-11GO.405"/>
    <x v="3"/>
    <x v="24"/>
  </r>
  <r>
    <s v="VIKRAM BHANGLE"/>
    <n v="1252572"/>
    <x v="1"/>
    <s v="Invoice"/>
    <n v="7041.01"/>
    <n v="7041.01"/>
    <x v="149"/>
    <x v="149"/>
    <x v="0"/>
    <s v="MSIL Sale-11GO.405"/>
    <x v="3"/>
    <x v="24"/>
  </r>
  <r>
    <s v="DEEPASHRI HADFADKAR"/>
    <n v="912643"/>
    <x v="1"/>
    <s v="Invoice"/>
    <n v="509374"/>
    <n v="359814"/>
    <x v="4"/>
    <x v="4"/>
    <x v="2"/>
    <s v="MSIL Sale-11GO.405"/>
    <x v="3"/>
    <x v="24"/>
  </r>
  <r>
    <s v="ROHAN MAYENKAR"/>
    <n v="1290137"/>
    <x v="1"/>
    <s v="Invoice"/>
    <n v="466573.65"/>
    <n v="366573.65"/>
    <x v="13"/>
    <x v="13"/>
    <x v="2"/>
    <s v="MSIL Sale-11GO.405"/>
    <x v="3"/>
    <x v="24"/>
  </r>
  <r>
    <s v="CANTEEN STORES DEPARTMENT"/>
    <n v="1187882"/>
    <x v="1"/>
    <s v="Invoice"/>
    <n v="44389.279999999999"/>
    <n v="44389.279999999999"/>
    <x v="12"/>
    <x v="12"/>
    <x v="2"/>
    <s v="MSIL Sale-11GO.405"/>
    <x v="3"/>
    <x v="24"/>
  </r>
  <r>
    <s v="SANTOSH BALIGAR"/>
    <n v="1247408"/>
    <x v="1"/>
    <s v="Invoice"/>
    <n v="334"/>
    <n v="334"/>
    <x v="159"/>
    <x v="159"/>
    <x v="0"/>
    <s v="MSIL Sale-11GO.405"/>
    <x v="3"/>
    <x v="24"/>
  </r>
  <r>
    <s v="CANTEEN STORES DEPARTMENT"/>
    <n v="1187882"/>
    <x v="1"/>
    <s v="Invoice"/>
    <n v="583345.74"/>
    <n v="525389.74"/>
    <x v="20"/>
    <x v="20"/>
    <x v="2"/>
    <s v="MSIL Sale-11GO.405"/>
    <x v="3"/>
    <x v="24"/>
  </r>
  <r>
    <s v="RAMCHANDRA SALUNKE"/>
    <n v="960633"/>
    <x v="1"/>
    <s v="Invoice"/>
    <n v="585318.67000000004"/>
    <n v="575318.67000000004"/>
    <x v="4"/>
    <x v="4"/>
    <x v="2"/>
    <s v="MSIL Sale-11GO.405"/>
    <x v="3"/>
    <x v="24"/>
  </r>
  <r>
    <s v="SUBODH HALDANKAR"/>
    <n v="1278806"/>
    <x v="1"/>
    <s v="Invoice"/>
    <n v="116535.6"/>
    <n v="849.42"/>
    <x v="40"/>
    <x v="40"/>
    <x v="2"/>
    <s v="MSIL Sale-11GO.405"/>
    <x v="3"/>
    <x v="24"/>
  </r>
  <r>
    <s v="NILESH PARSEKAR"/>
    <n v="1270046"/>
    <x v="1"/>
    <s v="Invoice"/>
    <n v="28216"/>
    <n v="28216"/>
    <x v="55"/>
    <x v="55"/>
    <x v="1"/>
    <s v="MSIL Sale-11GO.405"/>
    <x v="3"/>
    <x v="24"/>
  </r>
  <r>
    <s v="SACHIN TARI"/>
    <n v="1285695"/>
    <x v="1"/>
    <s v="Invoice"/>
    <n v="429441.2"/>
    <n v="418441.2"/>
    <x v="15"/>
    <x v="15"/>
    <x v="2"/>
    <s v="MSIL Sale-11GO.405"/>
    <x v="3"/>
    <x v="24"/>
  </r>
  <r>
    <s v="CANTEEN STORES DEPARTMENT"/>
    <n v="1187882"/>
    <x v="1"/>
    <s v="Invoice"/>
    <n v="521203.86"/>
    <n v="476350.86"/>
    <x v="24"/>
    <x v="24"/>
    <x v="2"/>
    <s v="MSIL Sale-11GO.405"/>
    <x v="3"/>
    <x v="24"/>
  </r>
  <r>
    <s v="NILESH PARSEKAR"/>
    <n v="1270046"/>
    <x v="1"/>
    <s v="Invoice"/>
    <n v="576016.11"/>
    <n v="89985.11"/>
    <x v="82"/>
    <x v="82"/>
    <x v="1"/>
    <s v="MSIL Sale-11GO.405"/>
    <x v="3"/>
    <x v="24"/>
  </r>
  <r>
    <s v="CANTEEN STORES DEPARTMENT"/>
    <n v="1245347"/>
    <x v="1"/>
    <s v="Invoice"/>
    <n v="56383.16"/>
    <n v="328.16"/>
    <x v="197"/>
    <x v="197"/>
    <x v="0"/>
    <s v="MSIL Sale-11GO.405"/>
    <x v="3"/>
    <x v="24"/>
  </r>
  <r>
    <s v="BHUMIR GAONKAR DESSAI"/>
    <n v="1284490"/>
    <x v="2"/>
    <s v="Payment"/>
    <n v="-550000"/>
    <n v="-0.78"/>
    <x v="40"/>
    <x v="40"/>
    <x v="2"/>
    <s v="Counter Coll-Sales-11GO.406"/>
    <x v="4"/>
    <x v="24"/>
  </r>
  <r>
    <s v="PAULO CARVALHO"/>
    <n v="1277446"/>
    <x v="2"/>
    <s v="Payment"/>
    <n v="-10000"/>
    <n v="-10000"/>
    <x v="52"/>
    <x v="52"/>
    <x v="1"/>
    <s v="Counter Coll-Sales-11GO.406"/>
    <x v="4"/>
    <x v="24"/>
  </r>
  <r>
    <s v="BELVY SILVA"/>
    <n v="1287161"/>
    <x v="2"/>
    <s v="Payment"/>
    <n v="-90000"/>
    <n v="-4173.7700000000004"/>
    <x v="18"/>
    <x v="18"/>
    <x v="2"/>
    <s v="Cash-Sales-11GO.406"/>
    <x v="4"/>
    <x v="24"/>
  </r>
  <r>
    <s v="SURENDRA NAIK"/>
    <n v="563398"/>
    <x v="2"/>
    <s v="Payment"/>
    <n v="-10000"/>
    <n v="-10000"/>
    <x v="218"/>
    <x v="218"/>
    <x v="4"/>
    <s v="Cash-Sales-11GO.406"/>
    <x v="4"/>
    <x v="24"/>
  </r>
  <r>
    <s v="RATISH DESSAI"/>
    <n v="1290630"/>
    <x v="2"/>
    <s v="Payment"/>
    <n v="-11000"/>
    <n v="-11000"/>
    <x v="17"/>
    <x v="17"/>
    <x v="2"/>
    <s v="Cash-Sales-11GO.406"/>
    <x v="4"/>
    <x v="24"/>
  </r>
  <r>
    <s v="DIWAKARJI VELIP"/>
    <n v="1282875"/>
    <x v="2"/>
    <s v="Payment"/>
    <n v="-11000"/>
    <n v="-11000"/>
    <x v="23"/>
    <x v="23"/>
    <x v="1"/>
    <s v="Counter Coll-Sales-11GO.406"/>
    <x v="4"/>
    <x v="24"/>
  </r>
  <r>
    <s v="SANJAY FERNANDES"/>
    <n v="1227251"/>
    <x v="2"/>
    <s v="Payment"/>
    <n v="-10000"/>
    <n v="-10000"/>
    <x v="256"/>
    <x v="256"/>
    <x v="4"/>
    <s v="Cash-Sales-11GO.406"/>
    <x v="4"/>
    <x v="24"/>
  </r>
  <r>
    <s v="LUCAS C PINTO"/>
    <n v="1287561"/>
    <x v="2"/>
    <s v="Payment"/>
    <n v="-11000"/>
    <n v="-11000"/>
    <x v="3"/>
    <x v="3"/>
    <x v="2"/>
    <s v="Cash-Sales-11GO.406"/>
    <x v="4"/>
    <x v="24"/>
  </r>
  <r>
    <s v="DHANANJAY FAL DESSAI"/>
    <n v="1280736"/>
    <x v="2"/>
    <s v="Payment"/>
    <n v="-1000"/>
    <n v="-1000"/>
    <x v="35"/>
    <x v="35"/>
    <x v="1"/>
    <s v="Cash-Sales-11GO.406"/>
    <x v="4"/>
    <x v="24"/>
  </r>
  <r>
    <s v="DURGESH NAIK"/>
    <n v="870481"/>
    <x v="2"/>
    <s v="Payment"/>
    <n v="-11000"/>
    <n v="-11000"/>
    <x v="46"/>
    <x v="46"/>
    <x v="1"/>
    <s v="Cash-Sales-11GO.406"/>
    <x v="4"/>
    <x v="24"/>
  </r>
  <r>
    <s v="VASSIM KHAN KANVALLI"/>
    <n v="1280729"/>
    <x v="2"/>
    <s v="Payment"/>
    <n v="-11000"/>
    <n v="-11000"/>
    <x v="35"/>
    <x v="35"/>
    <x v="1"/>
    <s v="Cash-Sales-11GO.406"/>
    <x v="4"/>
    <x v="24"/>
  </r>
  <r>
    <s v="LIBBY FERNANDES"/>
    <n v="1285355"/>
    <x v="2"/>
    <s v="Payment"/>
    <n v="-11000"/>
    <n v="-11000"/>
    <x v="7"/>
    <x v="7"/>
    <x v="2"/>
    <s v="Counter Coll-Sales-11GO.406"/>
    <x v="4"/>
    <x v="24"/>
  </r>
  <r>
    <s v="VIVAN DAIRUS FERNANDES"/>
    <n v="1062011"/>
    <x v="2"/>
    <s v="Payment"/>
    <n v="-1166466"/>
    <n v="-35692.400000000001"/>
    <x v="17"/>
    <x v="17"/>
    <x v="2"/>
    <s v="Counter Coll-Sales-11GO.406"/>
    <x v="4"/>
    <x v="24"/>
  </r>
  <r>
    <s v="ABHIJEET NAIK"/>
    <n v="1286848"/>
    <x v="2"/>
    <s v="Payment"/>
    <n v="-10000"/>
    <n v="-10000"/>
    <x v="43"/>
    <x v="43"/>
    <x v="2"/>
    <s v="Cash-Sales-11GO.406"/>
    <x v="4"/>
    <x v="24"/>
  </r>
  <r>
    <s v="FENILON VAZ"/>
    <n v="1263908"/>
    <x v="2"/>
    <s v="Payment"/>
    <n v="-21000"/>
    <n v="-21000"/>
    <x v="49"/>
    <x v="49"/>
    <x v="3"/>
    <s v="Cash-Sales-11GO.406"/>
    <x v="4"/>
    <x v="24"/>
  </r>
  <r>
    <s v="LENUDAS NAKUL REDKAR"/>
    <n v="1289941"/>
    <x v="2"/>
    <s v="Payment"/>
    <n v="-11000"/>
    <n v="-11000"/>
    <x v="14"/>
    <x v="14"/>
    <x v="2"/>
    <s v="Counter Coll-Sales-11GO.406"/>
    <x v="4"/>
    <x v="24"/>
  </r>
  <r>
    <s v="ABHIN GAONKAR"/>
    <n v="1283438"/>
    <x v="2"/>
    <s v="Payment"/>
    <n v="-10000"/>
    <n v="-10000"/>
    <x v="20"/>
    <x v="20"/>
    <x v="2"/>
    <s v="Cash-Sales-11GO.406"/>
    <x v="4"/>
    <x v="24"/>
  </r>
  <r>
    <s v="SANDEEP VELIP"/>
    <n v="1283935"/>
    <x v="2"/>
    <s v="Payment"/>
    <n v="-11000"/>
    <n v="-11000"/>
    <x v="54"/>
    <x v="54"/>
    <x v="1"/>
    <s v="Cash-Sales-11GO.406"/>
    <x v="4"/>
    <x v="24"/>
  </r>
  <r>
    <s v="PRASHANT NAIK"/>
    <n v="352617"/>
    <x v="2"/>
    <s v="Payment"/>
    <n v="-11000"/>
    <n v="-11000"/>
    <x v="36"/>
    <x v="36"/>
    <x v="1"/>
    <s v="Cash-Sales-11GO.406"/>
    <x v="4"/>
    <x v="24"/>
  </r>
  <r>
    <s v="HASANKHAN SAUSHI"/>
    <n v="1236354"/>
    <x v="2"/>
    <s v="Payment"/>
    <n v="-1000"/>
    <n v="-1000"/>
    <x v="0"/>
    <x v="0"/>
    <x v="0"/>
    <s v="Cash-Sales-11GO.406"/>
    <x v="4"/>
    <x v="24"/>
  </r>
  <r>
    <s v="LIBBY FERNANDES"/>
    <n v="1285355"/>
    <x v="2"/>
    <s v="Payment"/>
    <n v="-716746"/>
    <n v="-33846.04"/>
    <x v="7"/>
    <x v="7"/>
    <x v="2"/>
    <s v="Counter Coll-Sales-11GO.406"/>
    <x v="4"/>
    <x v="24"/>
  </r>
  <r>
    <s v="ABHIN GAONKAR"/>
    <n v="1283438"/>
    <x v="2"/>
    <s v="Payment"/>
    <n v="-1000"/>
    <n v="-1000"/>
    <x v="39"/>
    <x v="39"/>
    <x v="1"/>
    <s v="Cash-Sales-11GO.406"/>
    <x v="4"/>
    <x v="24"/>
  </r>
  <r>
    <s v="RAMESH TALEKAR"/>
    <n v="1286563"/>
    <x v="2"/>
    <s v="Payment"/>
    <n v="-457734"/>
    <n v="-101799.19"/>
    <x v="4"/>
    <x v="4"/>
    <x v="2"/>
    <s v="Counter Coll-Sales-11GO.406"/>
    <x v="4"/>
    <x v="24"/>
  </r>
  <r>
    <s v="AJAY VARDAM"/>
    <n v="1289004"/>
    <x v="2"/>
    <s v="Payment"/>
    <n v="-18000"/>
    <n v="-18000"/>
    <x v="4"/>
    <x v="4"/>
    <x v="2"/>
    <s v="Cash-Sales-11GO.408"/>
    <x v="5"/>
    <x v="24"/>
  </r>
  <r>
    <s v="ANAND DEGVEKAR"/>
    <n v="1289599"/>
    <x v="2"/>
    <s v="Payment"/>
    <n v="-5000"/>
    <n v="-5000"/>
    <x v="14"/>
    <x v="14"/>
    <x v="2"/>
    <s v="Cash-Sales-11GO.408"/>
    <x v="5"/>
    <x v="24"/>
  </r>
  <r>
    <s v="ANIKET SAHASRABUDDHE"/>
    <n v="1288126"/>
    <x v="2"/>
    <s v="Payment"/>
    <n v="-8000"/>
    <n v="-8000"/>
    <x v="14"/>
    <x v="14"/>
    <x v="2"/>
    <s v="Cash-Sales-11GO.408"/>
    <x v="5"/>
    <x v="24"/>
  </r>
  <r>
    <s v="RAMANAND NETEKAR"/>
    <n v="1288631"/>
    <x v="2"/>
    <s v="Payment"/>
    <n v="-11000"/>
    <n v="-11000"/>
    <x v="20"/>
    <x v="20"/>
    <x v="2"/>
    <s v="Counter Coll-Sales-11GO.408"/>
    <x v="5"/>
    <x v="24"/>
  </r>
  <r>
    <s v="ALEX FERNANDES"/>
    <n v="1285788"/>
    <x v="2"/>
    <s v="Payment"/>
    <n v="-392827"/>
    <n v="-1010.71"/>
    <x v="6"/>
    <x v="6"/>
    <x v="2"/>
    <s v="Counter Coll-Sales-11GO.408"/>
    <x v="5"/>
    <x v="24"/>
  </r>
  <r>
    <s v="PANDURANG GAWAS"/>
    <n v="1284967"/>
    <x v="2"/>
    <s v="Payment"/>
    <n v="-499000"/>
    <n v="-2090.11"/>
    <x v="5"/>
    <x v="5"/>
    <x v="2"/>
    <s v="Counter Coll-Sales-11GO.408"/>
    <x v="5"/>
    <x v="24"/>
  </r>
  <r>
    <s v="RAMACHANDRA PATIL"/>
    <n v="1277605"/>
    <x v="2"/>
    <s v="Payment"/>
    <n v="-10000"/>
    <n v="-10000"/>
    <x v="52"/>
    <x v="52"/>
    <x v="1"/>
    <s v="Cash-Sales-11GO.408"/>
    <x v="5"/>
    <x v="24"/>
  </r>
  <r>
    <s v="HARSHAD KAVLEKAR"/>
    <n v="1253016"/>
    <x v="2"/>
    <s v="Payment"/>
    <n v="-453087"/>
    <n v="-2986.15"/>
    <x v="167"/>
    <x v="167"/>
    <x v="0"/>
    <s v="Counter Coll-Sales-11GO.408"/>
    <x v="5"/>
    <x v="24"/>
  </r>
  <r>
    <s v="RAMAKANT GOSAVI"/>
    <n v="1217740"/>
    <x v="2"/>
    <s v="Payment"/>
    <n v="-100"/>
    <n v="-100"/>
    <x v="124"/>
    <x v="124"/>
    <x v="4"/>
    <s v="Cash-Sales-11GO.408"/>
    <x v="5"/>
    <x v="24"/>
  </r>
  <r>
    <s v="SUMITA DHARGALKAR"/>
    <n v="1269038"/>
    <x v="2"/>
    <s v="Payment"/>
    <n v="-10000"/>
    <n v="-10000"/>
    <x v="69"/>
    <x v="69"/>
    <x v="2"/>
    <s v="Cash-Sales-11GO.408"/>
    <x v="5"/>
    <x v="24"/>
  </r>
  <r>
    <s v="RAJU PAVAR"/>
    <n v="1250730"/>
    <x v="2"/>
    <s v="Payment"/>
    <n v="-1000"/>
    <n v="-1000"/>
    <x v="101"/>
    <x v="101"/>
    <x v="0"/>
    <s v="Cash-Sales-11GO.408"/>
    <x v="5"/>
    <x v="24"/>
  </r>
  <r>
    <s v="SHIVRAM SATARDEKAR"/>
    <n v="1200132"/>
    <x v="2"/>
    <s v="Payment"/>
    <n v="-1000"/>
    <n v="-1000"/>
    <x v="221"/>
    <x v="221"/>
    <x v="4"/>
    <s v="Cash-Sales-11GO.408"/>
    <x v="5"/>
    <x v="24"/>
  </r>
  <r>
    <s v="AJAY VARDAM"/>
    <n v="1289004"/>
    <x v="2"/>
    <s v="Payment"/>
    <n v="-24000"/>
    <n v="-6800.16"/>
    <x v="2"/>
    <x v="2"/>
    <x v="2"/>
    <s v="Cash-Sales-11GO.408"/>
    <x v="5"/>
    <x v="24"/>
  </r>
  <r>
    <s v="JYOTI KINALKAR"/>
    <n v="1285545"/>
    <x v="2"/>
    <s v="Payment"/>
    <n v="-435000"/>
    <n v="-0.28999999999999998"/>
    <x v="3"/>
    <x v="3"/>
    <x v="2"/>
    <s v="Counter Coll-Sales-11GO.408"/>
    <x v="5"/>
    <x v="24"/>
  </r>
  <r>
    <s v="ARJUN NAIK"/>
    <n v="1275643"/>
    <x v="2"/>
    <s v="Payment"/>
    <n v="-4000"/>
    <n v="-4000"/>
    <x v="22"/>
    <x v="22"/>
    <x v="2"/>
    <s v="Cash-Sales-11GO.408"/>
    <x v="5"/>
    <x v="24"/>
  </r>
  <r>
    <s v="ATMARAM SALGAONKAR"/>
    <n v="1254119"/>
    <x v="2"/>
    <s v="Payment"/>
    <n v="-8000"/>
    <n v="-8000"/>
    <x v="149"/>
    <x v="149"/>
    <x v="0"/>
    <s v="Cash-Sales-11GO.408"/>
    <x v="5"/>
    <x v="24"/>
  </r>
  <r>
    <s v="ATMARAM SALGAONKAR"/>
    <n v="1254119"/>
    <x v="2"/>
    <s v="Payment"/>
    <n v="-2000"/>
    <n v="-2000"/>
    <x v="116"/>
    <x v="116"/>
    <x v="0"/>
    <s v="Cash-Sales-11GO.408"/>
    <x v="5"/>
    <x v="24"/>
  </r>
  <r>
    <s v="KRISHNA PATANGE"/>
    <n v="1232206"/>
    <x v="2"/>
    <s v="Payment"/>
    <n v="-425384"/>
    <n v="-3587.75"/>
    <x v="161"/>
    <x v="161"/>
    <x v="0"/>
    <s v="Counter Coll-Sales-11GO.408"/>
    <x v="5"/>
    <x v="24"/>
  </r>
  <r>
    <s v="ANIKET SAHASRABUDDHE"/>
    <n v="1288126"/>
    <x v="2"/>
    <s v="Payment"/>
    <n v="-2000"/>
    <n v="-2000"/>
    <x v="12"/>
    <x v="12"/>
    <x v="2"/>
    <s v="Cash-Sales-11GO.408"/>
    <x v="5"/>
    <x v="24"/>
  </r>
  <r>
    <s v="LAXMAN PADWAL"/>
    <n v="1290532"/>
    <x v="2"/>
    <s v="Payment"/>
    <n v="-10000"/>
    <n v="-10000"/>
    <x v="2"/>
    <x v="2"/>
    <x v="2"/>
    <s v="Counter Coll-Sales-11GO.408"/>
    <x v="5"/>
    <x v="24"/>
  </r>
  <r>
    <s v="PAWAN DHARGALKAR"/>
    <n v="1289343"/>
    <x v="2"/>
    <s v="Payment"/>
    <n v="-10000"/>
    <n v="-10000"/>
    <x v="21"/>
    <x v="21"/>
    <x v="2"/>
    <s v="Cash-Sales-11GO.408"/>
    <x v="5"/>
    <x v="24"/>
  </r>
  <r>
    <s v="MAHADEV NAIK"/>
    <n v="1284795"/>
    <x v="2"/>
    <s v="Payment"/>
    <n v="-11000"/>
    <n v="-11000"/>
    <x v="40"/>
    <x v="40"/>
    <x v="2"/>
    <s v="Cash-Sales-11GO.408"/>
    <x v="5"/>
    <x v="24"/>
  </r>
  <r>
    <s v="GEETA BORDEKAR"/>
    <n v="1290261"/>
    <x v="2"/>
    <s v="Payment"/>
    <n v="-10000"/>
    <n v="-10000"/>
    <x v="18"/>
    <x v="18"/>
    <x v="2"/>
    <s v="Cash-Sales-11GO.408"/>
    <x v="5"/>
    <x v="24"/>
  </r>
  <r>
    <s v="NILESH NAIK"/>
    <n v="1288809"/>
    <x v="2"/>
    <s v="Payment"/>
    <n v="-10000"/>
    <n v="-10000"/>
    <x v="15"/>
    <x v="15"/>
    <x v="2"/>
    <s v="Cash-Sales-11GO.408"/>
    <x v="5"/>
    <x v="24"/>
  </r>
  <r>
    <s v="NILESH BAGKAR"/>
    <n v="455754"/>
    <x v="2"/>
    <s v="Payment"/>
    <n v="-1000"/>
    <n v="-1000"/>
    <x v="71"/>
    <x v="71"/>
    <x v="1"/>
    <s v="Cash-Sales-11GO.408"/>
    <x v="5"/>
    <x v="24"/>
  </r>
  <r>
    <s v="SUPRIYA AMONKAR"/>
    <n v="1289704"/>
    <x v="2"/>
    <s v="Payment"/>
    <n v="-10000"/>
    <n v="-10000"/>
    <x v="14"/>
    <x v="14"/>
    <x v="2"/>
    <s v="Cash-Sales-11GO.408"/>
    <x v="5"/>
    <x v="24"/>
  </r>
  <r>
    <s v="KRISHNANATH MADKAIKAR"/>
    <n v="1275977"/>
    <x v="2"/>
    <s v="Payment"/>
    <n v="-455214"/>
    <n v="-1239.58"/>
    <x v="53"/>
    <x v="53"/>
    <x v="1"/>
    <s v="Counter Coll-Sales-11GO.408"/>
    <x v="5"/>
    <x v="24"/>
  </r>
  <r>
    <s v="RAJARAM GAONKAR"/>
    <n v="1208052"/>
    <x v="2"/>
    <s v="Payment"/>
    <n v="-15000"/>
    <n v="-15000"/>
    <x v="210"/>
    <x v="210"/>
    <x v="4"/>
    <s v="Counter Coll-Sales-11GO.408"/>
    <x v="5"/>
    <x v="24"/>
  </r>
  <r>
    <s v="KIRAN MORAJKAR"/>
    <n v="1286663"/>
    <x v="2"/>
    <s v="Payment"/>
    <n v="-10000"/>
    <n v="-10000"/>
    <x v="14"/>
    <x v="14"/>
    <x v="2"/>
    <s v="Counter Coll-Sales-11GO.408"/>
    <x v="5"/>
    <x v="24"/>
  </r>
  <r>
    <s v="ATMARAM SALGAONKAR"/>
    <n v="1254119"/>
    <x v="2"/>
    <s v="Payment"/>
    <n v="-46000"/>
    <n v="-46000"/>
    <x v="15"/>
    <x v="15"/>
    <x v="2"/>
    <s v="Cash-Sales-11GO.408"/>
    <x v="5"/>
    <x v="24"/>
  </r>
  <r>
    <s v="SACHIN BETKAR"/>
    <n v="1285779"/>
    <x v="2"/>
    <s v="Payment"/>
    <n v="-10000"/>
    <n v="-10000"/>
    <x v="5"/>
    <x v="5"/>
    <x v="2"/>
    <s v="Cash-Sales-11GO.408"/>
    <x v="5"/>
    <x v="24"/>
  </r>
  <r>
    <s v="SACHIN BETKAR"/>
    <n v="1285779"/>
    <x v="2"/>
    <s v="Payment"/>
    <n v="-34455"/>
    <n v="-34455"/>
    <x v="4"/>
    <x v="4"/>
    <x v="2"/>
    <s v="Counter Coll-Sales-11GO.408"/>
    <x v="5"/>
    <x v="24"/>
  </r>
  <r>
    <s v="VITHAL CHARI"/>
    <n v="1214801"/>
    <x v="2"/>
    <s v="Payment"/>
    <n v="-1000"/>
    <n v="-1000"/>
    <x v="67"/>
    <x v="67"/>
    <x v="4"/>
    <s v="Cash-Sales-11GO.408"/>
    <x v="5"/>
    <x v="24"/>
  </r>
  <r>
    <s v="BABU SHELKE"/>
    <n v="1291076"/>
    <x v="2"/>
    <s v="Payment"/>
    <n v="-10000"/>
    <n v="-10000"/>
    <x v="4"/>
    <x v="4"/>
    <x v="2"/>
    <s v="Cash-Sales-11GO.408"/>
    <x v="5"/>
    <x v="24"/>
  </r>
  <r>
    <s v="SACRAMENTA CUN VAS"/>
    <n v="1286044"/>
    <x v="2"/>
    <s v="Payment"/>
    <n v="-10000"/>
    <n v="-10000"/>
    <x v="7"/>
    <x v="7"/>
    <x v="2"/>
    <s v="Cash-Sales-11GO.408"/>
    <x v="5"/>
    <x v="24"/>
  </r>
  <r>
    <s v="VIJAY MAVALANKAR"/>
    <n v="1253945"/>
    <x v="2"/>
    <s v="Payment"/>
    <n v="-4278"/>
    <n v="-4278"/>
    <x v="121"/>
    <x v="121"/>
    <x v="3"/>
    <s v="Cash-Sales-11GO.408"/>
    <x v="5"/>
    <x v="24"/>
  </r>
  <r>
    <s v="PURVA SHET"/>
    <n v="1257113"/>
    <x v="2"/>
    <s v="Payment"/>
    <n v="-2356"/>
    <n v="-2356"/>
    <x v="112"/>
    <x v="112"/>
    <x v="0"/>
    <s v="Cash-Sales-11GO.408"/>
    <x v="5"/>
    <x v="24"/>
  </r>
  <r>
    <s v="PURVA SHET"/>
    <n v="1257113"/>
    <x v="2"/>
    <s v="Payment"/>
    <n v="-606261"/>
    <n v="-3002.48"/>
    <x v="128"/>
    <x v="128"/>
    <x v="0"/>
    <s v="Counter Coll-Sales-11GO.408"/>
    <x v="5"/>
    <x v="24"/>
  </r>
  <r>
    <s v="MAHESH BUGDE"/>
    <n v="1257424"/>
    <x v="2"/>
    <s v="Payment"/>
    <n v="-10000"/>
    <n v="-10000"/>
    <x v="175"/>
    <x v="175"/>
    <x v="0"/>
    <s v="Cash-Sales-11GO.408"/>
    <x v="5"/>
    <x v="24"/>
  </r>
  <r>
    <s v="JAVED SHAIKH"/>
    <n v="1254692"/>
    <x v="2"/>
    <s v="Payment"/>
    <n v="-1000"/>
    <n v="-1000"/>
    <x v="96"/>
    <x v="96"/>
    <x v="0"/>
    <s v="Cash-Sales-11GO.408"/>
    <x v="5"/>
    <x v="24"/>
  </r>
  <r>
    <s v="SAGAR GHADI"/>
    <n v="1222461"/>
    <x v="2"/>
    <s v="Payment"/>
    <n v="-1000"/>
    <n v="-1000"/>
    <x v="236"/>
    <x v="236"/>
    <x v="4"/>
    <s v="Cash-Sales-11GO.408"/>
    <x v="5"/>
    <x v="24"/>
  </r>
  <r>
    <s v="MANGAL PEDNEKAR"/>
    <n v="1286958"/>
    <x v="2"/>
    <s v="Payment"/>
    <n v="-1000"/>
    <n v="-1000"/>
    <x v="6"/>
    <x v="6"/>
    <x v="2"/>
    <s v="Cash-Sales-11GO.408"/>
    <x v="5"/>
    <x v="24"/>
  </r>
  <r>
    <s v="RAJESH GAWAS"/>
    <n v="1243417"/>
    <x v="2"/>
    <s v="Payment"/>
    <n v="-398000"/>
    <n v="-1172.54"/>
    <x v="35"/>
    <x v="35"/>
    <x v="1"/>
    <s v="Counter Coll-Sales-11GO.408"/>
    <x v="5"/>
    <x v="24"/>
  </r>
  <r>
    <s v="VISHWANATH NAIK"/>
    <n v="958246"/>
    <x v="2"/>
    <s v="Payment"/>
    <n v="-210000"/>
    <n v="-20861.189999999999"/>
    <x v="99"/>
    <x v="99"/>
    <x v="3"/>
    <s v="Counter Coll-Sales-11GO.408"/>
    <x v="5"/>
    <x v="24"/>
  </r>
  <r>
    <s v="SAMIKSHA SIMEPURSKAR"/>
    <n v="1253553"/>
    <x v="2"/>
    <s v="Payment"/>
    <n v="-1000"/>
    <n v="-1000"/>
    <x v="207"/>
    <x v="207"/>
    <x v="0"/>
    <s v="Cash-Sales-11GO.408"/>
    <x v="5"/>
    <x v="24"/>
  </r>
  <r>
    <s v="PRASAD DICHOLKAR"/>
    <n v="1139133"/>
    <x v="2"/>
    <s v="Payment"/>
    <n v="-10000"/>
    <n v="-10000"/>
    <x v="38"/>
    <x v="38"/>
    <x v="0"/>
    <s v="Cash-Sales-11GO.408"/>
    <x v="5"/>
    <x v="24"/>
  </r>
  <r>
    <s v="PRAMOD DHARGALKAR"/>
    <n v="754814"/>
    <x v="2"/>
    <s v="Payment"/>
    <n v="-10000"/>
    <n v="-10000"/>
    <x v="231"/>
    <x v="231"/>
    <x v="4"/>
    <s v="Cash-Sales-11GO.408"/>
    <x v="5"/>
    <x v="24"/>
  </r>
  <r>
    <s v="ASHOK USAPKAR"/>
    <n v="1278035"/>
    <x v="2"/>
    <s v="Payment"/>
    <n v="-1000"/>
    <n v="-1000"/>
    <x v="86"/>
    <x v="86"/>
    <x v="1"/>
    <s v="Cash-Sales-11GO.408"/>
    <x v="5"/>
    <x v="24"/>
  </r>
  <r>
    <s v="ATMARAM SALGAONKAR"/>
    <n v="1254119"/>
    <x v="2"/>
    <s v="Payment"/>
    <n v="-80000"/>
    <n v="-80000"/>
    <x v="15"/>
    <x v="15"/>
    <x v="2"/>
    <s v="Counter Coll-Sales-11GO.408"/>
    <x v="5"/>
    <x v="24"/>
  </r>
  <r>
    <s v="ANKUSH MIRKAR"/>
    <n v="1286856"/>
    <x v="2"/>
    <s v="Payment"/>
    <n v="-10000"/>
    <n v="-10000"/>
    <x v="43"/>
    <x v="43"/>
    <x v="2"/>
    <s v="Cash-Sales-11GO.408"/>
    <x v="5"/>
    <x v="24"/>
  </r>
  <r>
    <s v="RAFIK SATAVILAKAR"/>
    <n v="1286888"/>
    <x v="2"/>
    <s v="Payment"/>
    <n v="-10000"/>
    <n v="-10000"/>
    <x v="43"/>
    <x v="43"/>
    <x v="2"/>
    <s v="Cash-Sales-11GO.408"/>
    <x v="5"/>
    <x v="24"/>
  </r>
  <r>
    <s v="PRAKASH NARVEKAR"/>
    <n v="1265037"/>
    <x v="2"/>
    <s v="Payment"/>
    <n v="-10000"/>
    <n v="-10000"/>
    <x v="57"/>
    <x v="57"/>
    <x v="0"/>
    <s v="Cash-Sales-11GO.408"/>
    <x v="5"/>
    <x v="24"/>
  </r>
  <r>
    <s v="SEEMA CHODANKAR"/>
    <n v="1264197"/>
    <x v="0"/>
    <s v="Credit Memo"/>
    <n v="-10266"/>
    <n v="-10266"/>
    <x v="15"/>
    <x v="15"/>
    <x v="2"/>
    <s v="MSIL (CM)-11GO.408"/>
    <x v="5"/>
    <x v="24"/>
  </r>
  <r>
    <s v="VISHWANATH VAIGANKAR"/>
    <n v="1250900"/>
    <x v="0"/>
    <s v="Credit Memo"/>
    <n v="-12.35"/>
    <n v="-12.35"/>
    <x v="6"/>
    <x v="6"/>
    <x v="2"/>
    <s v="MSIL (CM)-11GO.408"/>
    <x v="5"/>
    <x v="24"/>
  </r>
  <r>
    <s v="PATRICIA D'SOUZA"/>
    <n v="1252906"/>
    <x v="1"/>
    <s v="Invoice"/>
    <n v="25000"/>
    <n v="556.09"/>
    <x v="159"/>
    <x v="159"/>
    <x v="0"/>
    <s v="MSIL Sale-11GO.408"/>
    <x v="5"/>
    <x v="24"/>
  </r>
  <r>
    <s v="VIKAS POLLE"/>
    <n v="1278999"/>
    <x v="1"/>
    <s v="Invoice"/>
    <n v="65186.66"/>
    <n v="2249.31"/>
    <x v="13"/>
    <x v="13"/>
    <x v="2"/>
    <s v="MSIL Sale-11GO.408"/>
    <x v="5"/>
    <x v="24"/>
  </r>
  <r>
    <s v="CANTEEN STORE DEPARTMENT MUMBAI"/>
    <n v="1032898"/>
    <x v="1"/>
    <s v="Invoice"/>
    <n v="637051.02"/>
    <n v="633458.02"/>
    <x v="45"/>
    <x v="45"/>
    <x v="1"/>
    <s v="MSIL Sale-11GO.408"/>
    <x v="5"/>
    <x v="24"/>
  </r>
  <r>
    <s v="GAURESH GAWAS"/>
    <n v="1283697"/>
    <x v="1"/>
    <s v="Invoice"/>
    <n v="903797.29"/>
    <n v="738797.29"/>
    <x v="15"/>
    <x v="15"/>
    <x v="2"/>
    <s v="MSIL Sale-11GO.408"/>
    <x v="5"/>
    <x v="24"/>
  </r>
  <r>
    <s v="MUBARAK ALI KHATARI"/>
    <n v="1278238"/>
    <x v="2"/>
    <s v="Payment"/>
    <n v="-75000"/>
    <n v="-75000"/>
    <x v="2"/>
    <x v="2"/>
    <x v="2"/>
    <s v="Cash-Nexa-11GO.411"/>
    <x v="6"/>
    <x v="24"/>
  </r>
  <r>
    <s v="SOMNATH NAIK"/>
    <n v="1288167"/>
    <x v="2"/>
    <s v="Payment"/>
    <n v="-799329"/>
    <n v="-157369.07999999999"/>
    <x v="18"/>
    <x v="18"/>
    <x v="2"/>
    <s v="Count Coll-Nexa-11GO.411"/>
    <x v="6"/>
    <x v="24"/>
  </r>
  <r>
    <s v="KAILAS BHOSALE"/>
    <n v="1289436"/>
    <x v="2"/>
    <s v="Payment"/>
    <n v="-1"/>
    <n v="-1"/>
    <x v="21"/>
    <x v="21"/>
    <x v="2"/>
    <s v="Cash-Nexa-11GO.411"/>
    <x v="6"/>
    <x v="24"/>
  </r>
  <r>
    <s v="VALENT COELHO"/>
    <n v="1289311"/>
    <x v="2"/>
    <s v="Payment"/>
    <n v="-11000"/>
    <n v="-11000"/>
    <x v="21"/>
    <x v="21"/>
    <x v="2"/>
    <s v="Cash-Nexa-11GO.411"/>
    <x v="6"/>
    <x v="24"/>
  </r>
  <r>
    <s v="KESHAV DHOPLE"/>
    <n v="1288672"/>
    <x v="2"/>
    <s v="Payment"/>
    <n v="-11000"/>
    <n v="-11000"/>
    <x v="20"/>
    <x v="20"/>
    <x v="2"/>
    <s v="Count Coll-Nexa-11GO.411"/>
    <x v="6"/>
    <x v="24"/>
  </r>
  <r>
    <s v="MUKUND AGARWADEKAR"/>
    <n v="1286452"/>
    <x v="2"/>
    <s v="Payment"/>
    <n v="-27000"/>
    <n v="-16339.86"/>
    <x v="12"/>
    <x v="12"/>
    <x v="2"/>
    <s v="Cash-Nexa-11GO.411"/>
    <x v="6"/>
    <x v="24"/>
  </r>
  <r>
    <s v="PAULO MARTINHO FERNANDES"/>
    <n v="1288111"/>
    <x v="2"/>
    <s v="Payment"/>
    <n v="-11000"/>
    <n v="-11000"/>
    <x v="12"/>
    <x v="12"/>
    <x v="2"/>
    <s v="Cash-Nexa-11GO.411"/>
    <x v="6"/>
    <x v="24"/>
  </r>
  <r>
    <s v="SIMRAN BHIRWANDEKAR"/>
    <n v="1285588"/>
    <x v="2"/>
    <s v="Payment"/>
    <n v="-11000"/>
    <n v="-11000"/>
    <x v="69"/>
    <x v="69"/>
    <x v="2"/>
    <s v="Cash-Nexa-11GO.411"/>
    <x v="6"/>
    <x v="24"/>
  </r>
  <r>
    <s v="VIVEK BELOKAR"/>
    <n v="1225954"/>
    <x v="2"/>
    <s v="Payment"/>
    <n v="-11000"/>
    <n v="-999.96"/>
    <x v="222"/>
    <x v="222"/>
    <x v="4"/>
    <s v="Count Coll-Nexa-11GO.411"/>
    <x v="6"/>
    <x v="24"/>
  </r>
  <r>
    <s v="SUVIDHA PARAB"/>
    <n v="1290728"/>
    <x v="2"/>
    <s v="Payment"/>
    <n v="-11000"/>
    <n v="-11000"/>
    <x v="17"/>
    <x v="17"/>
    <x v="2"/>
    <s v="Cash-Nexa-11GO.411"/>
    <x v="6"/>
    <x v="24"/>
  </r>
  <r>
    <s v="MUBARAK ALI KHATARI"/>
    <n v="1278238"/>
    <x v="2"/>
    <s v="Payment"/>
    <n v="-75000"/>
    <n v="-75000"/>
    <x v="2"/>
    <x v="2"/>
    <x v="2"/>
    <s v="Cash-Nexa-11GO.411"/>
    <x v="6"/>
    <x v="24"/>
  </r>
  <r>
    <s v="KARISHMA MALVANKAR"/>
    <n v="1289370"/>
    <x v="2"/>
    <s v="Payment"/>
    <n v="-11000"/>
    <n v="-11000"/>
    <x v="21"/>
    <x v="21"/>
    <x v="2"/>
    <s v="Cash-Nexa-11GO.411"/>
    <x v="6"/>
    <x v="24"/>
  </r>
  <r>
    <s v="SAHADEV MAYEKAR"/>
    <n v="1286816"/>
    <x v="2"/>
    <s v="Payment"/>
    <n v="-11000"/>
    <n v="-11000"/>
    <x v="43"/>
    <x v="43"/>
    <x v="2"/>
    <s v="Cash-Nexa-11GO.411"/>
    <x v="6"/>
    <x v="24"/>
  </r>
  <r>
    <s v="SANTOSH KUMAR YADAV"/>
    <n v="1274474"/>
    <x v="2"/>
    <s v="Payment"/>
    <n v="-11000"/>
    <n v="-11000"/>
    <x v="79"/>
    <x v="79"/>
    <x v="3"/>
    <s v="Count Coll-Nexa-11GO.411"/>
    <x v="6"/>
    <x v="24"/>
  </r>
  <r>
    <s v="PERMANAND DHAUSKAR"/>
    <n v="1254379"/>
    <x v="2"/>
    <s v="Payment"/>
    <n v="-11000"/>
    <n v="-11000"/>
    <x v="116"/>
    <x v="116"/>
    <x v="0"/>
    <s v="Count Coll-Nexa-11GO.411"/>
    <x v="6"/>
    <x v="24"/>
  </r>
  <r>
    <s v="CYNTHIA PAWAN KUMAR PANDEY"/>
    <n v="1227462"/>
    <x v="2"/>
    <s v="Payment"/>
    <n v="-1000"/>
    <n v="-1000"/>
    <x v="256"/>
    <x v="256"/>
    <x v="4"/>
    <s v="Cash-Nexa-11GO.411"/>
    <x v="6"/>
    <x v="24"/>
  </r>
  <r>
    <s v="ASHWINI GOSAVI"/>
    <n v="1289901"/>
    <x v="2"/>
    <s v="Payment"/>
    <n v="-11000"/>
    <n v="-11000"/>
    <x v="14"/>
    <x v="14"/>
    <x v="2"/>
    <s v="Cash-Nexa-11GO.411"/>
    <x v="6"/>
    <x v="24"/>
  </r>
  <r>
    <s v="JACINTA SEQUEIRA"/>
    <n v="1287167"/>
    <x v="2"/>
    <s v="Payment"/>
    <n v="-1000"/>
    <n v="-1000"/>
    <x v="15"/>
    <x v="15"/>
    <x v="2"/>
    <s v="Cash-Nexa-11GO.411"/>
    <x v="6"/>
    <x v="24"/>
  </r>
  <r>
    <s v="AJIT SATHE"/>
    <n v="1286005"/>
    <x v="2"/>
    <s v="Payment"/>
    <n v="-15000"/>
    <n v="-15000"/>
    <x v="7"/>
    <x v="7"/>
    <x v="2"/>
    <s v="Count Coll-Nexa-11GO.411"/>
    <x v="6"/>
    <x v="24"/>
  </r>
  <r>
    <s v="BABITA SURLAKAR"/>
    <n v="1285703"/>
    <x v="2"/>
    <s v="Payment"/>
    <n v="-10000"/>
    <n v="-10000"/>
    <x v="5"/>
    <x v="5"/>
    <x v="2"/>
    <s v="Count Coll-Nexa-11GO.411"/>
    <x v="6"/>
    <x v="24"/>
  </r>
  <r>
    <s v="YELAPPA PARSANNAWAR"/>
    <n v="1269286"/>
    <x v="2"/>
    <s v="Payment"/>
    <n v="-11000"/>
    <n v="-11000"/>
    <x v="44"/>
    <x v="44"/>
    <x v="3"/>
    <s v="Cash-Nexa-11GO.411"/>
    <x v="6"/>
    <x v="24"/>
  </r>
  <r>
    <s v="RAMDAS PEDNEKAR"/>
    <n v="132732"/>
    <x v="2"/>
    <s v="Payment"/>
    <n v="-100000"/>
    <n v="-100000"/>
    <x v="167"/>
    <x v="167"/>
    <x v="0"/>
    <s v="Count Coll-Nexa-11GO.411"/>
    <x v="6"/>
    <x v="24"/>
  </r>
  <r>
    <s v="NATALINA DIAS"/>
    <n v="1233607"/>
    <x v="2"/>
    <s v="Payment"/>
    <n v="-11000"/>
    <n v="-11000"/>
    <x v="97"/>
    <x v="97"/>
    <x v="4"/>
    <s v="Cash-Nexa-11GO.411"/>
    <x v="6"/>
    <x v="24"/>
  </r>
  <r>
    <s v="MOHOMAD HASSEB GAZI SHAIKH"/>
    <n v="1210061"/>
    <x v="2"/>
    <s v="Payment"/>
    <n v="-1000"/>
    <n v="-1000"/>
    <x v="257"/>
    <x v="257"/>
    <x v="4"/>
    <s v="Cash-Nexa-11GO.411"/>
    <x v="6"/>
    <x v="24"/>
  </r>
  <r>
    <s v="RAMDAS PEDNEKAR"/>
    <n v="132732"/>
    <x v="2"/>
    <s v="Payment"/>
    <n v="-11000"/>
    <n v="-11000"/>
    <x v="160"/>
    <x v="160"/>
    <x v="0"/>
    <s v="Count Coll-Nexa-11GO.411"/>
    <x v="6"/>
    <x v="24"/>
  </r>
  <r>
    <s v="SIDDESH BHONSLE"/>
    <n v="1230543"/>
    <x v="2"/>
    <s v="Payment"/>
    <n v="-11000"/>
    <n v="-11000"/>
    <x v="41"/>
    <x v="41"/>
    <x v="4"/>
    <s v="Count Coll-Nexa-11GO.411"/>
    <x v="6"/>
    <x v="24"/>
  </r>
  <r>
    <s v="GAUTAM SANGEKAR"/>
    <n v="1291255"/>
    <x v="2"/>
    <s v="Payment"/>
    <n v="-11000"/>
    <n v="-11000"/>
    <x v="13"/>
    <x v="13"/>
    <x v="2"/>
    <s v="Count Coll-Nexa-11GO.411"/>
    <x v="6"/>
    <x v="24"/>
  </r>
  <r>
    <s v="JOAQUIM PRIMO DSOUZA"/>
    <n v="1288703"/>
    <x v="2"/>
    <s v="Payment"/>
    <n v="-200000"/>
    <n v="-200000"/>
    <x v="4"/>
    <x v="4"/>
    <x v="2"/>
    <s v="Count Coll-Nexa-11GO.411"/>
    <x v="6"/>
    <x v="24"/>
  </r>
  <r>
    <s v="SHEVANTI PARAB"/>
    <n v="1289102"/>
    <x v="2"/>
    <s v="Payment"/>
    <n v="-11000"/>
    <n v="-11000"/>
    <x v="21"/>
    <x v="21"/>
    <x v="2"/>
    <s v="Cash-Nexa-11GO.411"/>
    <x v="6"/>
    <x v="24"/>
  </r>
  <r>
    <s v="RAMESH GAUDE"/>
    <n v="1285866"/>
    <x v="2"/>
    <s v="Payment"/>
    <n v="-10000"/>
    <n v="-10000"/>
    <x v="3"/>
    <x v="3"/>
    <x v="2"/>
    <s v="Cash-Nexa-11GO.411"/>
    <x v="6"/>
    <x v="24"/>
  </r>
  <r>
    <s v="ALLABAKHSH SHAIKH"/>
    <n v="1283111"/>
    <x v="2"/>
    <s v="Payment"/>
    <n v="-10000"/>
    <n v="-10000"/>
    <x v="11"/>
    <x v="11"/>
    <x v="1"/>
    <s v="Cash-Nexa-11GO.411"/>
    <x v="6"/>
    <x v="24"/>
  </r>
  <r>
    <s v="MOHAMMED SADIK SHAIKH"/>
    <n v="1271742"/>
    <x v="2"/>
    <s v="Payment"/>
    <n v="-1000"/>
    <n v="-1000"/>
    <x v="9"/>
    <x v="9"/>
    <x v="3"/>
    <s v="Cash-Nexa-11GO.411"/>
    <x v="6"/>
    <x v="24"/>
  </r>
  <r>
    <s v="KHALIL AHMED"/>
    <n v="1263359"/>
    <x v="2"/>
    <s v="Payment"/>
    <n v="-1000"/>
    <n v="-1000"/>
    <x v="9"/>
    <x v="9"/>
    <x v="3"/>
    <s v="Cash-Nexa-11GO.411"/>
    <x v="6"/>
    <x v="24"/>
  </r>
  <r>
    <s v="STANLEY FRANCIS DCOSTA"/>
    <n v="1291017"/>
    <x v="2"/>
    <s v="Payment"/>
    <n v="-11000"/>
    <n v="-11000"/>
    <x v="4"/>
    <x v="4"/>
    <x v="2"/>
    <s v="Cash-Nexa-11GO.411"/>
    <x v="6"/>
    <x v="24"/>
  </r>
  <r>
    <s v="LUCIANO COSTA"/>
    <n v="1278537"/>
    <x v="2"/>
    <s v="Payment"/>
    <n v="-1070"/>
    <n v="-0.66"/>
    <x v="4"/>
    <x v="4"/>
    <x v="2"/>
    <s v="Cash-Nexa-11GO.411"/>
    <x v="6"/>
    <x v="24"/>
  </r>
  <r>
    <s v="HARSHADA VERNEKAR"/>
    <n v="1289897"/>
    <x v="2"/>
    <s v="Payment"/>
    <n v="-11000"/>
    <n v="-11000"/>
    <x v="14"/>
    <x v="14"/>
    <x v="2"/>
    <s v="Cash-Nexa-11GO.411"/>
    <x v="6"/>
    <x v="24"/>
  </r>
  <r>
    <s v="ANUP WALAVALKAR"/>
    <n v="1286900"/>
    <x v="2"/>
    <s v="Payment"/>
    <n v="-11000"/>
    <n v="-11000"/>
    <x v="6"/>
    <x v="6"/>
    <x v="2"/>
    <s v="Count Coll-Nexa-11GO.411"/>
    <x v="6"/>
    <x v="24"/>
  </r>
  <r>
    <s v="SURENDRA PARULEKAR"/>
    <n v="1285803"/>
    <x v="2"/>
    <s v="Payment"/>
    <n v="-10000"/>
    <n v="-10000"/>
    <x v="5"/>
    <x v="5"/>
    <x v="2"/>
    <s v="Cash-Nexa-11GO.411"/>
    <x v="6"/>
    <x v="24"/>
  </r>
  <r>
    <s v="FREIZER RODRIGUES"/>
    <n v="1274555"/>
    <x v="2"/>
    <s v="Payment"/>
    <n v="-11000"/>
    <n v="-11000"/>
    <x v="79"/>
    <x v="79"/>
    <x v="3"/>
    <s v="Cash-Nexa-11GO.411"/>
    <x v="6"/>
    <x v="24"/>
  </r>
  <r>
    <s v="RITARK JACQUELINE DINAH SOUZA RODRIGUES"/>
    <n v="1260278"/>
    <x v="2"/>
    <s v="Payment"/>
    <n v="-5000"/>
    <n v="-5000"/>
    <x v="98"/>
    <x v="98"/>
    <x v="0"/>
    <s v="Cash-Nexa-11GO.411"/>
    <x v="6"/>
    <x v="24"/>
  </r>
  <r>
    <s v="AMIT NAIK"/>
    <n v="801236"/>
    <x v="2"/>
    <s v="Payment"/>
    <n v="-450000"/>
    <n v="-53.44"/>
    <x v="100"/>
    <x v="100"/>
    <x v="0"/>
    <s v="Count Coll-Nexa-11GO.411"/>
    <x v="6"/>
    <x v="24"/>
  </r>
  <r>
    <s v="SHANKHANATH THAKUR"/>
    <n v="1225061"/>
    <x v="2"/>
    <s v="Payment"/>
    <n v="-11000"/>
    <n v="-11000"/>
    <x v="75"/>
    <x v="75"/>
    <x v="4"/>
    <s v="Cash-Nexa-11GO.411"/>
    <x v="6"/>
    <x v="24"/>
  </r>
  <r>
    <s v="JOAQUIM PRIMO DSOUZA"/>
    <n v="1288703"/>
    <x v="2"/>
    <s v="Payment"/>
    <n v="-100000"/>
    <n v="-100000"/>
    <x v="15"/>
    <x v="15"/>
    <x v="2"/>
    <s v="Count Coll-Nexa-11GO.411"/>
    <x v="6"/>
    <x v="24"/>
  </r>
  <r>
    <s v="MUSTAQ ALLA BAKSH"/>
    <n v="1288991"/>
    <x v="2"/>
    <s v="Payment"/>
    <n v="-11000"/>
    <n v="-11000"/>
    <x v="15"/>
    <x v="15"/>
    <x v="2"/>
    <s v="Cash-Nexa-11GO.411"/>
    <x v="6"/>
    <x v="24"/>
  </r>
  <r>
    <s v="IVORY MOLYNA DIAS"/>
    <n v="1288478"/>
    <x v="2"/>
    <s v="Payment"/>
    <n v="-1"/>
    <n v="-1"/>
    <x v="20"/>
    <x v="20"/>
    <x v="2"/>
    <s v="Cash-Nexa-11GO.411"/>
    <x v="6"/>
    <x v="24"/>
  </r>
  <r>
    <s v="PRABHAVATI NAIK"/>
    <n v="1285735"/>
    <x v="2"/>
    <s v="Payment"/>
    <n v="-5000"/>
    <n v="-5000"/>
    <x v="5"/>
    <x v="5"/>
    <x v="2"/>
    <s v="Cash-Nexa-11GO.411"/>
    <x v="6"/>
    <x v="24"/>
  </r>
  <r>
    <s v="AARON FERNANDES"/>
    <n v="1281609"/>
    <x v="2"/>
    <s v="Payment"/>
    <n v="-11000"/>
    <n v="-11000"/>
    <x v="1"/>
    <x v="1"/>
    <x v="1"/>
    <s v="Cash-Nexa-11GO.411"/>
    <x v="6"/>
    <x v="24"/>
  </r>
  <r>
    <s v="SATISH BAGKAR"/>
    <n v="1091672"/>
    <x v="2"/>
    <s v="Payment"/>
    <n v="-11000"/>
    <n v="-11000"/>
    <x v="68"/>
    <x v="68"/>
    <x v="3"/>
    <s v="Count Coll-Nexa-11GO.411"/>
    <x v="6"/>
    <x v="24"/>
  </r>
  <r>
    <s v="SHYAM CHODANKAR"/>
    <n v="1280581"/>
    <x v="2"/>
    <s v="Payment"/>
    <n v="-11000"/>
    <n v="-11000"/>
    <x v="46"/>
    <x v="46"/>
    <x v="1"/>
    <s v="Cash-Nexa-11GO.411"/>
    <x v="6"/>
    <x v="24"/>
  </r>
  <r>
    <s v="JAIRAM PARAB"/>
    <n v="1256407"/>
    <x v="2"/>
    <s v="Payment"/>
    <n v="-1120"/>
    <n v="-1120"/>
    <x v="95"/>
    <x v="95"/>
    <x v="0"/>
    <s v="Cash-Nexa-11GO.411"/>
    <x v="6"/>
    <x v="24"/>
  </r>
  <r>
    <s v="PUSHKAL FERNANDES"/>
    <n v="1215703"/>
    <x v="2"/>
    <s v="Payment"/>
    <n v="-1000"/>
    <n v="-1000"/>
    <x v="204"/>
    <x v="204"/>
    <x v="4"/>
    <s v="Count Coll-Nexa-11GO.411"/>
    <x v="6"/>
    <x v="24"/>
  </r>
  <r>
    <s v="SWAPNISH NARVEKAR"/>
    <n v="1290846"/>
    <x v="2"/>
    <s v="Payment"/>
    <n v="-11000"/>
    <n v="-11000"/>
    <x v="17"/>
    <x v="17"/>
    <x v="2"/>
    <s v="Cash-Nexa-11GO.411"/>
    <x v="6"/>
    <x v="24"/>
  </r>
  <r>
    <s v="ZEFERINO BARTOLOMEU DSOUZA"/>
    <n v="1290829"/>
    <x v="2"/>
    <s v="Payment"/>
    <n v="-1"/>
    <n v="-1"/>
    <x v="17"/>
    <x v="17"/>
    <x v="2"/>
    <s v="Cash-Nexa-11GO.411"/>
    <x v="6"/>
    <x v="24"/>
  </r>
  <r>
    <s v="TANVEER AHMED"/>
    <n v="1285978"/>
    <x v="2"/>
    <s v="Payment"/>
    <n v="-11000"/>
    <n v="-11000"/>
    <x v="7"/>
    <x v="7"/>
    <x v="2"/>
    <s v="Count Coll-Nexa-11GO.411"/>
    <x v="6"/>
    <x v="24"/>
  </r>
  <r>
    <s v="MOHAMMED NIZAM"/>
    <n v="1271769"/>
    <x v="2"/>
    <s v="Payment"/>
    <n v="-1000"/>
    <n v="-1000"/>
    <x v="9"/>
    <x v="9"/>
    <x v="3"/>
    <s v="Cash-Nexa-11GO.411"/>
    <x v="6"/>
    <x v="24"/>
  </r>
  <r>
    <s v="FRANCISCO JUSTINO SEQUEIRA"/>
    <n v="1268310"/>
    <x v="2"/>
    <s v="Payment"/>
    <n v="-11000"/>
    <n v="-11000"/>
    <x v="121"/>
    <x v="121"/>
    <x v="3"/>
    <s v="Cash-Nexa-11GO.411"/>
    <x v="6"/>
    <x v="24"/>
  </r>
  <r>
    <s v="JOSE PAUL RODRIGUES"/>
    <n v="1248254"/>
    <x v="2"/>
    <s v="Payment"/>
    <n v="-754574"/>
    <n v="-15090.79"/>
    <x v="101"/>
    <x v="101"/>
    <x v="0"/>
    <s v="Count Coll-Nexa-11GO.411"/>
    <x v="6"/>
    <x v="24"/>
  </r>
  <r>
    <s v="UMESH CHAWLA"/>
    <n v="1226754"/>
    <x v="2"/>
    <s v="Payment"/>
    <n v="-11000"/>
    <n v="-11000"/>
    <x v="220"/>
    <x v="220"/>
    <x v="4"/>
    <s v="Cash-Nexa-11GO.411"/>
    <x v="6"/>
    <x v="24"/>
  </r>
  <r>
    <s v="HARSHADA VERNEKAR"/>
    <n v="1289897"/>
    <x v="2"/>
    <s v="Payment"/>
    <n v="-674609"/>
    <n v="-674609"/>
    <x v="13"/>
    <x v="13"/>
    <x v="2"/>
    <s v="Count Coll-Nexa-11GO.411"/>
    <x v="6"/>
    <x v="24"/>
  </r>
  <r>
    <s v="MUBARAK ALI KHATARI"/>
    <n v="1278238"/>
    <x v="2"/>
    <s v="Payment"/>
    <n v="-75000"/>
    <n v="-75000"/>
    <x v="15"/>
    <x v="15"/>
    <x v="2"/>
    <s v="Cash-Nexa-11GO.411"/>
    <x v="6"/>
    <x v="24"/>
  </r>
  <r>
    <s v="CLERISON FERNANDES"/>
    <n v="1285468"/>
    <x v="2"/>
    <s v="Payment"/>
    <n v="-11000"/>
    <n v="-11000"/>
    <x v="69"/>
    <x v="69"/>
    <x v="2"/>
    <s v="Cash-Nexa-11GO.411"/>
    <x v="6"/>
    <x v="24"/>
  </r>
  <r>
    <s v="THE ASSAGAO PALLOTTINE SOCIETY"/>
    <n v="1283497"/>
    <x v="2"/>
    <s v="Payment"/>
    <n v="-10000"/>
    <n v="-10000"/>
    <x v="39"/>
    <x v="39"/>
    <x v="1"/>
    <s v="Count Coll-Nexa-11GO.411"/>
    <x v="6"/>
    <x v="24"/>
  </r>
  <r>
    <s v="ANAND HAZARE"/>
    <n v="1283123"/>
    <x v="2"/>
    <s v="Payment"/>
    <n v="-11000"/>
    <n v="-11000"/>
    <x v="11"/>
    <x v="11"/>
    <x v="1"/>
    <s v="Cash-Nexa-11GO.411"/>
    <x v="6"/>
    <x v="24"/>
  </r>
  <r>
    <s v="NITESH NAIK"/>
    <n v="1277511"/>
    <x v="2"/>
    <s v="Payment"/>
    <n v="-5000"/>
    <n v="-5000"/>
    <x v="52"/>
    <x v="52"/>
    <x v="1"/>
    <s v="Cash-Nexa-11GO.411"/>
    <x v="6"/>
    <x v="24"/>
  </r>
  <r>
    <s v="RATAN BORANA"/>
    <n v="1271759"/>
    <x v="2"/>
    <s v="Payment"/>
    <n v="-1000"/>
    <n v="-1000"/>
    <x v="9"/>
    <x v="9"/>
    <x v="3"/>
    <s v="Cash-Nexa-11GO.411"/>
    <x v="6"/>
    <x v="24"/>
  </r>
  <r>
    <s v="RUTHVIK EKNATH SHETKER"/>
    <n v="1237775"/>
    <x v="2"/>
    <s v="Payment"/>
    <n v="-845235"/>
    <n v="-3660.07"/>
    <x v="163"/>
    <x v="163"/>
    <x v="0"/>
    <s v="Count Coll-Nexa-11GO.411"/>
    <x v="6"/>
    <x v="24"/>
  </r>
  <r>
    <s v="DINA PANDHRE"/>
    <n v="1240325"/>
    <x v="2"/>
    <s v="Payment"/>
    <n v="-1000"/>
    <n v="-1000"/>
    <x v="123"/>
    <x v="123"/>
    <x v="0"/>
    <s v="Cash-Nexa-11GO.411"/>
    <x v="6"/>
    <x v="24"/>
  </r>
  <r>
    <s v="PUSHKAL FERNANDES"/>
    <n v="1215703"/>
    <x v="2"/>
    <s v="Payment"/>
    <n v="-1000"/>
    <n v="-1000"/>
    <x v="204"/>
    <x v="204"/>
    <x v="4"/>
    <s v="Count Coll-Nexa-11GO.411"/>
    <x v="6"/>
    <x v="24"/>
  </r>
  <r>
    <s v="GAFUR MULLA"/>
    <n v="1289117"/>
    <x v="2"/>
    <s v="Payment"/>
    <n v="-11000"/>
    <n v="-11000"/>
    <x v="21"/>
    <x v="21"/>
    <x v="2"/>
    <s v="Cash-Nexa-11GO.411"/>
    <x v="6"/>
    <x v="24"/>
  </r>
  <r>
    <s v="SAFIRA ELSIE FERNANDES E RODRIGUESS"/>
    <n v="1289361"/>
    <x v="2"/>
    <s v="Payment"/>
    <n v="-1000"/>
    <n v="-1000"/>
    <x v="21"/>
    <x v="21"/>
    <x v="2"/>
    <s v="Cash-Nexa-11GO.411"/>
    <x v="6"/>
    <x v="24"/>
  </r>
  <r>
    <s v="ANIL KATYAL"/>
    <n v="1286822"/>
    <x v="2"/>
    <s v="Payment"/>
    <n v="-11000"/>
    <n v="-11000"/>
    <x v="43"/>
    <x v="43"/>
    <x v="2"/>
    <s v="Count Coll-Nexa-11GO.411"/>
    <x v="6"/>
    <x v="24"/>
  </r>
  <r>
    <s v="ANKUSH GAWAS"/>
    <n v="1286251"/>
    <x v="2"/>
    <s v="Payment"/>
    <n v="-11000"/>
    <n v="-11000"/>
    <x v="7"/>
    <x v="7"/>
    <x v="2"/>
    <s v="Count Coll-Nexa-11GO.411"/>
    <x v="6"/>
    <x v="24"/>
  </r>
  <r>
    <s v="BEERENDRA KUMAR YADAV"/>
    <n v="1285609"/>
    <x v="2"/>
    <s v="Payment"/>
    <n v="-11000"/>
    <n v="-11000"/>
    <x v="69"/>
    <x v="69"/>
    <x v="2"/>
    <s v="Count Coll-Nexa-11GO.411"/>
    <x v="6"/>
    <x v="24"/>
  </r>
  <r>
    <s v="KAJAL GHADIGAONKAR"/>
    <n v="1275465"/>
    <x v="2"/>
    <s v="Payment"/>
    <n v="-11000"/>
    <n v="-11000"/>
    <x v="11"/>
    <x v="11"/>
    <x v="1"/>
    <s v="Cash-Nexa-11GO.411"/>
    <x v="6"/>
    <x v="24"/>
  </r>
  <r>
    <s v="PURVI MAHALE"/>
    <n v="1273773"/>
    <x v="2"/>
    <s v="Payment"/>
    <n v="-1000"/>
    <n v="-1000"/>
    <x v="85"/>
    <x v="85"/>
    <x v="3"/>
    <s v="Cash-Nexa-11GO.411"/>
    <x v="6"/>
    <x v="24"/>
  </r>
  <r>
    <s v="UDAYSINGH RANE"/>
    <n v="1219401"/>
    <x v="2"/>
    <s v="Payment"/>
    <n v="-10000"/>
    <n v="-10000"/>
    <x v="135"/>
    <x v="135"/>
    <x v="4"/>
    <s v="Count Coll-Nexa-11GO.411"/>
    <x v="6"/>
    <x v="24"/>
  </r>
  <r>
    <s v="PUSHKAL FERNANDES"/>
    <n v="1215703"/>
    <x v="2"/>
    <s v="Payment"/>
    <n v="-1000"/>
    <n v="-1000"/>
    <x v="204"/>
    <x v="204"/>
    <x v="4"/>
    <s v="Count Coll-Nexa-11GO.411"/>
    <x v="6"/>
    <x v="24"/>
  </r>
  <r>
    <s v="SUDHAKAR GADEKAR"/>
    <n v="1208479"/>
    <x v="2"/>
    <s v="Payment"/>
    <n v="-11000"/>
    <n v="-11000"/>
    <x v="245"/>
    <x v="245"/>
    <x v="4"/>
    <s v="Cash-Nexa-11GO.411"/>
    <x v="6"/>
    <x v="24"/>
  </r>
  <r>
    <s v="THE ASSAGAO PALLOTTINE SOCIETY"/>
    <n v="1283497"/>
    <x v="2"/>
    <s v="Payment"/>
    <n v="-1020970"/>
    <n v="-1020970"/>
    <x v="4"/>
    <x v="4"/>
    <x v="2"/>
    <s v="Count Coll-Nexa-11GO.411"/>
    <x v="6"/>
    <x v="24"/>
  </r>
  <r>
    <s v="ADITYA NAIK"/>
    <n v="1290445"/>
    <x v="2"/>
    <s v="Payment"/>
    <n v="-11000"/>
    <n v="-11000"/>
    <x v="2"/>
    <x v="2"/>
    <x v="2"/>
    <s v="Cash-Nexa-11GO.411"/>
    <x v="6"/>
    <x v="24"/>
  </r>
  <r>
    <s v="UDAY KERKAR"/>
    <n v="1289142"/>
    <x v="2"/>
    <s v="Payment"/>
    <n v="-11000"/>
    <n v="-11000"/>
    <x v="21"/>
    <x v="21"/>
    <x v="2"/>
    <s v="Cash-Nexa-11GO.411"/>
    <x v="6"/>
    <x v="24"/>
  </r>
  <r>
    <s v="CRISTALINA FERNANDES"/>
    <n v="1286147"/>
    <x v="2"/>
    <s v="Payment"/>
    <n v="-11000"/>
    <n v="-11000"/>
    <x v="7"/>
    <x v="7"/>
    <x v="2"/>
    <s v="Cash-Nexa-11GO.411"/>
    <x v="6"/>
    <x v="24"/>
  </r>
  <r>
    <s v="MALIK JAAN KHAN PATHAN"/>
    <n v="1285361"/>
    <x v="2"/>
    <s v="Payment"/>
    <n v="-11000"/>
    <n v="-11000"/>
    <x v="69"/>
    <x v="69"/>
    <x v="2"/>
    <s v="Cash-Nexa-11GO.411"/>
    <x v="6"/>
    <x v="24"/>
  </r>
  <r>
    <s v="MOHAMMED NIZAM"/>
    <n v="1271769"/>
    <x v="2"/>
    <s v="Payment"/>
    <n v="-1000"/>
    <n v="-1000"/>
    <x v="9"/>
    <x v="9"/>
    <x v="3"/>
    <s v="Cash-Nexa-11GO.411"/>
    <x v="6"/>
    <x v="24"/>
  </r>
  <r>
    <s v="RATAN BORANA"/>
    <n v="1271759"/>
    <x v="2"/>
    <s v="Payment"/>
    <n v="-1000"/>
    <n v="-1000"/>
    <x v="9"/>
    <x v="9"/>
    <x v="3"/>
    <s v="Cash-Nexa-11GO.411"/>
    <x v="6"/>
    <x v="24"/>
  </r>
  <r>
    <s v="MOHAMMED SADIK SHAIKH"/>
    <n v="1271742"/>
    <x v="2"/>
    <s v="Payment"/>
    <n v="-1000"/>
    <n v="-1000"/>
    <x v="9"/>
    <x v="9"/>
    <x v="3"/>
    <s v="Cash-Nexa-11GO.411"/>
    <x v="6"/>
    <x v="24"/>
  </r>
  <r>
    <s v="SHEKHAR KANKONKAR"/>
    <n v="1235419"/>
    <x v="2"/>
    <s v="Payment"/>
    <n v="-1000"/>
    <n v="-1000"/>
    <x v="111"/>
    <x v="111"/>
    <x v="0"/>
    <s v="Cash-Nexa-11GO.411"/>
    <x v="6"/>
    <x v="24"/>
  </r>
  <r>
    <s v="UDAYANAND DEVKAR"/>
    <n v="1233499"/>
    <x v="2"/>
    <s v="Payment"/>
    <n v="-12000"/>
    <n v="-12000"/>
    <x v="90"/>
    <x v="90"/>
    <x v="4"/>
    <s v="Cash-Nexa-11GO.411"/>
    <x v="6"/>
    <x v="24"/>
  </r>
  <r>
    <s v="SUYOG FERNANDES"/>
    <n v="1215098"/>
    <x v="2"/>
    <s v="Payment"/>
    <n v="-1000"/>
    <n v="-1000"/>
    <x v="234"/>
    <x v="234"/>
    <x v="4"/>
    <s v="Cash-Nexa-11GO.411"/>
    <x v="6"/>
    <x v="24"/>
  </r>
  <r>
    <s v="AJINKYA PRIOLKAR"/>
    <n v="1199948"/>
    <x v="2"/>
    <s v="Payment"/>
    <n v="-1000"/>
    <n v="-1000"/>
    <x v="221"/>
    <x v="221"/>
    <x v="4"/>
    <s v="Cash-Nexa-11GO.411"/>
    <x v="6"/>
    <x v="24"/>
  </r>
  <r>
    <s v="SANESH MESTRY"/>
    <n v="1286537"/>
    <x v="2"/>
    <s v="Payment"/>
    <n v="-11000"/>
    <n v="-11000"/>
    <x v="24"/>
    <x v="24"/>
    <x v="2"/>
    <s v="Cash-Nexa-11GO.411"/>
    <x v="6"/>
    <x v="24"/>
  </r>
  <r>
    <s v="PANKAJ SHETGAONKAR"/>
    <n v="1254888"/>
    <x v="2"/>
    <s v="Payment"/>
    <n v="-11000"/>
    <n v="-11000"/>
    <x v="105"/>
    <x v="105"/>
    <x v="0"/>
    <s v="Count Coll-Nexa-11GO.411"/>
    <x v="6"/>
    <x v="24"/>
  </r>
  <r>
    <s v="POONAM KHOLKAR"/>
    <n v="1201340"/>
    <x v="2"/>
    <s v="Payment"/>
    <n v="-3300"/>
    <n v="-3300"/>
    <x v="258"/>
    <x v="258"/>
    <x v="4"/>
    <s v="Cash-Nexa-11GO.411"/>
    <x v="6"/>
    <x v="24"/>
  </r>
  <r>
    <s v="SHEVANTI PARAB"/>
    <n v="1289102"/>
    <x v="2"/>
    <s v="Payment"/>
    <n v="-104000"/>
    <n v="-104000"/>
    <x v="13"/>
    <x v="13"/>
    <x v="2"/>
    <s v="Cash-Nexa-11GO.411"/>
    <x v="6"/>
    <x v="24"/>
  </r>
  <r>
    <s v="JOAQUIM PRIMO DSOUZA"/>
    <n v="1288703"/>
    <x v="2"/>
    <s v="Payment"/>
    <n v="-300000"/>
    <n v="-300000"/>
    <x v="13"/>
    <x v="13"/>
    <x v="2"/>
    <s v="Count Coll-Nexa-11GO.411"/>
    <x v="6"/>
    <x v="24"/>
  </r>
  <r>
    <s v="MARIA FATIMA GOMES E FERNANDES"/>
    <n v="1290068"/>
    <x v="2"/>
    <s v="Payment"/>
    <n v="-11000"/>
    <n v="-11000"/>
    <x v="18"/>
    <x v="18"/>
    <x v="2"/>
    <s v="Cash-Nexa-11GO.411"/>
    <x v="6"/>
    <x v="24"/>
  </r>
  <r>
    <s v="HARISHCHANDRA SAWANT"/>
    <n v="1289954"/>
    <x v="2"/>
    <s v="Payment"/>
    <n v="-11000"/>
    <n v="-11000"/>
    <x v="14"/>
    <x v="14"/>
    <x v="2"/>
    <s v="Cash-Nexa-11GO.411"/>
    <x v="6"/>
    <x v="24"/>
  </r>
  <r>
    <s v="NORTH GOA TOURIST TAXI OWNERS ASSOCIATION"/>
    <n v="1287557"/>
    <x v="2"/>
    <s v="Payment"/>
    <n v="-10000"/>
    <n v="-10000"/>
    <x v="3"/>
    <x v="3"/>
    <x v="2"/>
    <s v="Cash-Nexa-11GO.411"/>
    <x v="6"/>
    <x v="24"/>
  </r>
  <r>
    <s v="RAMESH GAUDE"/>
    <n v="1285866"/>
    <x v="2"/>
    <s v="Payment"/>
    <n v="-1000"/>
    <n v="-1000"/>
    <x v="5"/>
    <x v="5"/>
    <x v="2"/>
    <s v="Cash-Nexa-11GO.411"/>
    <x v="6"/>
    <x v="24"/>
  </r>
  <r>
    <s v="GAURISH DESSAI"/>
    <n v="1271822"/>
    <x v="2"/>
    <s v="Payment"/>
    <n v="-39000"/>
    <n v="-39000"/>
    <x v="45"/>
    <x v="45"/>
    <x v="1"/>
    <s v="Count Coll-Nexa-11GO.411"/>
    <x v="6"/>
    <x v="24"/>
  </r>
  <r>
    <s v="KHALIL AHMED"/>
    <n v="1263359"/>
    <x v="2"/>
    <s v="Payment"/>
    <n v="-1000"/>
    <n v="-1000"/>
    <x v="9"/>
    <x v="9"/>
    <x v="3"/>
    <s v="Cash-Nexa-11GO.411"/>
    <x v="6"/>
    <x v="24"/>
  </r>
  <r>
    <s v="LORETA NATALINA FERNANDES"/>
    <n v="1233729"/>
    <x v="2"/>
    <s v="Payment"/>
    <n v="-1000"/>
    <n v="-1000"/>
    <x v="97"/>
    <x v="97"/>
    <x v="4"/>
    <s v="Cash-Nexa-11GO.411"/>
    <x v="6"/>
    <x v="24"/>
  </r>
  <r>
    <s v="PUSHKAL FERNANDES"/>
    <n v="1215703"/>
    <x v="2"/>
    <s v="Payment"/>
    <n v="-1000"/>
    <n v="-1000"/>
    <x v="204"/>
    <x v="204"/>
    <x v="4"/>
    <s v="Count Coll-Nexa-11GO.411"/>
    <x v="6"/>
    <x v="24"/>
  </r>
  <r>
    <s v="VAIBHAV PRABHU GAONKAR"/>
    <n v="1210465"/>
    <x v="2"/>
    <s v="Payment"/>
    <n v="-1000"/>
    <n v="-1000"/>
    <x v="259"/>
    <x v="259"/>
    <x v="4"/>
    <s v="Cash-Nexa-11GO.411"/>
    <x v="6"/>
    <x v="24"/>
  </r>
  <r>
    <s v="AUNITA RAICAR"/>
    <n v="1291090"/>
    <x v="2"/>
    <s v="Payment"/>
    <n v="-11000"/>
    <n v="-11000"/>
    <x v="4"/>
    <x v="4"/>
    <x v="2"/>
    <s v="Cash-Nexa-11GO.411"/>
    <x v="6"/>
    <x v="24"/>
  </r>
  <r>
    <s v="MR SANTOSH NAIK"/>
    <n v="1184649"/>
    <x v="2"/>
    <s v="Payment"/>
    <n v="-11000"/>
    <n v="-11000"/>
    <x v="15"/>
    <x v="15"/>
    <x v="2"/>
    <s v="Cash-Nexa-11GO.411"/>
    <x v="6"/>
    <x v="24"/>
  </r>
  <r>
    <s v="MUBARAK ALI KHATARI"/>
    <n v="1278238"/>
    <x v="2"/>
    <s v="Payment"/>
    <n v="-75000"/>
    <n v="-75000"/>
    <x v="15"/>
    <x v="15"/>
    <x v="2"/>
    <s v="Cash-Nexa-11GO.411"/>
    <x v="6"/>
    <x v="24"/>
  </r>
  <r>
    <s v="MAURA PRACY FERRAO"/>
    <n v="1286813"/>
    <x v="2"/>
    <s v="Payment"/>
    <n v="-11000"/>
    <n v="-11000"/>
    <x v="43"/>
    <x v="43"/>
    <x v="2"/>
    <s v="Cash-Nexa-11GO.411"/>
    <x v="6"/>
    <x v="24"/>
  </r>
  <r>
    <s v="VIJAY KAVITKAR"/>
    <n v="1282775"/>
    <x v="2"/>
    <s v="Payment"/>
    <n v="-11000"/>
    <n v="-11000"/>
    <x v="23"/>
    <x v="23"/>
    <x v="1"/>
    <s v="Cash-Nexa-11GO.411"/>
    <x v="6"/>
    <x v="24"/>
  </r>
  <r>
    <s v="LEENA SHETYE"/>
    <n v="1280215"/>
    <x v="2"/>
    <s v="Payment"/>
    <n v="-2000"/>
    <n v="-2000"/>
    <x v="10"/>
    <x v="10"/>
    <x v="1"/>
    <s v="Cash-Nexa-11GO.411"/>
    <x v="6"/>
    <x v="24"/>
  </r>
  <r>
    <s v="PANDURANG KALANGUTKAR"/>
    <n v="133648"/>
    <x v="2"/>
    <s v="Payment"/>
    <n v="-10000"/>
    <n v="-10000"/>
    <x v="44"/>
    <x v="44"/>
    <x v="3"/>
    <s v="Cash-Nexa-11GO.411"/>
    <x v="6"/>
    <x v="24"/>
  </r>
  <r>
    <s v="YASHVANT PARAB"/>
    <n v="1220749"/>
    <x v="2"/>
    <s v="Payment"/>
    <n v="-11000"/>
    <n v="-11000"/>
    <x v="125"/>
    <x v="125"/>
    <x v="4"/>
    <s v="Cash-Nexa-11GO.411"/>
    <x v="6"/>
    <x v="24"/>
  </r>
  <r>
    <s v="VIDHI VOLVOIKAR"/>
    <n v="1289683"/>
    <x v="2"/>
    <s v="Payment"/>
    <n v="-11000"/>
    <n v="-11000"/>
    <x v="14"/>
    <x v="14"/>
    <x v="2"/>
    <s v="Count Coll-Nexa-11GO.411"/>
    <x v="6"/>
    <x v="24"/>
  </r>
  <r>
    <s v="ANNESHI PUJERI"/>
    <n v="1289388"/>
    <x v="2"/>
    <s v="Payment"/>
    <n v="-11000"/>
    <n v="-11000"/>
    <x v="21"/>
    <x v="21"/>
    <x v="2"/>
    <s v="Cash-Nexa-11GO.411"/>
    <x v="6"/>
    <x v="24"/>
  </r>
  <r>
    <s v="SWATI GAONKER"/>
    <n v="1286843"/>
    <x v="2"/>
    <s v="Payment"/>
    <n v="-11000"/>
    <n v="-11000"/>
    <x v="43"/>
    <x v="43"/>
    <x v="2"/>
    <s v="Cash-Nexa-11GO.411"/>
    <x v="6"/>
    <x v="24"/>
  </r>
  <r>
    <s v="ANKUSH GAWAS"/>
    <n v="1286251"/>
    <x v="2"/>
    <s v="Payment"/>
    <n v="-130000"/>
    <n v="-130000"/>
    <x v="43"/>
    <x v="43"/>
    <x v="2"/>
    <s v="Count Coll-Nexa-11GO.411"/>
    <x v="6"/>
    <x v="24"/>
  </r>
  <r>
    <s v="KRUNAL KARAPURKAR"/>
    <n v="1217613"/>
    <x v="2"/>
    <s v="Payment"/>
    <n v="-3000"/>
    <n v="-3000"/>
    <x v="124"/>
    <x v="124"/>
    <x v="4"/>
    <s v="Cash-Nexa-11GO.411"/>
    <x v="6"/>
    <x v="24"/>
  </r>
  <r>
    <s v="VINOD VARMA"/>
    <n v="1258082"/>
    <x v="0"/>
    <s v="Credit Memo"/>
    <n v="-21190"/>
    <n v="-21190"/>
    <x v="30"/>
    <x v="30"/>
    <x v="1"/>
    <s v="MSIL (CM)-11GO.411"/>
    <x v="6"/>
    <x v="24"/>
  </r>
  <r>
    <s v="ALPHAGAM COATING SOLUTIONS PRIVATE LIMITED"/>
    <n v="1267276"/>
    <x v="0"/>
    <s v="Credit Memo"/>
    <n v="-6900"/>
    <n v="-1078.71"/>
    <x v="87"/>
    <x v="87"/>
    <x v="3"/>
    <s v="MSIL (CM)-11GO.411"/>
    <x v="6"/>
    <x v="24"/>
  </r>
  <r>
    <s v="SAINATH GAWADE"/>
    <n v="1274521"/>
    <x v="0"/>
    <s v="Credit Memo"/>
    <n v="-6888.99"/>
    <n v="-719.45"/>
    <x v="31"/>
    <x v="31"/>
    <x v="2"/>
    <s v="MSIL (CM)-11GO.411"/>
    <x v="6"/>
    <x v="24"/>
  </r>
  <r>
    <s v="NIKHIL SIRSAT"/>
    <n v="1255281"/>
    <x v="0"/>
    <s v="Credit Memo"/>
    <n v="-1200"/>
    <n v="-76.11"/>
    <x v="134"/>
    <x v="134"/>
    <x v="0"/>
    <s v="MSIL (CM)-11GO.411"/>
    <x v="6"/>
    <x v="24"/>
  </r>
  <r>
    <s v="GRIPS PROEVENTS PVT LTD"/>
    <n v="1253527"/>
    <x v="0"/>
    <s v="Credit Memo"/>
    <n v="-3990"/>
    <n v="-2499.62"/>
    <x v="79"/>
    <x v="79"/>
    <x v="3"/>
    <s v="MSIL (CM)-11GO.411"/>
    <x v="6"/>
    <x v="24"/>
  </r>
  <r>
    <s v="MARINA CABRAL"/>
    <n v="1265871"/>
    <x v="0"/>
    <s v="Credit Memo"/>
    <n v="-2488.9899999999998"/>
    <n v="-1549.64"/>
    <x v="68"/>
    <x v="68"/>
    <x v="3"/>
    <s v="MSIL (CM)-11GO.411"/>
    <x v="6"/>
    <x v="24"/>
  </r>
  <r>
    <s v="GERMANO CARNEIRO"/>
    <n v="1192247"/>
    <x v="0"/>
    <s v="Credit Memo"/>
    <n v="-10884.48"/>
    <n v="-385.49"/>
    <x v="21"/>
    <x v="21"/>
    <x v="2"/>
    <s v="MSIL (CM)-11GO.411"/>
    <x v="6"/>
    <x v="24"/>
  </r>
  <r>
    <s v="PRADEEP CHOUDHARI"/>
    <n v="1241406"/>
    <x v="0"/>
    <s v="Credit Memo"/>
    <n v="-2390"/>
    <n v="-434.73"/>
    <x v="101"/>
    <x v="101"/>
    <x v="0"/>
    <s v="MSIL (CM)-11GO.411"/>
    <x v="6"/>
    <x v="24"/>
  </r>
  <r>
    <s v="DATTARAM SAWAL"/>
    <n v="1258944"/>
    <x v="0"/>
    <s v="Credit Memo"/>
    <n v="-37201"/>
    <n v="-2841.93"/>
    <x v="9"/>
    <x v="9"/>
    <x v="3"/>
    <s v="MSIL (CM)-11GO.411"/>
    <x v="6"/>
    <x v="24"/>
  </r>
  <r>
    <s v="VIDHYA RODRIGUES"/>
    <n v="1256950"/>
    <x v="0"/>
    <s v="Credit Memo"/>
    <n v="-3099.99"/>
    <n v="-55.09"/>
    <x v="51"/>
    <x v="51"/>
    <x v="0"/>
    <s v="MSIL (CM)-11GO.411"/>
    <x v="6"/>
    <x v="24"/>
  </r>
  <r>
    <s v="THOMASKUTTY MUTTUNKAL"/>
    <n v="1290825"/>
    <x v="1"/>
    <s v="Invoice"/>
    <n v="14878.05"/>
    <n v="14878.05"/>
    <x v="13"/>
    <x v="13"/>
    <x v="2"/>
    <s v="MSIL Sale-11GO.411"/>
    <x v="6"/>
    <x v="24"/>
  </r>
  <r>
    <s v="AMIT NAIK"/>
    <n v="801236"/>
    <x v="1"/>
    <s v="Invoice"/>
    <n v="53.44"/>
    <n v="53.44"/>
    <x v="21"/>
    <x v="21"/>
    <x v="2"/>
    <s v="MSIL Sale-11GO.411"/>
    <x v="6"/>
    <x v="24"/>
  </r>
  <r>
    <s v="RASHMI KAISUKAR"/>
    <n v="1282891"/>
    <x v="1"/>
    <s v="Invoice"/>
    <n v="518979.82"/>
    <n v="386919.82"/>
    <x v="43"/>
    <x v="43"/>
    <x v="2"/>
    <s v="MSIL Sale-11GO.411"/>
    <x v="6"/>
    <x v="24"/>
  </r>
  <r>
    <s v="PREETI NAIK"/>
    <n v="1237651"/>
    <x v="1"/>
    <s v="Invoice"/>
    <n v="95.01"/>
    <n v="95.01"/>
    <x v="3"/>
    <x v="3"/>
    <x v="2"/>
    <s v="MSIL Sale-11GO.411"/>
    <x v="6"/>
    <x v="24"/>
  </r>
  <r>
    <s v="MARIA FATIMA FERREIRA E CARVALHO"/>
    <n v="1249108"/>
    <x v="1"/>
    <s v="Invoice"/>
    <n v="6750"/>
    <n v="3375"/>
    <x v="44"/>
    <x v="44"/>
    <x v="3"/>
    <s v="MSIL Sale-11GO.411"/>
    <x v="6"/>
    <x v="24"/>
  </r>
  <r>
    <s v="CANTEEN STORE DEPARTMENT MUMBAI"/>
    <n v="1032898"/>
    <x v="1"/>
    <s v="Invoice"/>
    <n v="596734.65"/>
    <n v="596734.65"/>
    <x v="56"/>
    <x v="56"/>
    <x v="3"/>
    <s v="MSIL Sale-11GO.411"/>
    <x v="6"/>
    <x v="24"/>
  </r>
  <r>
    <s v="KANCHAN MAYENKAR"/>
    <n v="129722"/>
    <x v="1"/>
    <s v="Invoice"/>
    <n v="579546.68999999994"/>
    <n v="23105.69"/>
    <x v="4"/>
    <x v="4"/>
    <x v="2"/>
    <s v="MSIL Sale-11GO.411"/>
    <x v="6"/>
    <x v="24"/>
  </r>
  <r>
    <s v="SACHIN SATARDEKAR"/>
    <n v="779104"/>
    <x v="1"/>
    <s v="Invoice"/>
    <n v="523179.86"/>
    <n v="128179.86"/>
    <x v="14"/>
    <x v="14"/>
    <x v="2"/>
    <s v="MSIL Sale-11GO.411"/>
    <x v="6"/>
    <x v="24"/>
  </r>
  <r>
    <s v="RUTHVIK EKNATH SHETKER"/>
    <n v="1237775"/>
    <x v="1"/>
    <s v="Invoice"/>
    <n v="3660.07"/>
    <n v="3660.07"/>
    <x v="15"/>
    <x v="15"/>
    <x v="2"/>
    <s v="MSIL Sale-11GO.411"/>
    <x v="6"/>
    <x v="24"/>
  </r>
  <r>
    <s v="CANTEEN STORE DEPARTMENT MUMBAI"/>
    <n v="1032898"/>
    <x v="1"/>
    <s v="Invoice"/>
    <n v="596734.65"/>
    <n v="596734.65"/>
    <x v="87"/>
    <x v="87"/>
    <x v="3"/>
    <s v="MSIL Sale-11GO.411"/>
    <x v="6"/>
    <x v="24"/>
  </r>
  <r>
    <s v="DAKSHATA CHODANKAR"/>
    <n v="615418"/>
    <x v="1"/>
    <s v="Invoice"/>
    <n v="600109.23"/>
    <n v="589109.23"/>
    <x v="4"/>
    <x v="4"/>
    <x v="2"/>
    <s v="MSIL Sale-11GO.411"/>
    <x v="6"/>
    <x v="24"/>
  </r>
  <r>
    <s v="RAJIV RANJAN"/>
    <n v="1286657"/>
    <x v="1"/>
    <s v="Invoice"/>
    <n v="601630.26"/>
    <n v="590630.26"/>
    <x v="13"/>
    <x v="13"/>
    <x v="2"/>
    <s v="MSIL Sale-11GO.411"/>
    <x v="6"/>
    <x v="24"/>
  </r>
  <r>
    <s v="DAMODAR ATHALEKAR"/>
    <n v="1285488"/>
    <x v="1"/>
    <s v="Invoice"/>
    <n v="1044874.03"/>
    <n v="207302.03"/>
    <x v="13"/>
    <x v="13"/>
    <x v="2"/>
    <s v="MSIL Sale-11GO.411"/>
    <x v="6"/>
    <x v="24"/>
  </r>
  <r>
    <s v="THOMASKUTTY MUTTUNKAL"/>
    <n v="1290825"/>
    <x v="1"/>
    <s v="Invoice"/>
    <n v="647959.88"/>
    <n v="147959.88"/>
    <x v="4"/>
    <x v="4"/>
    <x v="2"/>
    <s v="MSIL Sale-11GO.411"/>
    <x v="6"/>
    <x v="24"/>
  </r>
  <r>
    <s v="ROHAN ASWENKAR"/>
    <n v="1283448"/>
    <x v="1"/>
    <s v="Invoice"/>
    <n v="589594.15"/>
    <n v="2594.15"/>
    <x v="3"/>
    <x v="3"/>
    <x v="2"/>
    <s v="MSIL Sale-11GO.411"/>
    <x v="6"/>
    <x v="24"/>
  </r>
  <r>
    <s v="AGOSTINHO FERNANDES"/>
    <n v="1275542"/>
    <x v="1"/>
    <s v="Invoice"/>
    <n v="665540.02"/>
    <n v="554540.02"/>
    <x v="4"/>
    <x v="4"/>
    <x v="2"/>
    <s v="MSIL Sale-11GO.411"/>
    <x v="6"/>
    <x v="24"/>
  </r>
  <r>
    <s v="JAIRAM PARAB"/>
    <n v="1256407"/>
    <x v="1"/>
    <s v="Invoice"/>
    <n v="3000"/>
    <n v="1103.0899999999999"/>
    <x v="95"/>
    <x v="95"/>
    <x v="0"/>
    <s v="MSIL Sale-11GO.411"/>
    <x v="6"/>
    <x v="24"/>
  </r>
  <r>
    <s v="AGOSTINHO FERNANDES"/>
    <n v="1275542"/>
    <x v="1"/>
    <s v="Invoice"/>
    <n v="665540.02"/>
    <n v="554540.02"/>
    <x v="18"/>
    <x v="18"/>
    <x v="2"/>
    <s v="MSIL Sale-11GO.411"/>
    <x v="6"/>
    <x v="24"/>
  </r>
  <r>
    <s v="CANTEEN STORE DEPARTMENT MUMBAI"/>
    <n v="1032898"/>
    <x v="1"/>
    <s v="Invoice"/>
    <n v="27181"/>
    <n v="800"/>
    <x v="87"/>
    <x v="87"/>
    <x v="3"/>
    <s v="MSIL Sale-11GO.411"/>
    <x v="6"/>
    <x v="24"/>
  </r>
  <r>
    <s v="PARESH KARPE"/>
    <n v="1290036"/>
    <x v="1"/>
    <s v="Invoice"/>
    <n v="543076.27"/>
    <n v="443076.27"/>
    <x v="4"/>
    <x v="4"/>
    <x v="2"/>
    <s v="MSIL Sale-11GO.411"/>
    <x v="6"/>
    <x v="24"/>
  </r>
  <r>
    <s v="SHRADHA DALAL"/>
    <n v="1265133"/>
    <x v="1"/>
    <s v="Invoice"/>
    <n v="2414.71"/>
    <n v="2414.71"/>
    <x v="15"/>
    <x v="15"/>
    <x v="2"/>
    <s v="MSIL Sale-11GO.411"/>
    <x v="6"/>
    <x v="24"/>
  </r>
  <r>
    <s v="SATJAN SALGAONKAR"/>
    <n v="1246426"/>
    <x v="1"/>
    <s v="Invoice"/>
    <n v="44.42"/>
    <n v="44.42"/>
    <x v="12"/>
    <x v="12"/>
    <x v="2"/>
    <s v="MSIL Sale-11GO.411"/>
    <x v="6"/>
    <x v="24"/>
  </r>
  <r>
    <s v="SANDY PEREIRA"/>
    <n v="899774"/>
    <x v="1"/>
    <s v="Invoice"/>
    <n v="367.87"/>
    <n v="367.87"/>
    <x v="18"/>
    <x v="18"/>
    <x v="2"/>
    <s v="MSIL Sale-11GO.411"/>
    <x v="6"/>
    <x v="24"/>
  </r>
  <r>
    <s v="ABY ABRAHAM"/>
    <n v="1185128"/>
    <x v="1"/>
    <s v="Invoice"/>
    <n v="599.91999999999996"/>
    <n v="14.11"/>
    <x v="144"/>
    <x v="144"/>
    <x v="0"/>
    <s v="MSIL Sale-11GO.411"/>
    <x v="6"/>
    <x v="24"/>
  </r>
  <r>
    <s v="SOMNATH DESSAI"/>
    <n v="1230501"/>
    <x v="2"/>
    <s v="Payment"/>
    <n v="-5000"/>
    <n v="-5000"/>
    <x v="41"/>
    <x v="41"/>
    <x v="4"/>
    <s v="Counter Coll-Sales-11GO.413"/>
    <x v="7"/>
    <x v="24"/>
  </r>
  <r>
    <s v="POOJA PARSEKAR"/>
    <n v="1188296"/>
    <x v="2"/>
    <s v="Payment"/>
    <n v="-10000"/>
    <n v="-10000"/>
    <x v="45"/>
    <x v="45"/>
    <x v="1"/>
    <s v="Counter Coll-Sales-11GO.413"/>
    <x v="7"/>
    <x v="24"/>
  </r>
  <r>
    <s v="MANJUNATH NAIK"/>
    <n v="1256771"/>
    <x v="2"/>
    <s v="Payment"/>
    <n v="-60000"/>
    <n v="-0.01"/>
    <x v="68"/>
    <x v="68"/>
    <x v="3"/>
    <s v="Cash-Sales-11GO.413"/>
    <x v="7"/>
    <x v="24"/>
  </r>
  <r>
    <s v="RAJURAM VAISHNAV"/>
    <n v="1268593"/>
    <x v="2"/>
    <s v="Payment"/>
    <n v="-5000"/>
    <n v="-5000"/>
    <x v="184"/>
    <x v="184"/>
    <x v="3"/>
    <s v="Counter Coll-Sales-11GO.413"/>
    <x v="7"/>
    <x v="24"/>
  </r>
  <r>
    <s v="GHSITE PRASAD"/>
    <n v="1269938"/>
    <x v="2"/>
    <s v="Payment"/>
    <n v="-5000"/>
    <n v="-5000"/>
    <x v="99"/>
    <x v="99"/>
    <x v="3"/>
    <s v="Cash-Sales-11GO.413"/>
    <x v="7"/>
    <x v="24"/>
  </r>
  <r>
    <s v="VILAS JAMBLE"/>
    <n v="1290905"/>
    <x v="2"/>
    <s v="Payment"/>
    <n v="-10000"/>
    <n v="-10000"/>
    <x v="4"/>
    <x v="4"/>
    <x v="2"/>
    <s v="Counter Coll-Sales-11GO.413"/>
    <x v="7"/>
    <x v="24"/>
  </r>
  <r>
    <s v="ARUN GAWAS"/>
    <n v="1291153"/>
    <x v="2"/>
    <s v="Payment"/>
    <n v="-2000"/>
    <n v="-2000"/>
    <x v="13"/>
    <x v="13"/>
    <x v="2"/>
    <s v="Cash-Sales-11GO.413"/>
    <x v="7"/>
    <x v="24"/>
  </r>
  <r>
    <s v="VISHIKA PARSEKAR"/>
    <n v="1271037"/>
    <x v="2"/>
    <s v="Payment"/>
    <n v="-2000"/>
    <n v="-2000"/>
    <x v="48"/>
    <x v="48"/>
    <x v="3"/>
    <s v="Cash-Sales-11GO.413"/>
    <x v="7"/>
    <x v="24"/>
  </r>
  <r>
    <s v="JALWANT NAIK"/>
    <n v="1255274"/>
    <x v="2"/>
    <s v="Payment"/>
    <n v="-5000"/>
    <n v="-5000"/>
    <x v="109"/>
    <x v="109"/>
    <x v="0"/>
    <s v="Cash-Sales-11GO.413"/>
    <x v="7"/>
    <x v="24"/>
  </r>
  <r>
    <s v="M/S TOPLE DISTRIBUTERS"/>
    <n v="1243397"/>
    <x v="2"/>
    <s v="Payment"/>
    <n v="-10000"/>
    <n v="-10000"/>
    <x v="100"/>
    <x v="100"/>
    <x v="0"/>
    <s v="Counter Coll-Sales-11GO.413"/>
    <x v="7"/>
    <x v="24"/>
  </r>
  <r>
    <s v="YALLAPA JEDY"/>
    <n v="1270386"/>
    <x v="2"/>
    <s v="Payment"/>
    <n v="-6100"/>
    <n v="-2212.87"/>
    <x v="31"/>
    <x v="31"/>
    <x v="2"/>
    <s v="Cash-Sales-11GO.413"/>
    <x v="7"/>
    <x v="24"/>
  </r>
  <r>
    <s v="MAHABASHA HUSSAIN"/>
    <n v="1224997"/>
    <x v="2"/>
    <s v="Payment"/>
    <n v="-2000"/>
    <n v="-2000"/>
    <x v="75"/>
    <x v="75"/>
    <x v="4"/>
    <s v="Cash-Sales-11GO.413"/>
    <x v="7"/>
    <x v="24"/>
  </r>
  <r>
    <s v="GEETA MANE"/>
    <n v="1229483"/>
    <x v="2"/>
    <s v="Payment"/>
    <n v="-5000"/>
    <n v="-5000"/>
    <x v="201"/>
    <x v="201"/>
    <x v="4"/>
    <s v="Cash-Sales-11GO.413"/>
    <x v="7"/>
    <x v="24"/>
  </r>
  <r>
    <s v="SANTOSH HALARNKAR"/>
    <n v="1282609"/>
    <x v="2"/>
    <s v="Payment"/>
    <n v="-444914"/>
    <n v="-1391.87"/>
    <x v="5"/>
    <x v="5"/>
    <x v="2"/>
    <s v="Counter Coll-Sales-11GO.413"/>
    <x v="7"/>
    <x v="24"/>
  </r>
  <r>
    <s v="MILAGRINE D'COSTA"/>
    <n v="1274145"/>
    <x v="2"/>
    <s v="Payment"/>
    <n v="-5500"/>
    <n v="-10.87"/>
    <x v="10"/>
    <x v="10"/>
    <x v="1"/>
    <s v="Cash-Sales-11GO.413"/>
    <x v="7"/>
    <x v="24"/>
  </r>
  <r>
    <s v="RAMCHANDRA HARMALKAR"/>
    <n v="1288113"/>
    <x v="2"/>
    <s v="Payment"/>
    <n v="-10000"/>
    <n v="-10000"/>
    <x v="12"/>
    <x v="12"/>
    <x v="2"/>
    <s v="Cash-Sales-11GO.413"/>
    <x v="7"/>
    <x v="24"/>
  </r>
  <r>
    <s v="IMRAN AHMED"/>
    <n v="1273094"/>
    <x v="2"/>
    <s v="Payment"/>
    <n v="-5000"/>
    <n v="-5000"/>
    <x v="74"/>
    <x v="74"/>
    <x v="3"/>
    <s v="Cash-Sales-11GO.413"/>
    <x v="7"/>
    <x v="24"/>
  </r>
  <r>
    <s v="ASIF SAUDAGAR"/>
    <n v="1247795"/>
    <x v="2"/>
    <s v="Payment"/>
    <n v="-5000"/>
    <n v="-5000"/>
    <x v="91"/>
    <x v="91"/>
    <x v="0"/>
    <s v="Cash-Sales-11GO.413"/>
    <x v="7"/>
    <x v="24"/>
  </r>
  <r>
    <s v="VILAS MANDREKAR"/>
    <n v="1290026"/>
    <x v="2"/>
    <s v="Payment"/>
    <n v="-2000"/>
    <n v="-2000"/>
    <x v="18"/>
    <x v="18"/>
    <x v="2"/>
    <s v="Cash-Sales-11GO.413"/>
    <x v="7"/>
    <x v="24"/>
  </r>
  <r>
    <s v="ALLABAKSHA MOKASHI"/>
    <n v="1280328"/>
    <x v="2"/>
    <s v="Payment"/>
    <n v="-398961"/>
    <n v="-75.62"/>
    <x v="14"/>
    <x v="14"/>
    <x v="2"/>
    <s v="Counter Coll-Sales-11GO.413"/>
    <x v="7"/>
    <x v="24"/>
  </r>
  <r>
    <s v="NITA NAIK"/>
    <n v="1278889"/>
    <x v="2"/>
    <s v="Payment"/>
    <n v="-398934"/>
    <n v="-436.9"/>
    <x v="1"/>
    <x v="1"/>
    <x v="1"/>
    <s v="Counter Coll-Sales-11GO.413"/>
    <x v="7"/>
    <x v="24"/>
  </r>
  <r>
    <s v="ALEX FERNANDES"/>
    <n v="1285788"/>
    <x v="1"/>
    <s v="Invoice"/>
    <n v="1244"/>
    <n v="1244"/>
    <x v="2"/>
    <x v="2"/>
    <x v="2"/>
    <s v="MSIL Sale-11GO.413"/>
    <x v="7"/>
    <x v="24"/>
  </r>
  <r>
    <s v="ALEX FERNANDES"/>
    <n v="1285788"/>
    <x v="1"/>
    <s v="Invoice"/>
    <n v="310.01"/>
    <n v="310.01"/>
    <x v="7"/>
    <x v="7"/>
    <x v="2"/>
    <s v="MSIL Sale-11GO.413"/>
    <x v="7"/>
    <x v="24"/>
  </r>
  <r>
    <s v="ALEX FERNANDES"/>
    <n v="1285788"/>
    <x v="1"/>
    <s v="Invoice"/>
    <n v="1590.34"/>
    <n v="1590.34"/>
    <x v="7"/>
    <x v="7"/>
    <x v="2"/>
    <s v="MSIL Sale-11GO.413"/>
    <x v="7"/>
    <x v="24"/>
  </r>
  <r>
    <s v="OMAR GAGO"/>
    <n v="114746"/>
    <x v="1"/>
    <s v="Invoice"/>
    <n v="15809"/>
    <n v="36.1"/>
    <x v="2"/>
    <x v="2"/>
    <x v="2"/>
    <s v="MSIL Sale-11GO.413"/>
    <x v="7"/>
    <x v="24"/>
  </r>
  <r>
    <s v="ANKUSH PALIEKAR"/>
    <n v="358064"/>
    <x v="1"/>
    <s v="Invoice"/>
    <n v="11.38"/>
    <n v="11.38"/>
    <x v="21"/>
    <x v="21"/>
    <x v="2"/>
    <s v="Invoice-Other-11GO"/>
    <x v="11"/>
    <x v="25"/>
  </r>
  <r>
    <s v="PURUSHOTTAM GAD"/>
    <n v="1262276"/>
    <x v="1"/>
    <s v="Invoice"/>
    <n v="8286.0499999999993"/>
    <n v="8286.0499999999993"/>
    <x v="21"/>
    <x v="21"/>
    <x v="2"/>
    <s v="Invoice-Other-11GO"/>
    <x v="11"/>
    <x v="25"/>
  </r>
  <r>
    <s v="ANIL KORGAONKAR"/>
    <n v="1221423"/>
    <x v="1"/>
    <s v="Invoice"/>
    <n v="1017.66"/>
    <n v="1017.66"/>
    <x v="12"/>
    <x v="12"/>
    <x v="2"/>
    <s v="Invoice-Other-11GO"/>
    <x v="11"/>
    <x v="25"/>
  </r>
  <r>
    <s v="RAVLU HALDANKAR"/>
    <n v="1244702"/>
    <x v="1"/>
    <s v="Invoice"/>
    <n v="3259.63"/>
    <n v="790.02"/>
    <x v="12"/>
    <x v="12"/>
    <x v="2"/>
    <s v="Invoice-Other-11GO"/>
    <x v="11"/>
    <x v="25"/>
  </r>
  <r>
    <s v="NAMDEV BEKWADKAR"/>
    <n v="1198050"/>
    <x v="1"/>
    <s v="Invoice"/>
    <n v="100.9"/>
    <n v="100.9"/>
    <x v="21"/>
    <x v="21"/>
    <x v="2"/>
    <s v="Invoice-Other-11GO"/>
    <x v="11"/>
    <x v="25"/>
  </r>
  <r>
    <s v="HIMESH HODARKAR"/>
    <n v="121092"/>
    <x v="1"/>
    <s v="Invoice"/>
    <n v="724.79"/>
    <n v="724.79"/>
    <x v="21"/>
    <x v="21"/>
    <x v="2"/>
    <s v="Invoice-Other-11GO"/>
    <x v="11"/>
    <x v="25"/>
  </r>
  <r>
    <s v="PURUSHOTTAM GAD"/>
    <n v="1262276"/>
    <x v="1"/>
    <s v="Invoice"/>
    <n v="1710.19"/>
    <n v="1244.01"/>
    <x v="21"/>
    <x v="21"/>
    <x v="2"/>
    <s v="Invoice-Other-11GO"/>
    <x v="11"/>
    <x v="25"/>
  </r>
  <r>
    <s v="OMKAR CONTRACT SERVICES LLP"/>
    <n v="1110178"/>
    <x v="1"/>
    <s v="Invoice"/>
    <n v="26994.06"/>
    <n v="26994.06"/>
    <x v="8"/>
    <x v="8"/>
    <x v="1"/>
    <s v="MCP-11GO"/>
    <x v="11"/>
    <x v="25"/>
  </r>
  <r>
    <s v="OMKAR CONTRACT SERVICES LLP"/>
    <n v="1110178"/>
    <x v="1"/>
    <s v="Invoice"/>
    <n v="26994.06"/>
    <n v="26994.06"/>
    <x v="30"/>
    <x v="30"/>
    <x v="1"/>
    <s v="MCP-11GO"/>
    <x v="11"/>
    <x v="25"/>
  </r>
  <r>
    <s v="ROHAN NAIK"/>
    <n v="1268836"/>
    <x v="1"/>
    <s v="Invoice"/>
    <n v="512.88"/>
    <n v="225.01"/>
    <x v="2"/>
    <x v="2"/>
    <x v="2"/>
    <s v="Invoice-Other-11GO"/>
    <x v="11"/>
    <x v="25"/>
  </r>
  <r>
    <s v="AARTI BHOSLE"/>
    <n v="145399"/>
    <x v="2"/>
    <s v="Payment"/>
    <n v="-3000"/>
    <n v="-3000"/>
    <x v="14"/>
    <x v="14"/>
    <x v="2"/>
    <s v="Cash-WS-11GO.401"/>
    <x v="0"/>
    <x v="25"/>
  </r>
  <r>
    <s v="KALINDI VENKATESH NAIK BANAULIKAR"/>
    <n v="1289624"/>
    <x v="2"/>
    <s v="Payment"/>
    <n v="-4000"/>
    <n v="-4000"/>
    <x v="14"/>
    <x v="14"/>
    <x v="2"/>
    <s v="Cash-WS-11GO.401"/>
    <x v="0"/>
    <x v="25"/>
  </r>
  <r>
    <s v="SHARON D SOUZA"/>
    <n v="1106141"/>
    <x v="2"/>
    <s v="Payment"/>
    <n v="-2000"/>
    <n v="-2000"/>
    <x v="5"/>
    <x v="5"/>
    <x v="2"/>
    <s v="Cash-WS-11GO.401"/>
    <x v="0"/>
    <x v="25"/>
  </r>
  <r>
    <s v="VASANT GAWAS"/>
    <n v="690293"/>
    <x v="2"/>
    <s v="Payment"/>
    <n v="-200"/>
    <n v="-200"/>
    <x v="226"/>
    <x v="226"/>
    <x v="4"/>
    <s v="Cash-WS-11GO.401"/>
    <x v="0"/>
    <x v="25"/>
  </r>
  <r>
    <s v="SHAMBA NAIK"/>
    <n v="1161619"/>
    <x v="2"/>
    <s v="Payment"/>
    <n v="-500"/>
    <n v="-500"/>
    <x v="240"/>
    <x v="240"/>
    <x v="4"/>
    <s v="Cash-WS-11GO.401"/>
    <x v="0"/>
    <x v="25"/>
  </r>
  <r>
    <s v="RAJANDAR  KUMAR SHARMA"/>
    <n v="1241861"/>
    <x v="2"/>
    <s v="Payment"/>
    <n v="-2420"/>
    <n v="-2420"/>
    <x v="13"/>
    <x v="13"/>
    <x v="2"/>
    <s v="Cash-WS-11GO.401"/>
    <x v="0"/>
    <x v="25"/>
  </r>
  <r>
    <s v="ASHOK SHIRGAONKAR"/>
    <n v="1283523"/>
    <x v="2"/>
    <s v="Payment"/>
    <n v="-40000"/>
    <n v="-40000"/>
    <x v="18"/>
    <x v="18"/>
    <x v="2"/>
    <s v="Cash-WS-11GO.401"/>
    <x v="0"/>
    <x v="25"/>
  </r>
  <r>
    <s v="GAURI SATARDEKAR"/>
    <n v="558945"/>
    <x v="2"/>
    <s v="Payment"/>
    <n v="-600"/>
    <n v="-600"/>
    <x v="220"/>
    <x v="220"/>
    <x v="4"/>
    <s v="Cash-WS-11GO.401"/>
    <x v="0"/>
    <x v="25"/>
  </r>
  <r>
    <s v="SAMEER VELUSKAR"/>
    <n v="613796"/>
    <x v="2"/>
    <s v="Payment"/>
    <n v="-25000"/>
    <n v="-25000"/>
    <x v="14"/>
    <x v="14"/>
    <x v="2"/>
    <s v="Cash-WS-11GO.401"/>
    <x v="0"/>
    <x v="25"/>
  </r>
  <r>
    <s v="PRAKASH VELUSKAR"/>
    <n v="364276"/>
    <x v="2"/>
    <s v="Payment"/>
    <n v="-2000"/>
    <n v="-2000"/>
    <x v="13"/>
    <x v="13"/>
    <x v="2"/>
    <s v="Cash-WS-11GO.401"/>
    <x v="0"/>
    <x v="25"/>
  </r>
  <r>
    <s v="NAVINCHANDRA PATEL"/>
    <n v="1097916"/>
    <x v="2"/>
    <s v="Payment"/>
    <n v="-2800"/>
    <n v="-2800"/>
    <x v="17"/>
    <x v="17"/>
    <x v="2"/>
    <s v="Cash-WS-11GO.401"/>
    <x v="0"/>
    <x v="25"/>
  </r>
  <r>
    <s v="DILIP NAIK"/>
    <n v="1067545"/>
    <x v="2"/>
    <s v="Payment"/>
    <n v="-2600"/>
    <n v="-2600"/>
    <x v="29"/>
    <x v="29"/>
    <x v="1"/>
    <s v="Cash-WS-11GO.401"/>
    <x v="0"/>
    <x v="25"/>
  </r>
  <r>
    <s v="NIVESH PEDNEKAR"/>
    <n v="1207680"/>
    <x v="2"/>
    <s v="Payment"/>
    <n v="-4000"/>
    <n v="-4000"/>
    <x v="12"/>
    <x v="12"/>
    <x v="2"/>
    <s v="Cash-WS-11GO.401"/>
    <x v="0"/>
    <x v="25"/>
  </r>
  <r>
    <s v="NARESH SHIRODKAR"/>
    <n v="118504"/>
    <x v="2"/>
    <s v="Payment"/>
    <n v="-100"/>
    <n v="-100"/>
    <x v="123"/>
    <x v="123"/>
    <x v="0"/>
    <s v="Cash-WS-11GO.401"/>
    <x v="0"/>
    <x v="25"/>
  </r>
  <r>
    <s v="M/S SAPECO PRINTERS"/>
    <n v="470587"/>
    <x v="2"/>
    <s v="Payment"/>
    <n v="-9662"/>
    <n v="-9662"/>
    <x v="19"/>
    <x v="19"/>
    <x v="3"/>
    <s v="Cash-WS-11GO.401"/>
    <x v="0"/>
    <x v="25"/>
  </r>
  <r>
    <s v="KRISHNANATH NAIK"/>
    <n v="466696"/>
    <x v="2"/>
    <s v="Payment"/>
    <n v="-2000"/>
    <n v="-2000"/>
    <x v="44"/>
    <x v="44"/>
    <x v="3"/>
    <s v="Counter Coll-WS-11GO.401"/>
    <x v="0"/>
    <x v="25"/>
  </r>
  <r>
    <s v="JAYRAM RATHORD"/>
    <n v="930585"/>
    <x v="2"/>
    <s v="Payment"/>
    <n v="-1000"/>
    <n v="-1000"/>
    <x v="98"/>
    <x v="98"/>
    <x v="0"/>
    <s v="Cash-WS-11GO.401"/>
    <x v="0"/>
    <x v="25"/>
  </r>
  <r>
    <s v="CLEMENT COSTA"/>
    <n v="462037"/>
    <x v="2"/>
    <s v="Payment"/>
    <n v="-900"/>
    <n v="-900"/>
    <x v="260"/>
    <x v="260"/>
    <x v="4"/>
    <s v="Cash-WS-11GO.401"/>
    <x v="0"/>
    <x v="25"/>
  </r>
  <r>
    <s v="MANJUNATH HIREMATH"/>
    <n v="1168116"/>
    <x v="2"/>
    <s v="Payment"/>
    <n v="-1000"/>
    <n v="-1000"/>
    <x v="13"/>
    <x v="13"/>
    <x v="2"/>
    <s v="Cash-WS-11GO.401"/>
    <x v="0"/>
    <x v="25"/>
  </r>
  <r>
    <s v="UDESH NAIK"/>
    <n v="142705"/>
    <x v="1"/>
    <s v="Invoice"/>
    <n v="14490"/>
    <n v="490"/>
    <x v="32"/>
    <x v="32"/>
    <x v="2"/>
    <s v="SR Service-11GO.401"/>
    <x v="0"/>
    <x v="25"/>
  </r>
  <r>
    <s v="VENITA PIRES"/>
    <n v="1220267"/>
    <x v="1"/>
    <s v="Invoice"/>
    <n v="711.99"/>
    <n v="499.99"/>
    <x v="81"/>
    <x v="81"/>
    <x v="3"/>
    <s v="FSC (Own)-11GO.401"/>
    <x v="0"/>
    <x v="25"/>
  </r>
  <r>
    <s v="COMMERCIAL TAXES"/>
    <n v="917178"/>
    <x v="1"/>
    <s v="Invoice"/>
    <n v="12373.1"/>
    <n v="12373.1"/>
    <x v="99"/>
    <x v="99"/>
    <x v="3"/>
    <s v="SR Service-11GO.401"/>
    <x v="0"/>
    <x v="25"/>
  </r>
  <r>
    <s v="CHANDRAKANT GAWAS"/>
    <n v="365296"/>
    <x v="1"/>
    <s v="Invoice"/>
    <n v="7478.5"/>
    <n v="7478.5"/>
    <x v="204"/>
    <x v="204"/>
    <x v="4"/>
    <s v="SR Service-11GO.401"/>
    <x v="0"/>
    <x v="25"/>
  </r>
  <r>
    <s v="GOA MEDICAL COLLEGE "/>
    <n v="120105"/>
    <x v="1"/>
    <s v="Invoice"/>
    <n v="21419.52"/>
    <n v="21419.52"/>
    <x v="143"/>
    <x v="143"/>
    <x v="4"/>
    <s v="SR Service-11GO.401"/>
    <x v="0"/>
    <x v="25"/>
  </r>
  <r>
    <s v="THE DEAN"/>
    <n v="845501"/>
    <x v="1"/>
    <s v="Invoice"/>
    <n v="20256.689999999999"/>
    <n v="20256.689999999999"/>
    <x v="22"/>
    <x v="22"/>
    <x v="2"/>
    <s v="SR Service-11GO.401"/>
    <x v="0"/>
    <x v="25"/>
  </r>
  <r>
    <s v="M/S SESA COMMUNITY DEVELOPMENT FOUNDATION"/>
    <n v="1045747"/>
    <x v="1"/>
    <s v="Invoice"/>
    <n v="3467.02"/>
    <n v="3467.02"/>
    <x v="261"/>
    <x v="261"/>
    <x v="4"/>
    <s v="SR Service-11GO.401"/>
    <x v="0"/>
    <x v="25"/>
  </r>
  <r>
    <s v="GENERAL ADMINISTRATION DEPARTMENT"/>
    <n v="1286024"/>
    <x v="1"/>
    <s v="Invoice"/>
    <n v="15248.01"/>
    <n v="15248.01"/>
    <x v="7"/>
    <x v="7"/>
    <x v="2"/>
    <s v="SR Service-11GO.401"/>
    <x v="0"/>
    <x v="25"/>
  </r>
  <r>
    <s v="M/S NIRVANA NEST BUILDING"/>
    <n v="353377"/>
    <x v="1"/>
    <s v="Invoice"/>
    <n v="21484.77"/>
    <n v="21484.77"/>
    <x v="262"/>
    <x v="262"/>
    <x v="4"/>
    <s v="SR Service-11GO.401"/>
    <x v="0"/>
    <x v="25"/>
  </r>
  <r>
    <s v="ANISHA NAIK"/>
    <n v="781164"/>
    <x v="1"/>
    <s v="Invoice"/>
    <n v="9786.65"/>
    <n v="7296.93"/>
    <x v="83"/>
    <x v="83"/>
    <x v="1"/>
    <s v="SR Service-11GO.401"/>
    <x v="0"/>
    <x v="25"/>
  </r>
  <r>
    <s v="KHEMARAM SUTHAR"/>
    <n v="116739"/>
    <x v="1"/>
    <s v="Invoice"/>
    <n v="17821.18"/>
    <n v="17821.18"/>
    <x v="254"/>
    <x v="254"/>
    <x v="4"/>
    <s v="SR Service-11GO.401"/>
    <x v="0"/>
    <x v="25"/>
  </r>
  <r>
    <s v="KAAMA BREWERIES PVT LTD"/>
    <n v="1144968"/>
    <x v="1"/>
    <s v="Invoice"/>
    <n v="3242.05"/>
    <n v="3242.05"/>
    <x v="175"/>
    <x v="175"/>
    <x v="0"/>
    <s v="SR Service-11GO.401"/>
    <x v="0"/>
    <x v="25"/>
  </r>
  <r>
    <s v="PARESHKUMAR NATHALAL"/>
    <n v="1264381"/>
    <x v="1"/>
    <s v="Invoice"/>
    <n v="631.01"/>
    <n v="631.01"/>
    <x v="112"/>
    <x v="112"/>
    <x v="0"/>
    <s v="SR Service-11GO.401"/>
    <x v="0"/>
    <x v="25"/>
  </r>
  <r>
    <s v="MATA MAMATA SUKADAT"/>
    <n v="474857"/>
    <x v="1"/>
    <s v="Invoice"/>
    <n v="1508.71"/>
    <n v="1508.71"/>
    <x v="233"/>
    <x v="233"/>
    <x v="4"/>
    <s v="SR Service-11GO.401"/>
    <x v="0"/>
    <x v="25"/>
  </r>
  <r>
    <s v="PRITAM SINGH"/>
    <n v="1273006"/>
    <x v="1"/>
    <s v="Invoice"/>
    <n v="63"/>
    <n v="63"/>
    <x v="17"/>
    <x v="17"/>
    <x v="2"/>
    <s v="FSC (Own)-11GO.401"/>
    <x v="0"/>
    <x v="25"/>
  </r>
  <r>
    <s v="GENERAL ADMINISTRATION DEPARTMENT"/>
    <n v="883840"/>
    <x v="1"/>
    <s v="Invoice"/>
    <n v="4910.6899999999996"/>
    <n v="4710.6899999999996"/>
    <x v="159"/>
    <x v="159"/>
    <x v="0"/>
    <s v="SR Service-11GO.401"/>
    <x v="0"/>
    <x v="25"/>
  </r>
  <r>
    <s v="ANIL NAIK"/>
    <n v="987004"/>
    <x v="1"/>
    <s v="Invoice"/>
    <n v="8615.5400000000009"/>
    <n v="15.54"/>
    <x v="2"/>
    <x v="2"/>
    <x v="2"/>
    <s v="SR Service-11GO.401"/>
    <x v="0"/>
    <x v="25"/>
  </r>
  <r>
    <s v="TRUE VALUE"/>
    <n v="860556"/>
    <x v="1"/>
    <s v="Invoice"/>
    <n v="348.75"/>
    <n v="348.75"/>
    <x v="22"/>
    <x v="22"/>
    <x v="2"/>
    <s v="SR Service-11GO.401"/>
    <x v="0"/>
    <x v="25"/>
  </r>
  <r>
    <s v="TRUE VALUE"/>
    <n v="860556"/>
    <x v="1"/>
    <s v="Invoice"/>
    <n v="9657.84"/>
    <n v="9657.84"/>
    <x v="64"/>
    <x v="64"/>
    <x v="0"/>
    <s v="SR Service-11GO.401"/>
    <x v="0"/>
    <x v="25"/>
  </r>
  <r>
    <s v="M/S ALD AUTOMOTIVE PRIVATE LTD"/>
    <n v="883512"/>
    <x v="1"/>
    <s v="Invoice"/>
    <n v="2328.61"/>
    <n v="341.52"/>
    <x v="60"/>
    <x v="60"/>
    <x v="0"/>
    <s v="SR Service-11GO.401"/>
    <x v="0"/>
    <x v="25"/>
  </r>
  <r>
    <s v="NALIN KUMAR"/>
    <n v="1181509"/>
    <x v="1"/>
    <s v="Invoice"/>
    <n v="2245.8200000000002"/>
    <n v="2245.8200000000002"/>
    <x v="17"/>
    <x v="17"/>
    <x v="2"/>
    <s v="FSC (Own)-11GO.401"/>
    <x v="0"/>
    <x v="25"/>
  </r>
  <r>
    <s v="GOMANTAK PRIVATE LIMITED"/>
    <n v="729790"/>
    <x v="1"/>
    <s v="Invoice"/>
    <n v="10078.780000000001"/>
    <n v="10078.780000000001"/>
    <x v="12"/>
    <x v="12"/>
    <x v="2"/>
    <s v="SR Service-11GO.401"/>
    <x v="0"/>
    <x v="25"/>
  </r>
  <r>
    <s v="LOTUS INDUSTRIES"/>
    <n v="916636"/>
    <x v="1"/>
    <s v="Invoice"/>
    <n v="175.01"/>
    <n v="175.01"/>
    <x v="63"/>
    <x v="63"/>
    <x v="4"/>
    <s v="SR Service-11GO.401"/>
    <x v="0"/>
    <x v="25"/>
  </r>
  <r>
    <s v="ALD AUTOMOTIVE PVT .LTD"/>
    <n v="1202513"/>
    <x v="1"/>
    <s v="Invoice"/>
    <n v="6807.32"/>
    <n v="6807.32"/>
    <x v="96"/>
    <x v="96"/>
    <x v="0"/>
    <s v="SR Service-11GO.401"/>
    <x v="0"/>
    <x v="25"/>
  </r>
  <r>
    <s v="AGILENT TECHNOLOGIES INDIA PRIVATE LIMITED"/>
    <n v="1154001"/>
    <x v="1"/>
    <s v="Invoice"/>
    <n v="3999.48"/>
    <n v="3999.48"/>
    <x v="263"/>
    <x v="263"/>
    <x v="4"/>
    <s v="FSC (Own)-11GO.401"/>
    <x v="0"/>
    <x v="25"/>
  </r>
  <r>
    <s v="MARUTI SUZUKI INDIA LTD.(EW)"/>
    <n v="297196"/>
    <x v="1"/>
    <s v="Invoice"/>
    <n v="5817.42"/>
    <n v="3574.38"/>
    <x v="222"/>
    <x v="222"/>
    <x v="4"/>
    <s v="SR Service-11GO.401"/>
    <x v="0"/>
    <x v="25"/>
  </r>
  <r>
    <s v="MAYA NAGVEKAR"/>
    <n v="119127"/>
    <x v="1"/>
    <s v="Invoice"/>
    <n v="3024.61"/>
    <n v="3024.61"/>
    <x v="130"/>
    <x v="130"/>
    <x v="3"/>
    <s v="SR Service-11GO.401"/>
    <x v="0"/>
    <x v="25"/>
  </r>
  <r>
    <s v="ALD AUTOMOTIVE PVT LTD"/>
    <n v="1038860"/>
    <x v="1"/>
    <s v="Invoice"/>
    <n v="5065.1000000000004"/>
    <n v="5065.1000000000004"/>
    <x v="15"/>
    <x v="15"/>
    <x v="2"/>
    <s v="SR Service-11GO.401"/>
    <x v="0"/>
    <x v="25"/>
  </r>
  <r>
    <s v="APRANT MOTORS PVT. LTD."/>
    <n v="454855"/>
    <x v="1"/>
    <s v="Invoice"/>
    <n v="4380.82"/>
    <n v="4380.82"/>
    <x v="98"/>
    <x v="98"/>
    <x v="0"/>
    <s v="SR Service-11GO.401"/>
    <x v="0"/>
    <x v="25"/>
  </r>
  <r>
    <s v="THE NEW INDIA ASSURANCE CO. LTD.(EW)"/>
    <n v="297195"/>
    <x v="1"/>
    <s v="Invoice"/>
    <n v="4470.46"/>
    <n v="4470.46"/>
    <x v="107"/>
    <x v="107"/>
    <x v="0"/>
    <s v="SR Service-11GO.401"/>
    <x v="0"/>
    <x v="25"/>
  </r>
  <r>
    <s v="SAMEER SAIYAD"/>
    <n v="1180625"/>
    <x v="1"/>
    <s v="Invoice"/>
    <n v="7104.82"/>
    <n v="7104.82"/>
    <x v="32"/>
    <x v="32"/>
    <x v="2"/>
    <s v="SR Service-11GO.401"/>
    <x v="0"/>
    <x v="25"/>
  </r>
  <r>
    <s v="M/S OFFICE OF THE DEAN"/>
    <n v="443313"/>
    <x v="1"/>
    <s v="Invoice"/>
    <n v="5374.14"/>
    <n v="5374.14"/>
    <x v="65"/>
    <x v="65"/>
    <x v="0"/>
    <s v="SR Service-11GO.401"/>
    <x v="0"/>
    <x v="25"/>
  </r>
  <r>
    <s v="SANDEEP SAVAIKAR"/>
    <n v="436191"/>
    <x v="1"/>
    <s v="Invoice"/>
    <n v="26232.02"/>
    <n v="26232.02"/>
    <x v="14"/>
    <x v="14"/>
    <x v="2"/>
    <s v="SR Service-11GO.401"/>
    <x v="0"/>
    <x v="25"/>
  </r>
  <r>
    <s v="OFFICE SUPRINTENDING ENG"/>
    <n v="114957"/>
    <x v="1"/>
    <s v="Invoice"/>
    <n v="2234.52"/>
    <n v="2234.52"/>
    <x v="55"/>
    <x v="55"/>
    <x v="1"/>
    <s v="SR Service-11GO.401"/>
    <x v="0"/>
    <x v="25"/>
  </r>
  <r>
    <s v="HAFIJUL ALI"/>
    <n v="1026722"/>
    <x v="1"/>
    <s v="Invoice"/>
    <n v="14773.67"/>
    <n v="423.67"/>
    <x v="181"/>
    <x v="181"/>
    <x v="2"/>
    <s v="SR Service-11GO.401"/>
    <x v="0"/>
    <x v="25"/>
  </r>
  <r>
    <s v="THE NEW INDIA ASSURANCE CO. LTD.(EW)"/>
    <n v="297195"/>
    <x v="1"/>
    <s v="Invoice"/>
    <n v="68534.100000000006"/>
    <n v="68534.100000000006"/>
    <x v="264"/>
    <x v="264"/>
    <x v="4"/>
    <s v="SR Service-11GO.401"/>
    <x v="0"/>
    <x v="25"/>
  </r>
  <r>
    <s v="TARUN BHARAT PVT LTD"/>
    <n v="957940"/>
    <x v="1"/>
    <s v="Invoice"/>
    <n v="5110.66"/>
    <n v="5110.66"/>
    <x v="21"/>
    <x v="21"/>
    <x v="2"/>
    <s v="SR Service-11GO.401"/>
    <x v="0"/>
    <x v="25"/>
  </r>
  <r>
    <s v="M/S GOA COASTAL RESORT"/>
    <n v="696529"/>
    <x v="1"/>
    <s v="Invoice"/>
    <n v="657.02"/>
    <n v="657.02"/>
    <x v="5"/>
    <x v="5"/>
    <x v="2"/>
    <s v="SR Service-11GO.401"/>
    <x v="0"/>
    <x v="25"/>
  </r>
  <r>
    <s v="GOA MEDICAL COLLEGE"/>
    <n v="469445"/>
    <x v="1"/>
    <s v="Invoice"/>
    <n v="7600"/>
    <n v="7600"/>
    <x v="1"/>
    <x v="1"/>
    <x v="1"/>
    <s v="SR Service-11GO.401"/>
    <x v="0"/>
    <x v="25"/>
  </r>
  <r>
    <s v="SHEELA DHODIA"/>
    <n v="139423"/>
    <x v="1"/>
    <s v="Invoice"/>
    <n v="194.01"/>
    <n v="194.01"/>
    <x v="265"/>
    <x v="265"/>
    <x v="4"/>
    <s v="SR Service-11GO.401"/>
    <x v="0"/>
    <x v="25"/>
  </r>
  <r>
    <s v="GOA MEDICAL COLLEGE"/>
    <n v="469445"/>
    <x v="1"/>
    <s v="Invoice"/>
    <n v="9199.11"/>
    <n v="9199.11"/>
    <x v="67"/>
    <x v="67"/>
    <x v="4"/>
    <s v="SR Service-11GO.401"/>
    <x v="0"/>
    <x v="25"/>
  </r>
  <r>
    <s v="PALLAVI SIGNAPURKAR"/>
    <n v="457885"/>
    <x v="1"/>
    <s v="Invoice"/>
    <n v="2134.52"/>
    <n v="2134.52"/>
    <x v="2"/>
    <x v="2"/>
    <x v="2"/>
    <s v="FSC (Own)-11GO.401"/>
    <x v="0"/>
    <x v="25"/>
  </r>
  <r>
    <s v="AUTOCAL SOLUTIONS PRIVATE LIMITED"/>
    <n v="1086642"/>
    <x v="1"/>
    <s v="Invoice"/>
    <n v="10180.030000000001"/>
    <n v="10180.030000000001"/>
    <x v="55"/>
    <x v="55"/>
    <x v="1"/>
    <s v="SR Service-11GO.401"/>
    <x v="0"/>
    <x v="25"/>
  </r>
  <r>
    <s v="KIRAN KERKAR"/>
    <n v="334291"/>
    <x v="1"/>
    <s v="Invoice"/>
    <n v="9955.02"/>
    <n v="9955.02"/>
    <x v="21"/>
    <x v="21"/>
    <x v="2"/>
    <s v="SR Service-11GO.401"/>
    <x v="0"/>
    <x v="25"/>
  </r>
  <r>
    <s v="M/S GENERAL ADMINISTRATION DEPARTMENT"/>
    <n v="1287579"/>
    <x v="1"/>
    <s v="Invoice"/>
    <n v="8829.98"/>
    <n v="8829.98"/>
    <x v="3"/>
    <x v="3"/>
    <x v="2"/>
    <s v="SR Service-11GO.401"/>
    <x v="0"/>
    <x v="25"/>
  </r>
  <r>
    <s v="ZIVASALOON&amp; SPA"/>
    <n v="1097696"/>
    <x v="1"/>
    <s v="Invoice"/>
    <n v="14224.75"/>
    <n v="14224.75"/>
    <x v="13"/>
    <x v="13"/>
    <x v="2"/>
    <s v="SR Service-11GO.401"/>
    <x v="0"/>
    <x v="25"/>
  </r>
  <r>
    <s v="BENZIA D'SOUZA"/>
    <n v="618488"/>
    <x v="1"/>
    <s v="Invoice"/>
    <n v="9499.33"/>
    <n v="9499.33"/>
    <x v="32"/>
    <x v="32"/>
    <x v="2"/>
    <s v="SR Service-11GO.401"/>
    <x v="0"/>
    <x v="25"/>
  </r>
  <r>
    <s v="KARTIK MUCHANDI"/>
    <n v="564447"/>
    <x v="1"/>
    <s v="Invoice"/>
    <n v="177"/>
    <n v="177"/>
    <x v="109"/>
    <x v="109"/>
    <x v="0"/>
    <s v="SR Service-11GO.401"/>
    <x v="0"/>
    <x v="25"/>
  </r>
  <r>
    <s v="THE NEW INDIA ASSURANCE CO. LTD.(EW)"/>
    <n v="297195"/>
    <x v="1"/>
    <s v="Invoice"/>
    <n v="7869.31"/>
    <n v="7869.31"/>
    <x v="211"/>
    <x v="211"/>
    <x v="0"/>
    <s v="SR Service-11GO.401"/>
    <x v="0"/>
    <x v="25"/>
  </r>
  <r>
    <s v="DIRECTORATE OF ART AND CULTURE"/>
    <n v="783350"/>
    <x v="1"/>
    <s v="Invoice"/>
    <n v="7426.45"/>
    <n v="7426.45"/>
    <x v="1"/>
    <x v="1"/>
    <x v="1"/>
    <s v="SR Service-11GO.401"/>
    <x v="0"/>
    <x v="25"/>
  </r>
  <r>
    <s v="DEPARTMENT OF SCIENCE, TECHNOLOGY &amp; ENVIRONMENT"/>
    <n v="788990"/>
    <x v="1"/>
    <s v="Invoice"/>
    <n v="11360.47"/>
    <n v="11360.47"/>
    <x v="14"/>
    <x v="14"/>
    <x v="2"/>
    <s v="SR Service-11GO.401"/>
    <x v="0"/>
    <x v="25"/>
  </r>
  <r>
    <s v="SWATI GOVENKAR"/>
    <n v="1196387"/>
    <x v="1"/>
    <s v="Invoice"/>
    <n v="3600"/>
    <n v="1853.75"/>
    <x v="247"/>
    <x v="247"/>
    <x v="4"/>
    <s v="SR Service-11GO.401"/>
    <x v="0"/>
    <x v="25"/>
  </r>
  <r>
    <s v="VAIBHAV MANOLKA"/>
    <n v="464013"/>
    <x v="1"/>
    <s v="Invoice"/>
    <n v="10687.17"/>
    <n v="2829.17"/>
    <x v="177"/>
    <x v="177"/>
    <x v="0"/>
    <s v="SR Service-11GO.401"/>
    <x v="0"/>
    <x v="25"/>
  </r>
  <r>
    <s v="STATE COUNCIL EDUCT RECH "/>
    <n v="141181"/>
    <x v="1"/>
    <s v="Invoice"/>
    <n v="1065"/>
    <n v="1065"/>
    <x v="266"/>
    <x v="266"/>
    <x v="4"/>
    <s v="SR Service-11GO.401"/>
    <x v="0"/>
    <x v="25"/>
  </r>
  <r>
    <s v="STATE COUNCIL EDUCT RECH "/>
    <n v="141181"/>
    <x v="1"/>
    <s v="Invoice"/>
    <n v="7929.04"/>
    <n v="7929.04"/>
    <x v="169"/>
    <x v="169"/>
    <x v="0"/>
    <s v="SR Service-11GO.401"/>
    <x v="0"/>
    <x v="25"/>
  </r>
  <r>
    <s v="M/S DELTA CORP LIMITED"/>
    <n v="689743"/>
    <x v="1"/>
    <s v="Invoice"/>
    <n v="1602.06"/>
    <n v="1602.06"/>
    <x v="54"/>
    <x v="54"/>
    <x v="1"/>
    <s v="SR Service-11GO.401"/>
    <x v="0"/>
    <x v="25"/>
  </r>
  <r>
    <s v="LT ENGINEER"/>
    <n v="1203934"/>
    <x v="1"/>
    <s v="Invoice"/>
    <n v="1496.34"/>
    <n v="1496.34"/>
    <x v="112"/>
    <x v="112"/>
    <x v="0"/>
    <s v="FSC (Own)-11GO.401"/>
    <x v="0"/>
    <x v="25"/>
  </r>
  <r>
    <s v="DARRYL NOAH VAZE"/>
    <n v="1233398"/>
    <x v="1"/>
    <s v="Invoice"/>
    <n v="16689.72"/>
    <n v="16689.72"/>
    <x v="116"/>
    <x v="116"/>
    <x v="0"/>
    <s v="SR Service-11GO.401"/>
    <x v="0"/>
    <x v="25"/>
  </r>
  <r>
    <s v="SANDEEP HIROJI"/>
    <n v="368757"/>
    <x v="1"/>
    <s v="Invoice"/>
    <n v="16715.78"/>
    <n v="15.78"/>
    <x v="13"/>
    <x v="13"/>
    <x v="2"/>
    <s v="SR Service-11GO.401"/>
    <x v="0"/>
    <x v="25"/>
  </r>
  <r>
    <s v="ASST DIRECTOR (ADMN ) INTELEGENCE"/>
    <n v="943464"/>
    <x v="1"/>
    <s v="Invoice"/>
    <n v="8130.69"/>
    <n v="8130.69"/>
    <x v="49"/>
    <x v="49"/>
    <x v="3"/>
    <s v="SR Service-11GO.401"/>
    <x v="0"/>
    <x v="25"/>
  </r>
  <r>
    <s v="PRIYANKA SHETIYA"/>
    <n v="1013877"/>
    <x v="1"/>
    <s v="Invoice"/>
    <n v="6310.55"/>
    <n v="6310.55"/>
    <x v="189"/>
    <x v="189"/>
    <x v="2"/>
    <s v="SR Service-11GO.401"/>
    <x v="0"/>
    <x v="25"/>
  </r>
  <r>
    <s v="OFFUCE OF THE DIRECTOR GENERAL OF POLICE"/>
    <n v="1033007"/>
    <x v="1"/>
    <s v="Invoice"/>
    <n v="12793.62"/>
    <n v="12793.62"/>
    <x v="31"/>
    <x v="31"/>
    <x v="2"/>
    <s v="SR Service-11GO.401"/>
    <x v="0"/>
    <x v="25"/>
  </r>
  <r>
    <s v="M/S THE DEAN GOA MEDICAL COLLEGE"/>
    <n v="439906"/>
    <x v="1"/>
    <s v="Invoice"/>
    <n v="19233.59"/>
    <n v="19233.59"/>
    <x v="20"/>
    <x v="20"/>
    <x v="2"/>
    <s v="SR Service-11GO.401"/>
    <x v="0"/>
    <x v="25"/>
  </r>
  <r>
    <s v="GENERAL ADMINISTRATION DEPARTMENT"/>
    <n v="1286024"/>
    <x v="1"/>
    <s v="Invoice"/>
    <n v="3134.53"/>
    <n v="3134.53"/>
    <x v="7"/>
    <x v="7"/>
    <x v="2"/>
    <s v="FSC (Own)-11GO.401"/>
    <x v="0"/>
    <x v="25"/>
  </r>
  <r>
    <s v="SUNSHUDH RENWABLS SUNSHUDH"/>
    <n v="438254"/>
    <x v="1"/>
    <s v="Invoice"/>
    <n v="26706.53"/>
    <n v="26706.53"/>
    <x v="170"/>
    <x v="170"/>
    <x v="0"/>
    <s v="SR Service-11GO.401"/>
    <x v="0"/>
    <x v="25"/>
  </r>
  <r>
    <s v="CASA BRITONA"/>
    <n v="123676"/>
    <x v="1"/>
    <s v="Invoice"/>
    <n v="6578.19"/>
    <n v="6578.19"/>
    <x v="65"/>
    <x v="65"/>
    <x v="0"/>
    <s v="SR Service-11GO.401"/>
    <x v="0"/>
    <x v="25"/>
  </r>
  <r>
    <s v="GOAMEDICAL COLLEGE"/>
    <n v="898663"/>
    <x v="1"/>
    <s v="Invoice"/>
    <n v="11376.7"/>
    <n v="11376.7"/>
    <x v="47"/>
    <x v="47"/>
    <x v="1"/>
    <s v="SR Service-11GO.401"/>
    <x v="0"/>
    <x v="25"/>
  </r>
  <r>
    <s v="CASA BRITONA"/>
    <n v="123676"/>
    <x v="1"/>
    <s v="Invoice"/>
    <n v="26232.68"/>
    <n v="26232.68"/>
    <x v="129"/>
    <x v="129"/>
    <x v="4"/>
    <s v="SR Service-11GO.401"/>
    <x v="0"/>
    <x v="25"/>
  </r>
  <r>
    <s v="HOTEL CASA BRITONA "/>
    <n v="121495"/>
    <x v="1"/>
    <s v="Invoice"/>
    <n v="529.61"/>
    <n v="529.61"/>
    <x v="111"/>
    <x v="111"/>
    <x v="0"/>
    <s v="SR Service-11GO.401"/>
    <x v="0"/>
    <x v="25"/>
  </r>
  <r>
    <s v="GOA HOUSING BOARD BOARD"/>
    <n v="347855"/>
    <x v="1"/>
    <s v="Invoice"/>
    <n v="19727.54"/>
    <n v="19727.54"/>
    <x v="2"/>
    <x v="2"/>
    <x v="2"/>
    <s v="SR Service-11GO.401"/>
    <x v="0"/>
    <x v="25"/>
  </r>
  <r>
    <s v="THE OFFICERS INCHARGE"/>
    <n v="1194974"/>
    <x v="1"/>
    <s v="Invoice"/>
    <n v="7834.8"/>
    <n v="156.80000000000001"/>
    <x v="65"/>
    <x v="65"/>
    <x v="0"/>
    <s v="SR Service-11GO.401"/>
    <x v="0"/>
    <x v="25"/>
  </r>
  <r>
    <s v="M\S OFFICE OF THE DIRECTOR GENERAL OF POLICE"/>
    <n v="1032309"/>
    <x v="1"/>
    <s v="Invoice"/>
    <n v="10308.290000000001"/>
    <n v="10308.290000000001"/>
    <x v="37"/>
    <x v="37"/>
    <x v="1"/>
    <s v="SR Service-11GO.401"/>
    <x v="0"/>
    <x v="25"/>
  </r>
  <r>
    <s v="M MHAMBREY"/>
    <n v="128299"/>
    <x v="1"/>
    <s v="Invoice"/>
    <n v="3835.4"/>
    <n v="3835.4"/>
    <x v="267"/>
    <x v="267"/>
    <x v="4"/>
    <s v="SR Service-11GO.401"/>
    <x v="0"/>
    <x v="25"/>
  </r>
  <r>
    <s v="ALD AUTOMOTIVE PVT LTD"/>
    <n v="1038860"/>
    <x v="1"/>
    <s v="Invoice"/>
    <n v="11982.17"/>
    <n v="1415.52"/>
    <x v="121"/>
    <x v="121"/>
    <x v="3"/>
    <s v="SR Service-11GO.401"/>
    <x v="0"/>
    <x v="25"/>
  </r>
  <r>
    <s v="GENERAL ADMINISTRATION SECRETERIAT PORVORIM GOA"/>
    <n v="1285684"/>
    <x v="1"/>
    <s v="Invoice"/>
    <n v="12083.53"/>
    <n v="12083.53"/>
    <x v="5"/>
    <x v="5"/>
    <x v="2"/>
    <s v="FSC (Own)-11GO.401"/>
    <x v="0"/>
    <x v="25"/>
  </r>
  <r>
    <s v="PHOENIX TOWNSHIP LTD"/>
    <n v="1042415"/>
    <x v="1"/>
    <s v="Invoice"/>
    <n v="8862.07"/>
    <n v="8862.07"/>
    <x v="17"/>
    <x v="17"/>
    <x v="2"/>
    <s v="SR Service-11GO.401"/>
    <x v="0"/>
    <x v="25"/>
  </r>
  <r>
    <s v="M/S OFFICE OF THE DEAN"/>
    <n v="443313"/>
    <x v="1"/>
    <s v="Invoice"/>
    <n v="11407.26"/>
    <n v="11407.26"/>
    <x v="40"/>
    <x v="40"/>
    <x v="2"/>
    <s v="SR Service-11GO.401"/>
    <x v="0"/>
    <x v="25"/>
  </r>
  <r>
    <s v="STATE COUNCIL EDUCT RECH "/>
    <n v="141181"/>
    <x v="1"/>
    <s v="Invoice"/>
    <n v="13321.71"/>
    <n v="13321.71"/>
    <x v="266"/>
    <x v="266"/>
    <x v="4"/>
    <s v="SR Service-11GO.401"/>
    <x v="0"/>
    <x v="25"/>
  </r>
  <r>
    <s v="TULSHIDAS SADIYE"/>
    <n v="1140389"/>
    <x v="1"/>
    <s v="Invoice"/>
    <n v="54138.53"/>
    <n v="34138.53"/>
    <x v="47"/>
    <x v="47"/>
    <x v="1"/>
    <s v="SR Service-11GO.401"/>
    <x v="0"/>
    <x v="25"/>
  </r>
  <r>
    <s v="M/S SANJAY CENTRE SPECIAL EDUCATION"/>
    <n v="419923"/>
    <x v="1"/>
    <s v="Invoice"/>
    <n v="5767.01"/>
    <n v="5767.01"/>
    <x v="183"/>
    <x v="183"/>
    <x v="3"/>
    <s v="SR Service-11GO.401"/>
    <x v="0"/>
    <x v="25"/>
  </r>
  <r>
    <s v="GOAMEDICAL COLLEGE"/>
    <n v="898663"/>
    <x v="1"/>
    <s v="Invoice"/>
    <n v="15949.99"/>
    <n v="15949.99"/>
    <x v="201"/>
    <x v="201"/>
    <x v="4"/>
    <s v="SR Service-11GO.401"/>
    <x v="0"/>
    <x v="25"/>
  </r>
  <r>
    <s v="OFFICE SUPRINTENDING ENG"/>
    <n v="114957"/>
    <x v="1"/>
    <s v="Invoice"/>
    <n v="269.99"/>
    <n v="269.99"/>
    <x v="55"/>
    <x v="55"/>
    <x v="1"/>
    <s v="SR Service-11GO.401"/>
    <x v="0"/>
    <x v="25"/>
  </r>
  <r>
    <s v="JENNIFER EREMITA"/>
    <n v="789563"/>
    <x v="1"/>
    <s v="Invoice"/>
    <n v="4875.13"/>
    <n v="4875.13"/>
    <x v="186"/>
    <x v="186"/>
    <x v="1"/>
    <s v="SR Service-11GO.401"/>
    <x v="0"/>
    <x v="25"/>
  </r>
  <r>
    <s v="M/S SAPECO PRINTERS"/>
    <n v="470587"/>
    <x v="1"/>
    <s v="Invoice"/>
    <n v="8450.7000000000007"/>
    <n v="8450.7000000000007"/>
    <x v="19"/>
    <x v="19"/>
    <x v="3"/>
    <s v="SR Service-11GO.401"/>
    <x v="0"/>
    <x v="25"/>
  </r>
  <r>
    <s v="ALD AUTOMOTIVE PVT LTD"/>
    <n v="1038860"/>
    <x v="1"/>
    <s v="Invoice"/>
    <n v="17996.61"/>
    <n v="1879.23"/>
    <x v="97"/>
    <x v="97"/>
    <x v="4"/>
    <s v="SR Service-11GO.401"/>
    <x v="0"/>
    <x v="25"/>
  </r>
  <r>
    <s v="DARRYL NOAH VAZE"/>
    <n v="1233398"/>
    <x v="1"/>
    <s v="Invoice"/>
    <n v="2445.12"/>
    <n v="2445.12"/>
    <x v="59"/>
    <x v="59"/>
    <x v="3"/>
    <s v="SR Service-11GO.401"/>
    <x v="0"/>
    <x v="25"/>
  </r>
  <r>
    <s v="icici lombard general insurance company ltd"/>
    <n v="1035"/>
    <x v="1"/>
    <s v="Invoice"/>
    <n v="4821.6000000000004"/>
    <n v="310"/>
    <x v="71"/>
    <x v="71"/>
    <x v="1"/>
    <s v="SR Service-11GO.401"/>
    <x v="0"/>
    <x v="25"/>
  </r>
  <r>
    <s v="HIGHLAND HOLIDAY HOMES "/>
    <n v="121223"/>
    <x v="1"/>
    <s v="Invoice"/>
    <n v="1054.9000000000001"/>
    <n v="1054.9000000000001"/>
    <x v="139"/>
    <x v="139"/>
    <x v="4"/>
    <s v="SR Service-11GO.401"/>
    <x v="0"/>
    <x v="25"/>
  </r>
  <r>
    <s v="THE COMMISSIONER OF COMMERCIAL TAXES"/>
    <n v="880380"/>
    <x v="1"/>
    <s v="Invoice"/>
    <n v="6314.93"/>
    <n v="6314.93"/>
    <x v="152"/>
    <x v="152"/>
    <x v="3"/>
    <s v="SR Service-11GO.401"/>
    <x v="0"/>
    <x v="25"/>
  </r>
  <r>
    <s v="GENERAL ADMINISTRATION DEPARTMENT"/>
    <n v="883840"/>
    <x v="1"/>
    <s v="Invoice"/>
    <n v="16217.84"/>
    <n v="16217.84"/>
    <x v="24"/>
    <x v="24"/>
    <x v="2"/>
    <s v="SR Service-11GO.401"/>
    <x v="0"/>
    <x v="25"/>
  </r>
  <r>
    <s v="KUDBUDDIN SHAIKH"/>
    <n v="559655"/>
    <x v="1"/>
    <s v="Invoice"/>
    <n v="6583.15"/>
    <n v="6583.15"/>
    <x v="20"/>
    <x v="20"/>
    <x v="2"/>
    <s v="SR Service-11GO.401"/>
    <x v="0"/>
    <x v="25"/>
  </r>
  <r>
    <s v="THE DIRECTORATE OF EDUCATION"/>
    <n v="765295"/>
    <x v="1"/>
    <s v="Invoice"/>
    <n v="10855.32"/>
    <n v="10855.32"/>
    <x v="0"/>
    <x v="0"/>
    <x v="0"/>
    <s v="SR Service-11GO.401"/>
    <x v="0"/>
    <x v="25"/>
  </r>
  <r>
    <s v="THE DEAN GOA MEDICALCOLLEGE  "/>
    <n v="160033"/>
    <x v="1"/>
    <s v="Invoice"/>
    <n v="14477.67"/>
    <n v="14477.67"/>
    <x v="139"/>
    <x v="139"/>
    <x v="4"/>
    <s v="SR Service-11GO.401"/>
    <x v="0"/>
    <x v="25"/>
  </r>
  <r>
    <s v="HEMANTH CHATURVEDI"/>
    <n v="1103033"/>
    <x v="1"/>
    <s v="Invoice"/>
    <n v="19076.14"/>
    <n v="200.14"/>
    <x v="202"/>
    <x v="202"/>
    <x v="0"/>
    <s v="SR Service-11GO.401"/>
    <x v="0"/>
    <x v="25"/>
  </r>
  <r>
    <s v="LT ENGINEER"/>
    <n v="1203934"/>
    <x v="1"/>
    <s v="Invoice"/>
    <n v="5071.1899999999996"/>
    <n v="5071.1899999999996"/>
    <x v="4"/>
    <x v="4"/>
    <x v="2"/>
    <s v="FSC (Own)-11GO.401"/>
    <x v="0"/>
    <x v="25"/>
  </r>
  <r>
    <s v="M/S SESA COMMUNITY DEVELOPMENT FOUNDATION"/>
    <n v="1045747"/>
    <x v="1"/>
    <s v="Invoice"/>
    <n v="1490"/>
    <n v="1490"/>
    <x v="261"/>
    <x v="261"/>
    <x v="4"/>
    <s v="SR Service-11GO.401"/>
    <x v="0"/>
    <x v="25"/>
  </r>
  <r>
    <s v="KHEMARAM SUTHAR"/>
    <n v="116739"/>
    <x v="1"/>
    <s v="Invoice"/>
    <n v="17043.63"/>
    <n v="17043.63"/>
    <x v="60"/>
    <x v="60"/>
    <x v="0"/>
    <s v="SR Service-11GO.401"/>
    <x v="0"/>
    <x v="25"/>
  </r>
  <r>
    <s v="M/S SANJAY CENTRE SPECIAL EDUCATION"/>
    <n v="419923"/>
    <x v="1"/>
    <s v="Invoice"/>
    <n v="4813.92"/>
    <n v="4813.92"/>
    <x v="208"/>
    <x v="208"/>
    <x v="0"/>
    <s v="SR Service-11GO.401"/>
    <x v="0"/>
    <x v="25"/>
  </r>
  <r>
    <s v="THE NEW INDIA ASSURANCE CO. LTD.(EW)"/>
    <n v="297195"/>
    <x v="1"/>
    <s v="Invoice"/>
    <n v="68565.960000000006"/>
    <n v="68565.960000000006"/>
    <x v="166"/>
    <x v="166"/>
    <x v="0"/>
    <s v="SR Service-11GO.401"/>
    <x v="0"/>
    <x v="25"/>
  </r>
  <r>
    <s v="LOURDINA LOPES"/>
    <n v="991311"/>
    <x v="1"/>
    <s v="Invoice"/>
    <n v="4193.08"/>
    <n v="4193.08"/>
    <x v="85"/>
    <x v="85"/>
    <x v="3"/>
    <s v="SR Service-11GO.401"/>
    <x v="0"/>
    <x v="25"/>
  </r>
  <r>
    <s v="CHANDRAKANT GAWAS"/>
    <n v="161952"/>
    <x v="1"/>
    <s v="Invoice"/>
    <n v="17334.86"/>
    <n v="17334.86"/>
    <x v="63"/>
    <x v="63"/>
    <x v="4"/>
    <s v="SR Service-11GO.401"/>
    <x v="0"/>
    <x v="25"/>
  </r>
  <r>
    <s v="SAYOG NAIK"/>
    <n v="1105613"/>
    <x v="1"/>
    <s v="Invoice"/>
    <n v="4686.75"/>
    <n v="4686.75"/>
    <x v="4"/>
    <x v="4"/>
    <x v="2"/>
    <s v="SR Service-11GO.401"/>
    <x v="0"/>
    <x v="25"/>
  </r>
  <r>
    <s v="DIRECTORATE OF ART AND CULTURE"/>
    <n v="783350"/>
    <x v="1"/>
    <s v="Invoice"/>
    <n v="2444"/>
    <n v="2444"/>
    <x v="1"/>
    <x v="1"/>
    <x v="1"/>
    <s v="SR Service-11GO.401"/>
    <x v="0"/>
    <x v="25"/>
  </r>
  <r>
    <s v="PRASHANT NAIK"/>
    <n v="1279052"/>
    <x v="1"/>
    <s v="Invoice"/>
    <n v="26829.34"/>
    <n v="26829.34"/>
    <x v="22"/>
    <x v="22"/>
    <x v="2"/>
    <s v="SR Service-11GO.401"/>
    <x v="0"/>
    <x v="25"/>
  </r>
  <r>
    <s v="OMKAR CONTRACT SERVICES LLP"/>
    <n v="1086139"/>
    <x v="1"/>
    <s v="Invoice"/>
    <n v="33464.800000000003"/>
    <n v="33464.800000000003"/>
    <x v="173"/>
    <x v="173"/>
    <x v="4"/>
    <s v="SR Service-11GO.401"/>
    <x v="0"/>
    <x v="25"/>
  </r>
  <r>
    <s v="GENERAL ADMINISTRATION DEPART ADMINISTRATION"/>
    <n v="1285365"/>
    <x v="1"/>
    <s v="Invoice"/>
    <n v="12082.66"/>
    <n v="12082.66"/>
    <x v="69"/>
    <x v="69"/>
    <x v="2"/>
    <s v="FSC (Own)-11GO.401"/>
    <x v="0"/>
    <x v="25"/>
  </r>
  <r>
    <s v="GOA MEDICAL COLLEGE"/>
    <n v="469445"/>
    <x v="1"/>
    <s v="Invoice"/>
    <n v="22067.54"/>
    <n v="22067.54"/>
    <x v="1"/>
    <x v="1"/>
    <x v="1"/>
    <s v="SR Service-11GO.401"/>
    <x v="0"/>
    <x v="25"/>
  </r>
  <r>
    <s v="SAGAR PATIL"/>
    <n v="471696"/>
    <x v="1"/>
    <s v="Invoice"/>
    <n v="7163.83"/>
    <n v="7163.83"/>
    <x v="22"/>
    <x v="22"/>
    <x v="2"/>
    <s v="SR Service-11GO.401"/>
    <x v="0"/>
    <x v="25"/>
  </r>
  <r>
    <s v="M/S DELTA CORP LIMITED"/>
    <n v="689743"/>
    <x v="1"/>
    <s v="Invoice"/>
    <n v="18244.66"/>
    <n v="18244.66"/>
    <x v="80"/>
    <x v="80"/>
    <x v="3"/>
    <s v="SR Service-11GO.401"/>
    <x v="0"/>
    <x v="25"/>
  </r>
  <r>
    <s v="DEPT OF INFORMATION TECHNOLOGY  "/>
    <n v="160049"/>
    <x v="1"/>
    <s v="Invoice"/>
    <n v="31553.07"/>
    <n v="31553.07"/>
    <x v="21"/>
    <x v="21"/>
    <x v="2"/>
    <s v="SR Service-11GO.401"/>
    <x v="0"/>
    <x v="25"/>
  </r>
  <r>
    <s v="THE GMR GOA INTERNATIONAL AIRPORT LIMITED"/>
    <n v="1213394"/>
    <x v="1"/>
    <s v="Invoice"/>
    <n v="4108.25"/>
    <n v="4108.25"/>
    <x v="29"/>
    <x v="29"/>
    <x v="1"/>
    <s v="SR Service-11GO.401"/>
    <x v="0"/>
    <x v="25"/>
  </r>
  <r>
    <s v="M/S A L D AUTOMOTIVE PVT LTD"/>
    <n v="991684"/>
    <x v="1"/>
    <s v="Invoice"/>
    <n v="7136.62"/>
    <n v="943.3"/>
    <x v="209"/>
    <x v="209"/>
    <x v="0"/>
    <s v="SR Service-11GO.401"/>
    <x v="0"/>
    <x v="25"/>
  </r>
  <r>
    <s v="PARAG GAONKAR"/>
    <n v="1098885"/>
    <x v="1"/>
    <s v="Invoice"/>
    <n v="918.76"/>
    <n v="918.76"/>
    <x v="3"/>
    <x v="3"/>
    <x v="2"/>
    <s v="SR Service-11GO.401"/>
    <x v="0"/>
    <x v="25"/>
  </r>
  <r>
    <s v="GOA POLICE"/>
    <n v="1031294"/>
    <x v="1"/>
    <s v="Invoice"/>
    <n v="3827.2"/>
    <n v="3827.2"/>
    <x v="130"/>
    <x v="130"/>
    <x v="3"/>
    <s v="SR Service-11GO.401"/>
    <x v="0"/>
    <x v="25"/>
  </r>
  <r>
    <s v="CHANDRAKANT GAWAS"/>
    <n v="365296"/>
    <x v="1"/>
    <s v="Invoice"/>
    <n v="3028.43"/>
    <n v="3028.43"/>
    <x v="63"/>
    <x v="63"/>
    <x v="4"/>
    <s v="SR Service-11GO.401"/>
    <x v="0"/>
    <x v="25"/>
  </r>
  <r>
    <s v="PAWAN GAWDE"/>
    <n v="457511"/>
    <x v="1"/>
    <s v="Invoice"/>
    <n v="5860.48"/>
    <n v="5860.48"/>
    <x v="21"/>
    <x v="21"/>
    <x v="2"/>
    <s v="SR Service-11GO.401"/>
    <x v="0"/>
    <x v="25"/>
  </r>
  <r>
    <s v="RENUKA ANANTHARAMAN"/>
    <n v="1160286"/>
    <x v="1"/>
    <s v="Invoice"/>
    <n v="1991.52"/>
    <n v="1991.52"/>
    <x v="75"/>
    <x v="75"/>
    <x v="4"/>
    <s v="FSC (Own)-11GO.401"/>
    <x v="0"/>
    <x v="25"/>
  </r>
  <r>
    <s v="AGILENT TECHNOLOGIES INDIA PRIVATE LIMITED"/>
    <n v="1154001"/>
    <x v="1"/>
    <s v="Invoice"/>
    <n v="2345.6799999999998"/>
    <n v="2345.6799999999998"/>
    <x v="268"/>
    <x v="268"/>
    <x v="4"/>
    <s v="FSC (Own)-11GO.401"/>
    <x v="0"/>
    <x v="25"/>
  </r>
  <r>
    <s v="MR KHEMOROM SUTTOR"/>
    <n v="686748"/>
    <x v="1"/>
    <s v="Invoice"/>
    <n v="23584.75"/>
    <n v="5584.75"/>
    <x v="123"/>
    <x v="123"/>
    <x v="0"/>
    <s v="SR Service-11GO.401"/>
    <x v="0"/>
    <x v="25"/>
  </r>
  <r>
    <s v="THE DEAN GOA MEDICALCOLLEGE  "/>
    <n v="160033"/>
    <x v="1"/>
    <s v="Invoice"/>
    <n v="1775.06"/>
    <n v="1775.06"/>
    <x v="162"/>
    <x v="162"/>
    <x v="0"/>
    <s v="SR Service-11GO.401"/>
    <x v="0"/>
    <x v="25"/>
  </r>
  <r>
    <s v="AROSHI SURLIKAR"/>
    <n v="843824"/>
    <x v="1"/>
    <s v="Invoice"/>
    <n v="9514.09"/>
    <n v="9514.09"/>
    <x v="13"/>
    <x v="13"/>
    <x v="2"/>
    <s v="SR Service-11GO.401"/>
    <x v="0"/>
    <x v="25"/>
  </r>
  <r>
    <s v="YOGITA VAINGANKAR"/>
    <n v="662571"/>
    <x v="1"/>
    <s v="Invoice"/>
    <n v="9871.4699999999993"/>
    <n v="435.01"/>
    <x v="86"/>
    <x v="86"/>
    <x v="1"/>
    <s v="SR Service-11GO.401"/>
    <x v="0"/>
    <x v="25"/>
  </r>
  <r>
    <s v="THE COMMISSIONER OF COMMERCIAL TAXES"/>
    <n v="880380"/>
    <x v="1"/>
    <s v="Invoice"/>
    <n v="5724"/>
    <n v="5724"/>
    <x v="68"/>
    <x v="68"/>
    <x v="3"/>
    <s v="SR Service-11GO.401"/>
    <x v="0"/>
    <x v="25"/>
  </r>
  <r>
    <s v="GENERAL ADMINISTRATION DEPARTMENT"/>
    <n v="883840"/>
    <x v="1"/>
    <s v="Invoice"/>
    <n v="12082.66"/>
    <n v="12082.66"/>
    <x v="40"/>
    <x v="40"/>
    <x v="2"/>
    <s v="FSC (Own)-11GO.401"/>
    <x v="0"/>
    <x v="25"/>
  </r>
  <r>
    <s v="CAROLINE D'SOUZA"/>
    <n v="412571"/>
    <x v="1"/>
    <s v="Invoice"/>
    <n v="1884.19"/>
    <n v="1884.19"/>
    <x v="47"/>
    <x v="47"/>
    <x v="1"/>
    <s v="SR Service-11GO.401"/>
    <x v="0"/>
    <x v="25"/>
  </r>
  <r>
    <s v="THE DEAN GOA MEDICALCOLLEGE  "/>
    <n v="160033"/>
    <x v="1"/>
    <s v="Invoice"/>
    <n v="13330.82"/>
    <n v="13330.82"/>
    <x v="64"/>
    <x v="64"/>
    <x v="0"/>
    <s v="SR Service-11GO.401"/>
    <x v="0"/>
    <x v="25"/>
  </r>
  <r>
    <s v="M/S ALD AUTOMOTIVE PRIVATE LTD"/>
    <n v="883512"/>
    <x v="1"/>
    <s v="Invoice"/>
    <n v="5355.9"/>
    <n v="625.79"/>
    <x v="9"/>
    <x v="9"/>
    <x v="3"/>
    <s v="SR Service-11GO.401"/>
    <x v="0"/>
    <x v="25"/>
  </r>
  <r>
    <s v="CENTRAL EDUCATIONAL ZONE"/>
    <n v="1244378"/>
    <x v="1"/>
    <s v="Invoice"/>
    <n v="8774.7000000000007"/>
    <n v="8774.7000000000007"/>
    <x v="163"/>
    <x v="163"/>
    <x v="0"/>
    <s v="SR Service-11GO.401"/>
    <x v="0"/>
    <x v="25"/>
  </r>
  <r>
    <s v="LT GE ASSISTANT COMMISSIONER OF INDIA"/>
    <n v="1088591"/>
    <x v="1"/>
    <s v="Invoice"/>
    <n v="3708.11"/>
    <n v="3708.11"/>
    <x v="197"/>
    <x v="197"/>
    <x v="0"/>
    <s v="SR Service-11GO.401"/>
    <x v="0"/>
    <x v="25"/>
  </r>
  <r>
    <s v="THE OFFICERS INCHARGE"/>
    <n v="1194974"/>
    <x v="1"/>
    <s v="Invoice"/>
    <n v="12742.68"/>
    <n v="254.68"/>
    <x v="117"/>
    <x v="117"/>
    <x v="4"/>
    <s v="SR Service-11GO.401"/>
    <x v="0"/>
    <x v="25"/>
  </r>
  <r>
    <s v="LT GE ASSISTANT COMMISSIONER OF INDIA"/>
    <n v="1088591"/>
    <x v="1"/>
    <s v="Invoice"/>
    <n v="2213.4"/>
    <n v="2213.4"/>
    <x v="113"/>
    <x v="113"/>
    <x v="0"/>
    <s v="SR Service-11GO.401"/>
    <x v="0"/>
    <x v="25"/>
  </r>
  <r>
    <s v="MILIND CHAUDARY"/>
    <n v="118212"/>
    <x v="1"/>
    <s v="Invoice"/>
    <n v="2393"/>
    <n v="2393"/>
    <x v="54"/>
    <x v="54"/>
    <x v="1"/>
    <s v="SR Service-11GO.401"/>
    <x v="0"/>
    <x v="25"/>
  </r>
  <r>
    <s v="HAJIMALANG ATTAR"/>
    <n v="119718"/>
    <x v="1"/>
    <s v="Invoice"/>
    <n v="2621.6"/>
    <n v="1000"/>
    <x v="168"/>
    <x v="168"/>
    <x v="1"/>
    <s v="SR Service-11GO.401"/>
    <x v="0"/>
    <x v="25"/>
  </r>
  <r>
    <s v="PHOENIX PARK INN RESORT"/>
    <n v="1072442"/>
    <x v="1"/>
    <s v="Invoice"/>
    <n v="655.01"/>
    <n v="655.01"/>
    <x v="4"/>
    <x v="4"/>
    <x v="2"/>
    <s v="SR Service-11GO.401"/>
    <x v="0"/>
    <x v="25"/>
  </r>
  <r>
    <s v="PHOENIX PARK INN RESORT"/>
    <n v="1072442"/>
    <x v="1"/>
    <s v="Invoice"/>
    <n v="472.01"/>
    <n v="472.01"/>
    <x v="14"/>
    <x v="14"/>
    <x v="2"/>
    <s v="SR Service-11GO.401"/>
    <x v="0"/>
    <x v="25"/>
  </r>
  <r>
    <s v="M/S GENERAL ADMINISTRATION DEPARTMENT"/>
    <n v="1287579"/>
    <x v="1"/>
    <s v="Invoice"/>
    <n v="3252.53"/>
    <n v="3252.53"/>
    <x v="3"/>
    <x v="3"/>
    <x v="2"/>
    <s v="FSC (Own)-11GO.401"/>
    <x v="0"/>
    <x v="25"/>
  </r>
  <r>
    <s v="DIRECTORATE OF PANCHAYAT"/>
    <n v="774561"/>
    <x v="1"/>
    <s v="Invoice"/>
    <n v="18444.02"/>
    <n v="18444.02"/>
    <x v="135"/>
    <x v="135"/>
    <x v="4"/>
    <s v="SR Service-11GO.401"/>
    <x v="0"/>
    <x v="25"/>
  </r>
  <r>
    <s v="NAZIR MAKANDAR"/>
    <n v="682072"/>
    <x v="1"/>
    <s v="Invoice"/>
    <n v="1900"/>
    <n v="1900"/>
    <x v="23"/>
    <x v="23"/>
    <x v="1"/>
    <s v="SR Service-11GO.401"/>
    <x v="0"/>
    <x v="25"/>
  </r>
  <r>
    <s v="PUNDALIK ADARKAR"/>
    <n v="348964"/>
    <x v="1"/>
    <s v="Invoice"/>
    <n v="1419.33"/>
    <n v="219.33"/>
    <x v="7"/>
    <x v="7"/>
    <x v="2"/>
    <s v="FSC (Own)-11GO.401"/>
    <x v="0"/>
    <x v="25"/>
  </r>
  <r>
    <s v="GOA LEGISLATIVE ASSEMBLY "/>
    <n v="120100"/>
    <x v="1"/>
    <s v="Invoice"/>
    <n v="9694.0499999999993"/>
    <n v="9694.0499999999993"/>
    <x v="23"/>
    <x v="23"/>
    <x v="1"/>
    <s v="SR Service-11GO.401"/>
    <x v="0"/>
    <x v="25"/>
  </r>
  <r>
    <s v="HOTEL CASA BRITONA "/>
    <n v="121495"/>
    <x v="1"/>
    <s v="Invoice"/>
    <n v="17407.05"/>
    <n v="17407.05"/>
    <x v="112"/>
    <x v="112"/>
    <x v="0"/>
    <s v="SR Service-11GO.401"/>
    <x v="0"/>
    <x v="25"/>
  </r>
  <r>
    <s v="OFFICE OF THE REGISTRAR OF CO - OP SOCIETY"/>
    <n v="894177"/>
    <x v="1"/>
    <s v="Invoice"/>
    <n v="14962.73"/>
    <n v="14962.73"/>
    <x v="30"/>
    <x v="30"/>
    <x v="1"/>
    <s v="SR Service-11GO.401"/>
    <x v="0"/>
    <x v="25"/>
  </r>
  <r>
    <s v="SANDEEP AYARE"/>
    <n v="1142606"/>
    <x v="1"/>
    <s v="Invoice"/>
    <n v="10038.120000000001"/>
    <n v="10038.120000000001"/>
    <x v="4"/>
    <x v="4"/>
    <x v="2"/>
    <s v="SR Service-11GO.401"/>
    <x v="0"/>
    <x v="25"/>
  </r>
  <r>
    <s v="ALD AUTOMOTIVE PVT LTD"/>
    <n v="1173148"/>
    <x v="1"/>
    <s v="Invoice"/>
    <n v="5297.09"/>
    <n v="5297.09"/>
    <x v="11"/>
    <x v="11"/>
    <x v="1"/>
    <s v="SR Service-11GO.401"/>
    <x v="0"/>
    <x v="25"/>
  </r>
  <r>
    <s v="BENZIA D'SOUZA"/>
    <n v="618488"/>
    <x v="1"/>
    <s v="Invoice"/>
    <n v="1112.02"/>
    <n v="1112.02"/>
    <x v="32"/>
    <x v="32"/>
    <x v="2"/>
    <s v="SR Service-11GO.401"/>
    <x v="0"/>
    <x v="25"/>
  </r>
  <r>
    <s v="THE COMMISSIONER OF COMMERCIAL TAXES"/>
    <n v="880380"/>
    <x v="1"/>
    <s v="Invoice"/>
    <n v="4487.99"/>
    <n v="4487.99"/>
    <x v="68"/>
    <x v="68"/>
    <x v="3"/>
    <s v="SR Service-11GO.401"/>
    <x v="0"/>
    <x v="25"/>
  </r>
  <r>
    <s v="PALLAVI SIGNAPURKAR"/>
    <n v="457885"/>
    <x v="1"/>
    <s v="Invoice"/>
    <n v="51.02"/>
    <n v="51.02"/>
    <x v="18"/>
    <x v="18"/>
    <x v="2"/>
    <s v="FSC (Own)-11GO.401"/>
    <x v="0"/>
    <x v="25"/>
  </r>
  <r>
    <s v="GOLDEN PEACE HOTEL RESORT"/>
    <n v="417641"/>
    <x v="1"/>
    <s v="Invoice"/>
    <n v="1953"/>
    <n v="1953"/>
    <x v="40"/>
    <x v="40"/>
    <x v="2"/>
    <s v="SR Service-11GO.401"/>
    <x v="0"/>
    <x v="25"/>
  </r>
  <r>
    <s v="HIGHLAND CONSTRUCTIONS PVT LTD "/>
    <n v="121222"/>
    <x v="1"/>
    <s v="Invoice"/>
    <n v="13159"/>
    <n v="13159"/>
    <x v="65"/>
    <x v="65"/>
    <x v="0"/>
    <s v="SR Service-11GO.401"/>
    <x v="0"/>
    <x v="25"/>
  </r>
  <r>
    <s v="M/S DELTA CORP LIMITED"/>
    <n v="689743"/>
    <x v="1"/>
    <s v="Invoice"/>
    <n v="2448.71"/>
    <n v="2448.71"/>
    <x v="129"/>
    <x v="129"/>
    <x v="4"/>
    <s v="SR Service-11GO.401"/>
    <x v="0"/>
    <x v="25"/>
  </r>
  <r>
    <s v="DEPT OF INFORMATION TECHNOLOGY  "/>
    <n v="160049"/>
    <x v="1"/>
    <s v="Invoice"/>
    <n v="9184.3700000000008"/>
    <n v="9184.3700000000008"/>
    <x v="83"/>
    <x v="83"/>
    <x v="1"/>
    <s v="SR Service-11GO.401"/>
    <x v="0"/>
    <x v="25"/>
  </r>
  <r>
    <s v="OFFICE OF THE DIRECTOR GENRAL OF POLICE"/>
    <n v="1050317"/>
    <x v="1"/>
    <s v="Invoice"/>
    <n v="9593.89"/>
    <n v="9593.89"/>
    <x v="39"/>
    <x v="39"/>
    <x v="1"/>
    <s v="SR Service-11GO.401"/>
    <x v="0"/>
    <x v="25"/>
  </r>
  <r>
    <s v="SAMBHAJIRA DESSAI"/>
    <n v="135567"/>
    <x v="1"/>
    <s v="Invoice"/>
    <n v="5958.45"/>
    <n v="364.55"/>
    <x v="169"/>
    <x v="169"/>
    <x v="0"/>
    <s v="SR Service-11GO.401"/>
    <x v="0"/>
    <x v="25"/>
  </r>
  <r>
    <s v="GANAPATI KADAM"/>
    <n v="1200717"/>
    <x v="2"/>
    <s v="Payment"/>
    <n v="-11000"/>
    <n v="-11000"/>
    <x v="13"/>
    <x v="13"/>
    <x v="2"/>
    <s v="Cash-WS-11GO.402"/>
    <x v="1"/>
    <x v="25"/>
  </r>
  <r>
    <s v="ELVIS FERNANDES"/>
    <n v="124141"/>
    <x v="2"/>
    <s v="Payment"/>
    <n v="-2000"/>
    <n v="-2000"/>
    <x v="61"/>
    <x v="61"/>
    <x v="3"/>
    <s v="Cash-WS-11GO.402"/>
    <x v="1"/>
    <x v="25"/>
  </r>
  <r>
    <s v="GURUNATH PAWAR"/>
    <n v="469791"/>
    <x v="2"/>
    <s v="Payment"/>
    <n v="-300"/>
    <n v="-300"/>
    <x v="69"/>
    <x v="69"/>
    <x v="2"/>
    <s v="Cash-WS-11GO.402"/>
    <x v="1"/>
    <x v="25"/>
  </r>
  <r>
    <s v="SONAM SHIRODKAR"/>
    <n v="1258476"/>
    <x v="2"/>
    <s v="Payment"/>
    <n v="-2200"/>
    <n v="-2200"/>
    <x v="17"/>
    <x v="17"/>
    <x v="2"/>
    <s v="Cash-WS-11GO.402"/>
    <x v="1"/>
    <x v="25"/>
  </r>
  <r>
    <s v="GURUNATH PAWAR"/>
    <n v="469791"/>
    <x v="2"/>
    <s v="Payment"/>
    <n v="-38000"/>
    <n v="-1686.6"/>
    <x v="69"/>
    <x v="69"/>
    <x v="2"/>
    <s v="Cash-WS-11GO.402"/>
    <x v="1"/>
    <x v="25"/>
  </r>
  <r>
    <s v="SHANKAR KAMBLI"/>
    <n v="1052701"/>
    <x v="2"/>
    <s v="Payment"/>
    <n v="-7299"/>
    <n v="-1544.91"/>
    <x v="30"/>
    <x v="30"/>
    <x v="1"/>
    <s v="Counter Coll-WS-11GO.402"/>
    <x v="1"/>
    <x v="25"/>
  </r>
  <r>
    <s v="SELCY REBELLO"/>
    <n v="558929"/>
    <x v="2"/>
    <s v="Payment"/>
    <n v="-30000"/>
    <n v="-30000"/>
    <x v="36"/>
    <x v="36"/>
    <x v="1"/>
    <s v="Cash-WS-11GO.402"/>
    <x v="1"/>
    <x v="25"/>
  </r>
  <r>
    <s v="MARIA DIAS"/>
    <n v="763383"/>
    <x v="2"/>
    <s v="Payment"/>
    <n v="-2000"/>
    <n v="-529.04999999999995"/>
    <x v="56"/>
    <x v="56"/>
    <x v="3"/>
    <s v="Cash-WS-11GO.402"/>
    <x v="1"/>
    <x v="25"/>
  </r>
  <r>
    <s v="FRANCIS D'SOUZA"/>
    <n v="751390"/>
    <x v="2"/>
    <s v="Payment"/>
    <n v="-7374"/>
    <n v="-1999.76"/>
    <x v="4"/>
    <x v="4"/>
    <x v="2"/>
    <s v="Cash-WS-11GO.402"/>
    <x v="1"/>
    <x v="25"/>
  </r>
  <r>
    <s v="RAMESH DORIARAJ"/>
    <n v="826976"/>
    <x v="2"/>
    <s v="Payment"/>
    <n v="-3000"/>
    <n v="-3000"/>
    <x v="199"/>
    <x v="199"/>
    <x v="0"/>
    <s v="Cash-WS-11GO.402"/>
    <x v="1"/>
    <x v="25"/>
  </r>
  <r>
    <s v="SOCORRINA RODRIGUESE"/>
    <n v="338812"/>
    <x v="2"/>
    <s v="Payment"/>
    <n v="-200"/>
    <n v="-200"/>
    <x v="13"/>
    <x v="13"/>
    <x v="2"/>
    <s v="Cash-WS-11GO.402"/>
    <x v="1"/>
    <x v="25"/>
  </r>
  <r>
    <s v="SARITHA FAIDE"/>
    <n v="1238000"/>
    <x v="2"/>
    <s v="Payment"/>
    <n v="-1300"/>
    <n v="-10.9"/>
    <x v="2"/>
    <x v="2"/>
    <x v="2"/>
    <s v="Cash-WS-11GO.402"/>
    <x v="1"/>
    <x v="25"/>
  </r>
  <r>
    <s v="MARIA FERNANDES"/>
    <n v="1009051"/>
    <x v="2"/>
    <s v="Payment"/>
    <n v="-1500"/>
    <n v="-26.16"/>
    <x v="21"/>
    <x v="21"/>
    <x v="2"/>
    <s v="Cash-WS-11GO.402"/>
    <x v="1"/>
    <x v="25"/>
  </r>
  <r>
    <s v="MARIA ANA FERNANDES"/>
    <n v="984941"/>
    <x v="2"/>
    <s v="Payment"/>
    <n v="-5000"/>
    <n v="-13.03"/>
    <x v="21"/>
    <x v="21"/>
    <x v="2"/>
    <s v="Cash-WS-11GO.402"/>
    <x v="1"/>
    <x v="25"/>
  </r>
  <r>
    <s v="YUVRAJ KADBAVKAR"/>
    <n v="1272239"/>
    <x v="2"/>
    <s v="Payment"/>
    <n v="-590"/>
    <n v="-590"/>
    <x v="15"/>
    <x v="15"/>
    <x v="2"/>
    <s v="Cash-WS-11GO.402"/>
    <x v="1"/>
    <x v="25"/>
  </r>
  <r>
    <s v="SURESH PAWASKAR"/>
    <n v="1122162"/>
    <x v="2"/>
    <s v="Payment"/>
    <n v="-3000"/>
    <n v="-1782.04"/>
    <x v="61"/>
    <x v="61"/>
    <x v="3"/>
    <s v="Cash-WS-11GO.402"/>
    <x v="1"/>
    <x v="25"/>
  </r>
  <r>
    <s v="ANTHONY FERNANDES"/>
    <n v="461530"/>
    <x v="2"/>
    <s v="Payment"/>
    <n v="-2000"/>
    <n v="-2000"/>
    <x v="6"/>
    <x v="6"/>
    <x v="2"/>
    <s v="Cash-WS-11GO.402"/>
    <x v="1"/>
    <x v="25"/>
  </r>
  <r>
    <s v="ANAND SHANKE"/>
    <n v="126957"/>
    <x v="2"/>
    <s v="Payment"/>
    <n v="-8000"/>
    <n v="-1365.52"/>
    <x v="30"/>
    <x v="30"/>
    <x v="1"/>
    <s v="Counter Coll-WS-11GO.402"/>
    <x v="1"/>
    <x v="25"/>
  </r>
  <r>
    <s v="NAGESH  SHENVI BHENDE"/>
    <n v="704100"/>
    <x v="2"/>
    <s v="Payment"/>
    <n v="-1000"/>
    <n v="-1000"/>
    <x v="17"/>
    <x v="17"/>
    <x v="2"/>
    <s v="Cash-WS-11GO.402"/>
    <x v="1"/>
    <x v="25"/>
  </r>
  <r>
    <s v="BERTHA FERNANDES"/>
    <n v="960710"/>
    <x v="2"/>
    <s v="Payment"/>
    <n v="-5800"/>
    <n v="-4502.05"/>
    <x v="175"/>
    <x v="175"/>
    <x v="0"/>
    <s v="Cash-WS-11GO.402"/>
    <x v="1"/>
    <x v="25"/>
  </r>
  <r>
    <s v="GALIANO DOS REIS FALCAO"/>
    <n v="456333"/>
    <x v="2"/>
    <s v="Payment"/>
    <n v="-18108"/>
    <n v="-1135.3399999999999"/>
    <x v="147"/>
    <x v="147"/>
    <x v="0"/>
    <s v="Counter Coll-WS-11GO.402"/>
    <x v="1"/>
    <x v="25"/>
  </r>
  <r>
    <s v="AGRAWAL RENEWABLE ENERGY PVT. LTD."/>
    <n v="1189916"/>
    <x v="2"/>
    <s v="Payment"/>
    <n v="-2106"/>
    <n v="-2106"/>
    <x v="148"/>
    <x v="148"/>
    <x v="4"/>
    <s v="Counter Coll-WS-11GO.402"/>
    <x v="1"/>
    <x v="25"/>
  </r>
  <r>
    <s v="SARVESH KAUTHANKER"/>
    <n v="1184725"/>
    <x v="2"/>
    <s v="Payment"/>
    <n v="-2250"/>
    <n v="-1096.05"/>
    <x v="21"/>
    <x v="21"/>
    <x v="2"/>
    <s v="Cash-WS-11GO.402"/>
    <x v="1"/>
    <x v="25"/>
  </r>
  <r>
    <s v="SUKADA DESSAI"/>
    <n v="162795"/>
    <x v="2"/>
    <s v="Payment"/>
    <n v="-18100"/>
    <n v="-2999.88"/>
    <x v="29"/>
    <x v="29"/>
    <x v="1"/>
    <s v="Cash-WS-11GO.402"/>
    <x v="1"/>
    <x v="25"/>
  </r>
  <r>
    <s v="CONRAD MENDES"/>
    <n v="122233"/>
    <x v="2"/>
    <s v="Payment"/>
    <n v="-19381"/>
    <n v="-500.27"/>
    <x v="151"/>
    <x v="151"/>
    <x v="2"/>
    <s v="Cash-WS-11GO.402"/>
    <x v="1"/>
    <x v="25"/>
  </r>
  <r>
    <s v="CIRIL VAZ"/>
    <n v="988141"/>
    <x v="2"/>
    <s v="Payment"/>
    <n v="-2500"/>
    <n v="-2500"/>
    <x v="220"/>
    <x v="220"/>
    <x v="4"/>
    <s v="Cash-WS-11GO.402"/>
    <x v="1"/>
    <x v="25"/>
  </r>
  <r>
    <s v="SURAJ BORKAR"/>
    <n v="800776"/>
    <x v="2"/>
    <s v="Payment"/>
    <n v="-12000"/>
    <n v="-1299.55"/>
    <x v="17"/>
    <x v="17"/>
    <x v="2"/>
    <s v="Cash-WS-11GO.402"/>
    <x v="1"/>
    <x v="25"/>
  </r>
  <r>
    <s v="OLWIN RODRIGUES"/>
    <n v="760884"/>
    <x v="2"/>
    <s v="Payment"/>
    <n v="-34897"/>
    <n v="-998.2"/>
    <x v="6"/>
    <x v="6"/>
    <x v="2"/>
    <s v="Cash-WS-11GO.402"/>
    <x v="1"/>
    <x v="25"/>
  </r>
  <r>
    <s v="ASHOK BORKAR"/>
    <n v="1280515"/>
    <x v="2"/>
    <s v="Payment"/>
    <n v="-20000"/>
    <n v="-20000"/>
    <x v="46"/>
    <x v="46"/>
    <x v="1"/>
    <s v="Cash-WS-11GO.402"/>
    <x v="1"/>
    <x v="25"/>
  </r>
  <r>
    <s v="SNEHA KAVLEKAR"/>
    <n v="1213560"/>
    <x v="2"/>
    <s v="Payment"/>
    <n v="-711"/>
    <n v="-300.35000000000002"/>
    <x v="14"/>
    <x v="14"/>
    <x v="2"/>
    <s v="Cash-WS-11GO.402"/>
    <x v="1"/>
    <x v="25"/>
  </r>
  <r>
    <s v="SANJANA NAIK"/>
    <n v="906181"/>
    <x v="2"/>
    <s v="Payment"/>
    <n v="-7817"/>
    <n v="-1173.6099999999999"/>
    <x v="101"/>
    <x v="101"/>
    <x v="0"/>
    <s v="Cash-WS-11GO.402"/>
    <x v="1"/>
    <x v="25"/>
  </r>
  <r>
    <s v="BRIAN PEREIRA"/>
    <n v="465146"/>
    <x v="2"/>
    <s v="Payment"/>
    <n v="-1500"/>
    <n v="-1500"/>
    <x v="244"/>
    <x v="244"/>
    <x v="4"/>
    <s v="Cash-WS-11GO.402"/>
    <x v="1"/>
    <x v="25"/>
  </r>
  <r>
    <s v="MEENA QUADROS"/>
    <n v="943833"/>
    <x v="2"/>
    <s v="Payment"/>
    <n v="-3100"/>
    <n v="-3100"/>
    <x v="229"/>
    <x v="229"/>
    <x v="4"/>
    <s v="Cash-WS-11GO.402"/>
    <x v="1"/>
    <x v="25"/>
  </r>
  <r>
    <s v="STACEY FERNANDES"/>
    <n v="1173224"/>
    <x v="2"/>
    <s v="Payment"/>
    <n v="-8246"/>
    <n v="-1200.0999999999999"/>
    <x v="13"/>
    <x v="13"/>
    <x v="2"/>
    <s v="Cash-WS-11GO.402"/>
    <x v="1"/>
    <x v="25"/>
  </r>
  <r>
    <s v="MILTON D'SOUZA"/>
    <n v="1230012"/>
    <x v="2"/>
    <s v="Payment"/>
    <n v="-69"/>
    <n v="-69"/>
    <x v="32"/>
    <x v="32"/>
    <x v="2"/>
    <s v="Cash-WS-11GO.402"/>
    <x v="1"/>
    <x v="25"/>
  </r>
  <r>
    <s v="MEHUL KUMAR SAGLANI"/>
    <n v="819417"/>
    <x v="2"/>
    <s v="Payment"/>
    <n v="-2000"/>
    <n v="-971.03"/>
    <x v="146"/>
    <x v="146"/>
    <x v="0"/>
    <s v="Cash-WS-11GO.402"/>
    <x v="1"/>
    <x v="25"/>
  </r>
  <r>
    <s v="JOE ANTAO"/>
    <n v="359844"/>
    <x v="2"/>
    <s v="Payment"/>
    <n v="-25000"/>
    <n v="-25000"/>
    <x v="13"/>
    <x v="13"/>
    <x v="2"/>
    <s v="Cash-WS-11GO.402"/>
    <x v="1"/>
    <x v="25"/>
  </r>
  <r>
    <s v="SUCCORINA FERNANDES"/>
    <n v="960040"/>
    <x v="2"/>
    <s v="Payment"/>
    <n v="-7902"/>
    <n v="-118.59"/>
    <x v="14"/>
    <x v="14"/>
    <x v="2"/>
    <s v="Cash-WS-11GO.402"/>
    <x v="1"/>
    <x v="25"/>
  </r>
  <r>
    <s v="SIDHI SURLEKAR"/>
    <n v="1168656"/>
    <x v="2"/>
    <s v="Payment"/>
    <n v="-6000"/>
    <n v="-1229.0899999999999"/>
    <x v="242"/>
    <x v="242"/>
    <x v="4"/>
    <s v="Cash-WS-11GO.402"/>
    <x v="1"/>
    <x v="25"/>
  </r>
  <r>
    <s v="MRS. MANORAMA A.K.N KAMAT"/>
    <n v="1189734"/>
    <x v="2"/>
    <s v="Payment"/>
    <n v="-3500"/>
    <n v="-3500"/>
    <x v="251"/>
    <x v="251"/>
    <x v="4"/>
    <s v="Cash-WS-11GO.402"/>
    <x v="1"/>
    <x v="25"/>
  </r>
  <r>
    <s v="AMITA ROHIDAS DICHOLKER"/>
    <n v="1198572"/>
    <x v="2"/>
    <s v="Payment"/>
    <n v="-4000"/>
    <n v="-4000"/>
    <x v="13"/>
    <x v="13"/>
    <x v="2"/>
    <s v="Cash-WS-11GO.402"/>
    <x v="1"/>
    <x v="25"/>
  </r>
  <r>
    <s v="BAJAJ ALLIANZ GENERAL INSURANCE COMPANY LIMITED"/>
    <n v="1171153"/>
    <x v="2"/>
    <s v="Payment"/>
    <n v="-42630"/>
    <n v="-42630"/>
    <x v="43"/>
    <x v="43"/>
    <x v="2"/>
    <s v="Cash-WS-11GO.402"/>
    <x v="1"/>
    <x v="25"/>
  </r>
  <r>
    <s v="AZEED SHEIKH"/>
    <n v="1192904"/>
    <x v="2"/>
    <s v="Payment"/>
    <n v="-1500"/>
    <n v="-500"/>
    <x v="10"/>
    <x v="10"/>
    <x v="1"/>
    <s v="Cash-WS-11GO.402"/>
    <x v="1"/>
    <x v="25"/>
  </r>
  <r>
    <s v="MAHEBOOB SOUDAGAR"/>
    <n v="919891"/>
    <x v="2"/>
    <s v="Payment"/>
    <n v="-22419"/>
    <n v="-1073.57"/>
    <x v="254"/>
    <x v="254"/>
    <x v="4"/>
    <s v="Cash-WS-11GO.402"/>
    <x v="1"/>
    <x v="25"/>
  </r>
  <r>
    <s v="SEBASTIAO FERNANDES"/>
    <n v="793132"/>
    <x v="2"/>
    <s v="Payment"/>
    <n v="-1200"/>
    <n v="-1200"/>
    <x v="56"/>
    <x v="56"/>
    <x v="3"/>
    <s v="Cash-WS-11GO.402"/>
    <x v="1"/>
    <x v="25"/>
  </r>
  <r>
    <s v="JOE ANTAO"/>
    <n v="359844"/>
    <x v="2"/>
    <s v="Payment"/>
    <n v="-25000"/>
    <n v="-25000"/>
    <x v="14"/>
    <x v="14"/>
    <x v="2"/>
    <s v="Cash-WS-11GO.402"/>
    <x v="1"/>
    <x v="25"/>
  </r>
  <r>
    <s v="MS. SONALI NAIK"/>
    <n v="1147200"/>
    <x v="2"/>
    <s v="Payment"/>
    <n v="-14500"/>
    <n v="-14500"/>
    <x v="29"/>
    <x v="29"/>
    <x v="1"/>
    <s v="Cash-WS-11GO.402"/>
    <x v="1"/>
    <x v="25"/>
  </r>
  <r>
    <s v="GEETA DAS"/>
    <n v="808319"/>
    <x v="2"/>
    <s v="Payment"/>
    <n v="-11559"/>
    <n v="-999.7"/>
    <x v="46"/>
    <x v="46"/>
    <x v="1"/>
    <s v="Cash-WS-11GO.402"/>
    <x v="1"/>
    <x v="25"/>
  </r>
  <r>
    <s v="RISANIA SAVIA FATIMA MAZARELLO"/>
    <n v="1207358"/>
    <x v="2"/>
    <s v="Payment"/>
    <n v="-6017"/>
    <n v="-6017"/>
    <x v="252"/>
    <x v="252"/>
    <x v="4"/>
    <s v="Counter Coll-WS-11GO.402"/>
    <x v="1"/>
    <x v="25"/>
  </r>
  <r>
    <s v="THE NEW INDIA ASSURANCE CO. LTD.(EW)"/>
    <n v="297195"/>
    <x v="1"/>
    <s v="Invoice"/>
    <n v="1209.5999999999999"/>
    <n v="1209.5999999999999"/>
    <x v="256"/>
    <x v="256"/>
    <x v="4"/>
    <s v="SR Service-11GO.402"/>
    <x v="1"/>
    <x v="25"/>
  </r>
  <r>
    <s v="ABDUL JALEEL"/>
    <n v="876387"/>
    <x v="1"/>
    <s v="Invoice"/>
    <n v="10918.57"/>
    <n v="10918.57"/>
    <x v="14"/>
    <x v="14"/>
    <x v="2"/>
    <s v="SR Service-11GO.402"/>
    <x v="1"/>
    <x v="25"/>
  </r>
  <r>
    <s v="MARUTI SUZUKI INDIA LIMITED(G)"/>
    <n v="439067"/>
    <x v="1"/>
    <s v="Invoice"/>
    <n v="63.72"/>
    <n v="63.72"/>
    <x v="226"/>
    <x v="226"/>
    <x v="4"/>
    <s v="SR Service-11GO.402"/>
    <x v="1"/>
    <x v="25"/>
  </r>
  <r>
    <s v="THE CHIEF OFFICER"/>
    <n v="798996"/>
    <x v="1"/>
    <s v="Invoice"/>
    <n v="1407.01"/>
    <n v="1406.71"/>
    <x v="269"/>
    <x v="269"/>
    <x v="4"/>
    <s v="SR Service-11GO.402"/>
    <x v="1"/>
    <x v="25"/>
  </r>
  <r>
    <s v="MARUTI SUZUKI INDIA LIMITED(G)"/>
    <n v="439067"/>
    <x v="1"/>
    <s v="Invoice"/>
    <n v="1482.75"/>
    <n v="1482.75"/>
    <x v="259"/>
    <x v="259"/>
    <x v="4"/>
    <s v="SR Service-11GO.402"/>
    <x v="1"/>
    <x v="25"/>
  </r>
  <r>
    <s v="IBRAHIM SAB TANGEWALA"/>
    <n v="1256507"/>
    <x v="1"/>
    <s v="Invoice"/>
    <n v="2084.04"/>
    <n v="1200.04"/>
    <x v="18"/>
    <x v="18"/>
    <x v="2"/>
    <s v="FSC (Own)-11GO.402"/>
    <x v="1"/>
    <x v="25"/>
  </r>
  <r>
    <s v="MARUTI SUZUKI INDIA LTD.(EW)"/>
    <n v="297196"/>
    <x v="1"/>
    <s v="Invoice"/>
    <n v="3693.34"/>
    <n v="3693.34"/>
    <x v="31"/>
    <x v="31"/>
    <x v="2"/>
    <s v="SR Service-11GO.402"/>
    <x v="1"/>
    <x v="25"/>
  </r>
  <r>
    <s v="PAWAN KOUL"/>
    <n v="136055"/>
    <x v="1"/>
    <s v="Invoice"/>
    <n v="9558.83"/>
    <n v="9558.83"/>
    <x v="45"/>
    <x v="45"/>
    <x v="1"/>
    <s v="SR Service-11GO.402"/>
    <x v="1"/>
    <x v="25"/>
  </r>
  <r>
    <s v="MARUTI SUZUKI INDIA LIMITED(G)"/>
    <n v="439067"/>
    <x v="1"/>
    <s v="Invoice"/>
    <n v="63.72"/>
    <n v="63.72"/>
    <x v="229"/>
    <x v="229"/>
    <x v="4"/>
    <s v="SR Service-11GO.402"/>
    <x v="1"/>
    <x v="25"/>
  </r>
  <r>
    <s v="MARUTI SUZUKI INDIA LIMITED(G)"/>
    <n v="439067"/>
    <x v="1"/>
    <s v="Invoice"/>
    <n v="63.72"/>
    <n v="63.72"/>
    <x v="229"/>
    <x v="229"/>
    <x v="4"/>
    <s v="SR Service-11GO.402"/>
    <x v="1"/>
    <x v="25"/>
  </r>
  <r>
    <s v="JOE D'COSTA"/>
    <n v="478174"/>
    <x v="1"/>
    <s v="Invoice"/>
    <n v="43630.400000000001"/>
    <n v="18630.400000000001"/>
    <x v="270"/>
    <x v="270"/>
    <x v="4"/>
    <s v="SR Service-11GO.402"/>
    <x v="1"/>
    <x v="25"/>
  </r>
  <r>
    <s v="MARUTI SUZUKI INDIA LIMITED(G)"/>
    <n v="439067"/>
    <x v="1"/>
    <s v="Invoice"/>
    <n v="63.72"/>
    <n v="63.72"/>
    <x v="229"/>
    <x v="229"/>
    <x v="4"/>
    <s v="SR Service-11GO.402"/>
    <x v="1"/>
    <x v="25"/>
  </r>
  <r>
    <s v="CAROLINE FERNANDES"/>
    <n v="474751"/>
    <x v="1"/>
    <s v="Invoice"/>
    <n v="17675.060000000001"/>
    <n v="17675.060000000001"/>
    <x v="20"/>
    <x v="20"/>
    <x v="2"/>
    <s v="SR Service-11GO.402"/>
    <x v="1"/>
    <x v="25"/>
  </r>
  <r>
    <s v="MIGUEL AZAVEDO"/>
    <n v="943536"/>
    <x v="1"/>
    <s v="Invoice"/>
    <n v="8041.66"/>
    <n v="27"/>
    <x v="14"/>
    <x v="14"/>
    <x v="2"/>
    <s v="SR Service-11GO.402"/>
    <x v="1"/>
    <x v="25"/>
  </r>
  <r>
    <s v="THE ADDITIONAL COLLECTOR III"/>
    <n v="905984"/>
    <x v="1"/>
    <s v="Invoice"/>
    <n v="11751.76"/>
    <n v="11751.76"/>
    <x v="36"/>
    <x v="36"/>
    <x v="1"/>
    <s v="SR Service-11GO.402"/>
    <x v="1"/>
    <x v="25"/>
  </r>
  <r>
    <s v="RAMESHKUMAR PUROHIT"/>
    <n v="830308"/>
    <x v="1"/>
    <s v="Invoice"/>
    <n v="8655.67"/>
    <n v="8655.67"/>
    <x v="21"/>
    <x v="21"/>
    <x v="2"/>
    <s v="SR Service-11GO.402"/>
    <x v="1"/>
    <x v="25"/>
  </r>
  <r>
    <s v="KARAN ARORA"/>
    <n v="1233676"/>
    <x v="1"/>
    <s v="Invoice"/>
    <n v="2695.28"/>
    <n v="2695.28"/>
    <x v="17"/>
    <x v="17"/>
    <x v="2"/>
    <s v="FSC (Own)-11GO.402"/>
    <x v="1"/>
    <x v="25"/>
  </r>
  <r>
    <s v="THE NEW INDIA ASSURANCE CO. LTD.(EW)"/>
    <n v="297195"/>
    <x v="1"/>
    <s v="Invoice"/>
    <n v="2564.1"/>
    <n v="2564.1"/>
    <x v="124"/>
    <x v="124"/>
    <x v="4"/>
    <s v="SR Service-11GO.402"/>
    <x v="1"/>
    <x v="25"/>
  </r>
  <r>
    <s v="JOQO D COSTA"/>
    <n v="465127"/>
    <x v="1"/>
    <s v="Invoice"/>
    <n v="11826.35"/>
    <n v="11826.35"/>
    <x v="46"/>
    <x v="46"/>
    <x v="1"/>
    <s v="SR Service-11GO.402"/>
    <x v="1"/>
    <x v="25"/>
  </r>
  <r>
    <s v="SHALINI ABREO"/>
    <n v="901466"/>
    <x v="1"/>
    <s v="Invoice"/>
    <n v="1083.24"/>
    <n v="1083.24"/>
    <x v="23"/>
    <x v="23"/>
    <x v="1"/>
    <s v="SR Service-11GO.402"/>
    <x v="1"/>
    <x v="25"/>
  </r>
  <r>
    <s v="PAMPA DEY"/>
    <n v="1280731"/>
    <x v="1"/>
    <s v="Invoice"/>
    <n v="4558.78"/>
    <n v="4558.78"/>
    <x v="13"/>
    <x v="13"/>
    <x v="2"/>
    <s v="FSC (Own)-11GO.402"/>
    <x v="1"/>
    <x v="25"/>
  </r>
  <r>
    <s v="ASHLEY DSILVA"/>
    <n v="776616"/>
    <x v="1"/>
    <s v="Invoice"/>
    <n v="2617.9499999999998"/>
    <n v="2617.9499999999998"/>
    <x v="21"/>
    <x v="21"/>
    <x v="2"/>
    <s v="SR Service-11GO.402"/>
    <x v="1"/>
    <x v="25"/>
  </r>
  <r>
    <s v="AMITH KAMAT"/>
    <n v="1245262"/>
    <x v="1"/>
    <s v="Invoice"/>
    <n v="4720.0200000000004"/>
    <n v="4720.0200000000004"/>
    <x v="13"/>
    <x v="13"/>
    <x v="2"/>
    <s v="SR Service-11GO.402"/>
    <x v="1"/>
    <x v="25"/>
  </r>
  <r>
    <s v="MARUTI SUZUKI INDIA LIMITED(G)"/>
    <n v="439067"/>
    <x v="1"/>
    <s v="Invoice"/>
    <n v="63.72"/>
    <n v="63.72"/>
    <x v="138"/>
    <x v="138"/>
    <x v="4"/>
    <s v="SR Service-11GO.402"/>
    <x v="1"/>
    <x v="25"/>
  </r>
  <r>
    <s v="MARUTI SUZUKI INDIA LIMITED(G)"/>
    <n v="439067"/>
    <x v="1"/>
    <s v="Invoice"/>
    <n v="63.72"/>
    <n v="63.72"/>
    <x v="229"/>
    <x v="229"/>
    <x v="4"/>
    <s v="SR Service-11GO.402"/>
    <x v="1"/>
    <x v="25"/>
  </r>
  <r>
    <s v="MARUTI SUZUKI INDIA LIMITED(G)"/>
    <n v="439067"/>
    <x v="1"/>
    <s v="Invoice"/>
    <n v="63.72"/>
    <n v="63.72"/>
    <x v="229"/>
    <x v="229"/>
    <x v="4"/>
    <s v="SR Service-11GO.402"/>
    <x v="1"/>
    <x v="25"/>
  </r>
  <r>
    <s v="JOQO D COSTA"/>
    <n v="465127"/>
    <x v="1"/>
    <s v="Invoice"/>
    <n v="7912.14"/>
    <n v="7912.14"/>
    <x v="46"/>
    <x v="46"/>
    <x v="1"/>
    <s v="SR Service-11GO.402"/>
    <x v="1"/>
    <x v="25"/>
  </r>
  <r>
    <s v="UMESH RIVANKAR"/>
    <n v="1131452"/>
    <x v="1"/>
    <s v="Invoice"/>
    <n v="9157.57"/>
    <n v="9157.57"/>
    <x v="20"/>
    <x v="20"/>
    <x v="2"/>
    <s v="SR Service-11GO.402"/>
    <x v="1"/>
    <x v="25"/>
  </r>
  <r>
    <s v="SANDESH KUMAR ARGEKAR"/>
    <n v="1223325"/>
    <x v="1"/>
    <s v="Invoice"/>
    <n v="4688.51"/>
    <n v="4688.51"/>
    <x v="18"/>
    <x v="18"/>
    <x v="2"/>
    <s v="FSC (Own)-11GO.402"/>
    <x v="1"/>
    <x v="25"/>
  </r>
  <r>
    <s v="MARUTI SUZUKI INDIA LIMITED(G)"/>
    <n v="439067"/>
    <x v="1"/>
    <s v="Invoice"/>
    <n v="63.72"/>
    <n v="63.72"/>
    <x v="229"/>
    <x v="229"/>
    <x v="4"/>
    <s v="SR Service-11GO.402"/>
    <x v="1"/>
    <x v="25"/>
  </r>
  <r>
    <s v="MARUTI SUZUKI INDIA LIMITED(G)"/>
    <n v="439067"/>
    <x v="1"/>
    <s v="Invoice"/>
    <n v="321.02999999999997"/>
    <n v="321.02999999999997"/>
    <x v="229"/>
    <x v="229"/>
    <x v="4"/>
    <s v="SR Service-11GO.402"/>
    <x v="1"/>
    <x v="25"/>
  </r>
  <r>
    <s v="MR. SURAJ KANGURI"/>
    <n v="1203178"/>
    <x v="1"/>
    <s v="Invoice"/>
    <n v="7418.43"/>
    <n v="7418.43"/>
    <x v="17"/>
    <x v="17"/>
    <x v="2"/>
    <s v="SR Service-11GO.402"/>
    <x v="1"/>
    <x v="25"/>
  </r>
  <r>
    <s v="SUSHANT TALAULIKAR"/>
    <n v="935956"/>
    <x v="1"/>
    <s v="Invoice"/>
    <n v="5901.37"/>
    <n v="5901.37"/>
    <x v="13"/>
    <x v="13"/>
    <x v="2"/>
    <s v="SR Service-11GO.402"/>
    <x v="1"/>
    <x v="25"/>
  </r>
  <r>
    <s v="HELCINO ALEIXO FERNANDES"/>
    <n v="1238842"/>
    <x v="1"/>
    <s v="Invoice"/>
    <n v="2225.34"/>
    <n v="125.34"/>
    <x v="17"/>
    <x v="17"/>
    <x v="2"/>
    <s v="FSC (Own)-11GO.402"/>
    <x v="1"/>
    <x v="25"/>
  </r>
  <r>
    <s v="ROYAL HOSPITAL"/>
    <n v="1291129"/>
    <x v="1"/>
    <s v="Invoice"/>
    <n v="9280.84"/>
    <n v="9280.84"/>
    <x v="13"/>
    <x v="13"/>
    <x v="2"/>
    <s v="SR Service-11GO.402"/>
    <x v="1"/>
    <x v="25"/>
  </r>
  <r>
    <s v="MARUTI SUZUKI INDIA LIMITED(G)"/>
    <n v="439067"/>
    <x v="1"/>
    <s v="Invoice"/>
    <n v="63.72"/>
    <n v="63.72"/>
    <x v="229"/>
    <x v="229"/>
    <x v="4"/>
    <s v="SR Service-11GO.402"/>
    <x v="1"/>
    <x v="25"/>
  </r>
  <r>
    <s v="MARUTI SUZUKI INDIA LIMITED(G)"/>
    <n v="439067"/>
    <x v="1"/>
    <s v="Invoice"/>
    <n v="63.72"/>
    <n v="63.72"/>
    <x v="271"/>
    <x v="271"/>
    <x v="4"/>
    <s v="SR Service-11GO.402"/>
    <x v="1"/>
    <x v="25"/>
  </r>
  <r>
    <s v="MARUTI SUZUKI INDIA LIMITED(G)"/>
    <n v="439067"/>
    <x v="1"/>
    <s v="Invoice"/>
    <n v="63.72"/>
    <n v="63.72"/>
    <x v="138"/>
    <x v="138"/>
    <x v="4"/>
    <s v="SR Service-11GO.402"/>
    <x v="1"/>
    <x v="25"/>
  </r>
  <r>
    <s v="BENEDICTO XAVIER DCOSTA"/>
    <n v="961274"/>
    <x v="1"/>
    <s v="Invoice"/>
    <n v="2190.0100000000002"/>
    <n v="1190.3599999999999"/>
    <x v="12"/>
    <x v="12"/>
    <x v="2"/>
    <s v="SR Service-11GO.402"/>
    <x v="1"/>
    <x v="25"/>
  </r>
  <r>
    <s v="THE NEW INDIA ASSURANCE CO. LTD.(EW)"/>
    <n v="297195"/>
    <x v="1"/>
    <s v="Invoice"/>
    <n v="8720.6299999999992"/>
    <n v="8720.6299999999992"/>
    <x v="247"/>
    <x v="247"/>
    <x v="4"/>
    <s v="SR Service-11GO.402"/>
    <x v="1"/>
    <x v="25"/>
  </r>
  <r>
    <s v="CHIRANJAY RAIKER"/>
    <n v="854698"/>
    <x v="1"/>
    <s v="Invoice"/>
    <n v="10870.83"/>
    <n v="10870.83"/>
    <x v="13"/>
    <x v="13"/>
    <x v="2"/>
    <s v="SR Service-11GO.402"/>
    <x v="1"/>
    <x v="25"/>
  </r>
  <r>
    <s v="RAJESH SHETGAONKAR"/>
    <n v="1107390"/>
    <x v="1"/>
    <s v="Invoice"/>
    <n v="15840.06"/>
    <n v="7800.06"/>
    <x v="235"/>
    <x v="235"/>
    <x v="4"/>
    <s v="SR Service-11GO.402"/>
    <x v="1"/>
    <x v="25"/>
  </r>
  <r>
    <s v="SARITA BANDEKAR"/>
    <n v="457848"/>
    <x v="1"/>
    <s v="Invoice"/>
    <n v="62424.1"/>
    <n v="41824.1"/>
    <x v="272"/>
    <x v="272"/>
    <x v="4"/>
    <s v="SR Service-11GO.402"/>
    <x v="1"/>
    <x v="25"/>
  </r>
  <r>
    <s v="THE CHIEF OFFICER"/>
    <n v="798996"/>
    <x v="1"/>
    <s v="Invoice"/>
    <n v="47683.29"/>
    <n v="47683.29"/>
    <x v="273"/>
    <x v="273"/>
    <x v="4"/>
    <s v="SR Service-11GO.402"/>
    <x v="1"/>
    <x v="25"/>
  </r>
  <r>
    <s v="MARUTI SUZUKI INDIA LIMITED(G)"/>
    <n v="439067"/>
    <x v="1"/>
    <s v="Invoice"/>
    <n v="63.72"/>
    <n v="63.72"/>
    <x v="138"/>
    <x v="138"/>
    <x v="4"/>
    <s v="SR Service-11GO.402"/>
    <x v="1"/>
    <x v="25"/>
  </r>
  <r>
    <s v="RITESH FALDESSAI"/>
    <n v="1204628"/>
    <x v="1"/>
    <s v="Invoice"/>
    <n v="8091.08"/>
    <n v="8091.08"/>
    <x v="4"/>
    <x v="4"/>
    <x v="2"/>
    <s v="SR Service-11GO.402"/>
    <x v="1"/>
    <x v="25"/>
  </r>
  <r>
    <s v="MARUTI SUZUKI INDIA LIMITED(G)"/>
    <n v="439067"/>
    <x v="1"/>
    <s v="Invoice"/>
    <n v="63.72"/>
    <n v="63.72"/>
    <x v="271"/>
    <x v="271"/>
    <x v="4"/>
    <s v="SR Service-11GO.402"/>
    <x v="1"/>
    <x v="25"/>
  </r>
  <r>
    <s v="ALD AUTOMOTIVE PVT LTD"/>
    <n v="1173148"/>
    <x v="1"/>
    <s v="Invoice"/>
    <n v="31983.59"/>
    <n v="4043.81"/>
    <x v="108"/>
    <x v="108"/>
    <x v="1"/>
    <s v="SR Service-11GO.402"/>
    <x v="1"/>
    <x v="25"/>
  </r>
  <r>
    <s v="JOAO JOHN BARBOSA"/>
    <n v="1256800"/>
    <x v="1"/>
    <s v="Invoice"/>
    <n v="6614.47"/>
    <n v="3000.47"/>
    <x v="172"/>
    <x v="172"/>
    <x v="0"/>
    <s v="SR Service-11GO.402"/>
    <x v="1"/>
    <x v="25"/>
  </r>
  <r>
    <s v="MARUTI SUZUKI INDIA LIMITED(G)"/>
    <n v="439067"/>
    <x v="1"/>
    <s v="Invoice"/>
    <n v="63.72"/>
    <n v="63.72"/>
    <x v="138"/>
    <x v="138"/>
    <x v="4"/>
    <s v="SR Service-11GO.402"/>
    <x v="1"/>
    <x v="25"/>
  </r>
  <r>
    <s v="BHAGWAN KALANGUTKAR"/>
    <n v="1285544"/>
    <x v="1"/>
    <s v="Invoice"/>
    <n v="9423.75"/>
    <n v="9423.75"/>
    <x v="5"/>
    <x v="5"/>
    <x v="2"/>
    <s v="SR Service-11GO.402"/>
    <x v="1"/>
    <x v="25"/>
  </r>
  <r>
    <s v="ELVINO RODRIGUES"/>
    <n v="1216745"/>
    <x v="1"/>
    <s v="Invoice"/>
    <n v="1290.3699999999999"/>
    <n v="1290.3699999999999"/>
    <x v="30"/>
    <x v="30"/>
    <x v="1"/>
    <s v="SR Service-11GO.402"/>
    <x v="1"/>
    <x v="25"/>
  </r>
  <r>
    <s v="AMIRJHAN TILWARNI"/>
    <n v="1112401"/>
    <x v="1"/>
    <s v="Invoice"/>
    <n v="5706.16"/>
    <n v="5706.16"/>
    <x v="13"/>
    <x v="13"/>
    <x v="2"/>
    <s v="SR Service-11GO.402"/>
    <x v="1"/>
    <x v="25"/>
  </r>
  <r>
    <s v="MARUTI SUZUKI INDIA LTD.(EW)"/>
    <n v="297196"/>
    <x v="1"/>
    <s v="Invoice"/>
    <n v="1739.21"/>
    <n v="1719.04"/>
    <x v="242"/>
    <x v="242"/>
    <x v="4"/>
    <s v="SR Service-11GO.402"/>
    <x v="1"/>
    <x v="25"/>
  </r>
  <r>
    <s v="MARUTI SUZUKI INDIA LIMITED(G)"/>
    <n v="439067"/>
    <x v="1"/>
    <s v="Invoice"/>
    <n v="63.72"/>
    <n v="63.72"/>
    <x v="271"/>
    <x v="271"/>
    <x v="4"/>
    <s v="SR Service-11GO.402"/>
    <x v="1"/>
    <x v="25"/>
  </r>
  <r>
    <s v="M/S A V G LOGISTICS PVT LTD"/>
    <n v="1102378"/>
    <x v="2"/>
    <s v="Payment"/>
    <n v="-10000"/>
    <n v="-10000"/>
    <x v="13"/>
    <x v="13"/>
    <x v="2"/>
    <s v="Counter Coll-WS-11GO.403"/>
    <x v="2"/>
    <x v="25"/>
  </r>
  <r>
    <s v="RATNAKAR AMONKAR"/>
    <n v="1285660"/>
    <x v="2"/>
    <s v="Payment"/>
    <n v="-1000"/>
    <n v="-1000"/>
    <x v="5"/>
    <x v="5"/>
    <x v="2"/>
    <s v="Cash-WS-11GO.403"/>
    <x v="2"/>
    <x v="25"/>
  </r>
  <r>
    <s v="DEVIDAS GAONKAR"/>
    <n v="1290347"/>
    <x v="2"/>
    <s v="Payment"/>
    <n v="-1000"/>
    <n v="-1000"/>
    <x v="2"/>
    <x v="2"/>
    <x v="2"/>
    <s v="Cash-WS-11GO.403"/>
    <x v="2"/>
    <x v="25"/>
  </r>
  <r>
    <s v="GEETA NAIK"/>
    <n v="1277639"/>
    <x v="2"/>
    <s v="Payment"/>
    <n v="-20000"/>
    <n v="-20000"/>
    <x v="37"/>
    <x v="37"/>
    <x v="1"/>
    <s v="Cash-WS-11GO.403"/>
    <x v="2"/>
    <x v="25"/>
  </r>
  <r>
    <s v="PROCTER &amp; GAMBLE HEALTH LIMITED"/>
    <n v="1281354"/>
    <x v="1"/>
    <s v="Invoice"/>
    <n v="26444.06"/>
    <n v="26444.06"/>
    <x v="8"/>
    <x v="8"/>
    <x v="1"/>
    <s v="SR Service-11GO.403"/>
    <x v="2"/>
    <x v="25"/>
  </r>
  <r>
    <s v="FEROZ NIMBERGI"/>
    <n v="1037095"/>
    <x v="1"/>
    <s v="Invoice"/>
    <n v="37320.239999999998"/>
    <n v="20372.240000000002"/>
    <x v="22"/>
    <x v="22"/>
    <x v="2"/>
    <s v="SR Service-11GO.403"/>
    <x v="2"/>
    <x v="25"/>
  </r>
  <r>
    <s v="RITA GANDHI"/>
    <n v="823387"/>
    <x v="1"/>
    <s v="Invoice"/>
    <n v="16132.7"/>
    <n v="16132.7"/>
    <x v="2"/>
    <x v="2"/>
    <x v="2"/>
    <s v="SR Service-11GO.403"/>
    <x v="2"/>
    <x v="25"/>
  </r>
  <r>
    <s v="GIRISH GADGIL"/>
    <n v="1051218"/>
    <x v="1"/>
    <s v="Invoice"/>
    <n v="4283.3100000000004"/>
    <n v="4283"/>
    <x v="181"/>
    <x v="181"/>
    <x v="2"/>
    <s v="SR Service-11GO.403"/>
    <x v="2"/>
    <x v="25"/>
  </r>
  <r>
    <s v="NAR INFRA PVT LTD."/>
    <n v="1211962"/>
    <x v="1"/>
    <s v="Invoice"/>
    <n v="22243.9"/>
    <n v="22243.9"/>
    <x v="1"/>
    <x v="1"/>
    <x v="1"/>
    <s v="SR Service-11GO.403"/>
    <x v="2"/>
    <x v="25"/>
  </r>
  <r>
    <s v="JELISSA RODRIGUES"/>
    <n v="1287542"/>
    <x v="1"/>
    <s v="Invoice"/>
    <n v="390.01"/>
    <n v="390.01"/>
    <x v="21"/>
    <x v="21"/>
    <x v="2"/>
    <s v="SR Service-11GO.403"/>
    <x v="2"/>
    <x v="25"/>
  </r>
  <r>
    <s v="DIRECTORATE OF FIRE EMERGENCY"/>
    <n v="481595"/>
    <x v="1"/>
    <s v="Invoice"/>
    <n v="12303.82"/>
    <n v="12303.82"/>
    <x v="45"/>
    <x v="45"/>
    <x v="1"/>
    <s v="SR Service-11GO.403"/>
    <x v="2"/>
    <x v="25"/>
  </r>
  <r>
    <s v="THE CHIEF OFFICER PONDA MUNCIPAL COUNCIL"/>
    <n v="1270362"/>
    <x v="1"/>
    <s v="Invoice"/>
    <n v="1109.1099999999999"/>
    <n v="1109.1099999999999"/>
    <x v="12"/>
    <x v="12"/>
    <x v="2"/>
    <s v="FSC (Own)-11GO.403"/>
    <x v="2"/>
    <x v="25"/>
  </r>
  <r>
    <s v="MARUTI SUZUKI INDIA LTD.(EW)"/>
    <n v="297196"/>
    <x v="1"/>
    <s v="Invoice"/>
    <n v="3409.2"/>
    <n v="3409.2"/>
    <x v="69"/>
    <x v="69"/>
    <x v="2"/>
    <s v="SR Service-11GO.403"/>
    <x v="2"/>
    <x v="25"/>
  </r>
  <r>
    <s v="MARUTI SUZUKI INDIA LTD.(EW)"/>
    <n v="297196"/>
    <x v="1"/>
    <s v="Invoice"/>
    <n v="935.91"/>
    <n v="935.91"/>
    <x v="79"/>
    <x v="79"/>
    <x v="3"/>
    <s v="SR Service-11GO.403"/>
    <x v="2"/>
    <x v="25"/>
  </r>
  <r>
    <s v="KRUNAL PEDNEKAR"/>
    <n v="770791"/>
    <x v="1"/>
    <s v="Invoice"/>
    <n v="5431.11"/>
    <n v="5431.11"/>
    <x v="21"/>
    <x v="21"/>
    <x v="2"/>
    <s v="SR Service-11GO.403"/>
    <x v="2"/>
    <x v="25"/>
  </r>
  <r>
    <s v="MALLIKARJUNAPPA KUMSI"/>
    <n v="1083623"/>
    <x v="1"/>
    <s v="Invoice"/>
    <n v="7968.57"/>
    <n v="7968.57"/>
    <x v="18"/>
    <x v="18"/>
    <x v="2"/>
    <s v="SR Service-11GO.403"/>
    <x v="2"/>
    <x v="25"/>
  </r>
  <r>
    <s v="PONDA MUNCIPAL COUNCIL "/>
    <n v="138611"/>
    <x v="1"/>
    <s v="Invoice"/>
    <n v="12010.65"/>
    <n v="12010.65"/>
    <x v="22"/>
    <x v="22"/>
    <x v="2"/>
    <s v="SR Service-11GO.403"/>
    <x v="2"/>
    <x v="25"/>
  </r>
  <r>
    <s v="SHUSHAM CHARI"/>
    <n v="1284021"/>
    <x v="1"/>
    <s v="Invoice"/>
    <n v="808.06"/>
    <n v="808.06"/>
    <x v="17"/>
    <x v="17"/>
    <x v="2"/>
    <s v="SR Service-11GO.403"/>
    <x v="2"/>
    <x v="25"/>
  </r>
  <r>
    <s v="ANURADHA KANOLKAR"/>
    <n v="114315"/>
    <x v="1"/>
    <s v="Invoice"/>
    <n v="299.72000000000003"/>
    <n v="299.72000000000003"/>
    <x v="4"/>
    <x v="4"/>
    <x v="2"/>
    <s v="SR Service-11GO.403"/>
    <x v="2"/>
    <x v="25"/>
  </r>
  <r>
    <s v="ANIL PATIL"/>
    <n v="1092101"/>
    <x v="1"/>
    <s v="Invoice"/>
    <n v="5492.81"/>
    <n v="5492.81"/>
    <x v="69"/>
    <x v="69"/>
    <x v="2"/>
    <s v="SR Service-11GO.403"/>
    <x v="2"/>
    <x v="25"/>
  </r>
  <r>
    <s v="LOURDS FERRAO"/>
    <n v="1048125"/>
    <x v="1"/>
    <s v="Invoice"/>
    <n v="1710"/>
    <n v="564"/>
    <x v="13"/>
    <x v="13"/>
    <x v="2"/>
    <s v="SR Service-11GO.403"/>
    <x v="2"/>
    <x v="25"/>
  </r>
  <r>
    <s v="CHANDRASHEKHAR BHAGAT"/>
    <n v="420563"/>
    <x v="2"/>
    <s v="Payment"/>
    <n v="-1000"/>
    <n v="-1000"/>
    <x v="274"/>
    <x v="274"/>
    <x v="1"/>
    <s v="Cash-WS-11GO.404"/>
    <x v="8"/>
    <x v="25"/>
  </r>
  <r>
    <s v="M/S NORTH GOA ASSOCIATION"/>
    <n v="1150010"/>
    <x v="2"/>
    <s v="Payment"/>
    <n v="-500"/>
    <n v="-500"/>
    <x v="14"/>
    <x v="14"/>
    <x v="2"/>
    <s v="Cash-WS-11GO.404"/>
    <x v="8"/>
    <x v="25"/>
  </r>
  <r>
    <s v="SATYAJEET SINGH"/>
    <n v="355277"/>
    <x v="2"/>
    <s v="Payment"/>
    <n v="-500"/>
    <n v="-500"/>
    <x v="86"/>
    <x v="86"/>
    <x v="1"/>
    <s v="Cash-WS-11GO.404"/>
    <x v="8"/>
    <x v="25"/>
  </r>
  <r>
    <s v="NAZIR SHAIKH"/>
    <n v="1203095"/>
    <x v="2"/>
    <s v="Payment"/>
    <n v="-5746"/>
    <n v="-1279.96"/>
    <x v="21"/>
    <x v="21"/>
    <x v="2"/>
    <s v="Cash-WS-11GO.404"/>
    <x v="8"/>
    <x v="25"/>
  </r>
  <r>
    <s v="REHMAN KATTIMANI"/>
    <n v="1250942"/>
    <x v="2"/>
    <s v="Payment"/>
    <n v="-1932"/>
    <n v="-1932"/>
    <x v="1"/>
    <x v="1"/>
    <x v="1"/>
    <s v="Cash-WS-11GO.404"/>
    <x v="8"/>
    <x v="25"/>
  </r>
  <r>
    <s v="SHALINI C PARAB"/>
    <n v="1278901"/>
    <x v="2"/>
    <s v="Payment"/>
    <n v="-2000"/>
    <n v="-2000"/>
    <x v="108"/>
    <x v="108"/>
    <x v="1"/>
    <s v="Cash-WS-11GO.404"/>
    <x v="8"/>
    <x v="25"/>
  </r>
  <r>
    <s v="SHANTAPPA BIRADAR"/>
    <n v="1224162"/>
    <x v="2"/>
    <s v="Payment"/>
    <n v="-500"/>
    <n v="-500"/>
    <x v="4"/>
    <x v="4"/>
    <x v="2"/>
    <s v="Cash-WS-11GO.404"/>
    <x v="8"/>
    <x v="25"/>
  </r>
  <r>
    <s v="MALLIKARJUN PAYANNAVAR"/>
    <n v="1231225"/>
    <x v="2"/>
    <s v="Payment"/>
    <n v="-2000"/>
    <n v="-65.5"/>
    <x v="31"/>
    <x v="31"/>
    <x v="2"/>
    <s v="Cash-WS-11GO.404"/>
    <x v="8"/>
    <x v="25"/>
  </r>
  <r>
    <s v="FAYAZ ARAB"/>
    <n v="1276208"/>
    <x v="2"/>
    <s v="Payment"/>
    <n v="-500"/>
    <n v="-500"/>
    <x v="70"/>
    <x v="70"/>
    <x v="1"/>
    <s v="Cash-WS-11GO.404"/>
    <x v="8"/>
    <x v="25"/>
  </r>
  <r>
    <s v="SHABBIR KANMESHWAR"/>
    <n v="1253317"/>
    <x v="2"/>
    <s v="Payment"/>
    <n v="-500"/>
    <n v="-500"/>
    <x v="3"/>
    <x v="3"/>
    <x v="2"/>
    <s v="Cash-WS-11GO.404"/>
    <x v="8"/>
    <x v="25"/>
  </r>
  <r>
    <s v="UREKA MONICA AFONSO"/>
    <n v="787407"/>
    <x v="2"/>
    <s v="Payment"/>
    <n v="-500"/>
    <n v="-500"/>
    <x v="52"/>
    <x v="52"/>
    <x v="1"/>
    <s v="Cash-WS-11GO.404"/>
    <x v="8"/>
    <x v="25"/>
  </r>
  <r>
    <s v="NIKITA SALGAONKAR"/>
    <n v="886608"/>
    <x v="2"/>
    <s v="Payment"/>
    <n v="-500"/>
    <n v="-500"/>
    <x v="14"/>
    <x v="14"/>
    <x v="2"/>
    <s v="Cash-WS-11GO.404"/>
    <x v="8"/>
    <x v="25"/>
  </r>
  <r>
    <s v="A H NARENDRA KUMAR"/>
    <n v="1236151"/>
    <x v="2"/>
    <s v="Payment"/>
    <n v="-200"/>
    <n v="-200"/>
    <x v="14"/>
    <x v="14"/>
    <x v="2"/>
    <s v="Cash-WS-11GO.404"/>
    <x v="8"/>
    <x v="25"/>
  </r>
  <r>
    <s v="MOHAMMAD SHAIKH"/>
    <n v="1154861"/>
    <x v="2"/>
    <s v="Payment"/>
    <n v="-1000"/>
    <n v="-1000"/>
    <x v="20"/>
    <x v="20"/>
    <x v="2"/>
    <s v="Cash-WS-11GO.404"/>
    <x v="8"/>
    <x v="25"/>
  </r>
  <r>
    <s v="UMESH DESSAI"/>
    <n v="826397"/>
    <x v="2"/>
    <s v="Payment"/>
    <n v="-2000"/>
    <n v="-2000"/>
    <x v="6"/>
    <x v="6"/>
    <x v="2"/>
    <s v="Counter Coll-WS-11GO.404"/>
    <x v="8"/>
    <x v="25"/>
  </r>
  <r>
    <s v="MARYAM BI SAYED"/>
    <n v="1240469"/>
    <x v="2"/>
    <s v="Payment"/>
    <n v="-1277"/>
    <n v="-1277"/>
    <x v="52"/>
    <x v="52"/>
    <x v="1"/>
    <s v="Cash-WS-11GO.404"/>
    <x v="8"/>
    <x v="25"/>
  </r>
  <r>
    <s v="TRUPTESH GAONKAR"/>
    <n v="1137000"/>
    <x v="2"/>
    <s v="Payment"/>
    <n v="-2277"/>
    <n v="-2277"/>
    <x v="7"/>
    <x v="7"/>
    <x v="2"/>
    <s v="Cash-WS-11GO.404"/>
    <x v="8"/>
    <x v="25"/>
  </r>
  <r>
    <s v="SANGAPPA CHOWDHARI"/>
    <n v="1028307"/>
    <x v="2"/>
    <s v="Payment"/>
    <n v="-1500"/>
    <n v="-1500"/>
    <x v="15"/>
    <x v="15"/>
    <x v="2"/>
    <s v="Cash-WS-11GO.404"/>
    <x v="8"/>
    <x v="25"/>
  </r>
  <r>
    <s v="TAJ INDIA TOURS"/>
    <n v="1131342"/>
    <x v="1"/>
    <s v="Invoice"/>
    <n v="7845.47"/>
    <n v="7845.47"/>
    <x v="2"/>
    <x v="2"/>
    <x v="2"/>
    <s v="SR Service-11GO.404"/>
    <x v="8"/>
    <x v="25"/>
  </r>
  <r>
    <s v="ZAHID ZAMIN RAZA"/>
    <n v="1218886"/>
    <x v="1"/>
    <s v="Invoice"/>
    <n v="3216.58"/>
    <n v="3216.58"/>
    <x v="2"/>
    <x v="2"/>
    <x v="2"/>
    <s v="FSC (Own)-11GO.404"/>
    <x v="8"/>
    <x v="25"/>
  </r>
  <r>
    <s v="THE NEW INDIA ASSURANCE CO. LTD.(EW)"/>
    <n v="297195"/>
    <x v="1"/>
    <s v="Invoice"/>
    <n v="20125.009999999998"/>
    <n v="20125.009999999998"/>
    <x v="225"/>
    <x v="225"/>
    <x v="4"/>
    <s v="SR Service-11GO.404"/>
    <x v="8"/>
    <x v="25"/>
  </r>
  <r>
    <s v="SITARAM KOTKAR"/>
    <n v="697591"/>
    <x v="1"/>
    <s v="Invoice"/>
    <n v="8006.84"/>
    <n v="8006.84"/>
    <x v="21"/>
    <x v="21"/>
    <x v="2"/>
    <s v="SR Service-11GO.404"/>
    <x v="8"/>
    <x v="25"/>
  </r>
  <r>
    <s v="THE NEW INDIA ASSURANCE CO. LTD.(EW)"/>
    <n v="297195"/>
    <x v="1"/>
    <s v="Invoice"/>
    <n v="3219.4"/>
    <n v="3219.4"/>
    <x v="90"/>
    <x v="90"/>
    <x v="4"/>
    <s v="SR Service-11GO.404"/>
    <x v="8"/>
    <x v="25"/>
  </r>
  <r>
    <s v="DASHARATH SHETYE"/>
    <n v="1051413"/>
    <x v="1"/>
    <s v="Invoice"/>
    <n v="2913.02"/>
    <n v="13.02"/>
    <x v="13"/>
    <x v="13"/>
    <x v="2"/>
    <s v="SR Service-11GO.404"/>
    <x v="8"/>
    <x v="25"/>
  </r>
  <r>
    <s v="SHRINIVAS KAMAT"/>
    <n v="831909"/>
    <x v="1"/>
    <s v="Invoice"/>
    <n v="14434.21"/>
    <n v="14434.21"/>
    <x v="108"/>
    <x v="108"/>
    <x v="1"/>
    <s v="SR Service-11GO.404"/>
    <x v="8"/>
    <x v="25"/>
  </r>
  <r>
    <s v="SURENDRA NAYAR"/>
    <n v="909025"/>
    <x v="1"/>
    <s v="Invoice"/>
    <n v="8438.66"/>
    <n v="8438.66"/>
    <x v="17"/>
    <x v="17"/>
    <x v="2"/>
    <s v="SR Service-11GO.404"/>
    <x v="8"/>
    <x v="25"/>
  </r>
  <r>
    <s v="ABHAY PATIL"/>
    <n v="352376"/>
    <x v="1"/>
    <s v="Invoice"/>
    <n v="7495.67"/>
    <n v="7495.67"/>
    <x v="3"/>
    <x v="3"/>
    <x v="2"/>
    <s v="SR Service-11GO.404"/>
    <x v="8"/>
    <x v="25"/>
  </r>
  <r>
    <s v="MILIND NAIK"/>
    <n v="961289"/>
    <x v="1"/>
    <s v="Invoice"/>
    <n v="3398.22"/>
    <n v="3398.22"/>
    <x v="23"/>
    <x v="23"/>
    <x v="1"/>
    <s v="SR Service-11GO.404"/>
    <x v="8"/>
    <x v="25"/>
  </r>
  <r>
    <s v="MARUTI SUZUKI INDIA LTD.(EW)"/>
    <n v="297196"/>
    <x v="1"/>
    <s v="Invoice"/>
    <n v="16453.580000000002"/>
    <n v="16453.580000000002"/>
    <x v="22"/>
    <x v="22"/>
    <x v="2"/>
    <s v="SR Service-11GO.404"/>
    <x v="8"/>
    <x v="25"/>
  </r>
  <r>
    <s v="OFFICE OF THE DIRECTOR GENERAL OF POLICE"/>
    <n v="1291031"/>
    <x v="1"/>
    <s v="Invoice"/>
    <n v="2913"/>
    <n v="13"/>
    <x v="4"/>
    <x v="4"/>
    <x v="2"/>
    <s v="SR Service-11GO.404"/>
    <x v="8"/>
    <x v="25"/>
  </r>
  <r>
    <s v="THE CHAIRMAN"/>
    <n v="804376"/>
    <x v="1"/>
    <s v="Invoice"/>
    <n v="10476.61"/>
    <n v="10476.61"/>
    <x v="23"/>
    <x v="23"/>
    <x v="1"/>
    <s v="SR Service-11GO.404"/>
    <x v="8"/>
    <x v="25"/>
  </r>
  <r>
    <s v="A.I.E.S.L AIR INDIA ENGINEERING SERVICES LTD"/>
    <n v="914511"/>
    <x v="1"/>
    <s v="Invoice"/>
    <n v="19172.53"/>
    <n v="19172.53"/>
    <x v="99"/>
    <x v="99"/>
    <x v="3"/>
    <s v="SR Service-11GO.404"/>
    <x v="8"/>
    <x v="25"/>
  </r>
  <r>
    <s v="FILIP MIRANDA"/>
    <n v="126333"/>
    <x v="1"/>
    <s v="Invoice"/>
    <n v="530"/>
    <n v="530"/>
    <x v="275"/>
    <x v="275"/>
    <x v="4"/>
    <s v="SR Service-11GO.404"/>
    <x v="8"/>
    <x v="25"/>
  </r>
  <r>
    <s v="GOURISH SHETKAR"/>
    <n v="1291172"/>
    <x v="1"/>
    <s v="Invoice"/>
    <n v="249.01"/>
    <n v="249.01"/>
    <x v="13"/>
    <x v="13"/>
    <x v="2"/>
    <s v="FSC (Own)-11GO.404"/>
    <x v="8"/>
    <x v="25"/>
  </r>
  <r>
    <s v="FILIP MIRANDA"/>
    <n v="126333"/>
    <x v="1"/>
    <s v="Invoice"/>
    <n v="52134.23"/>
    <n v="52134.23"/>
    <x v="275"/>
    <x v="275"/>
    <x v="4"/>
    <s v="SR Service-11GO.404"/>
    <x v="8"/>
    <x v="25"/>
  </r>
  <r>
    <s v="SITARAM KOTKAR"/>
    <n v="697591"/>
    <x v="1"/>
    <s v="Invoice"/>
    <n v="3130.86"/>
    <n v="3130.86"/>
    <x v="4"/>
    <x v="4"/>
    <x v="2"/>
    <s v="SR Service-11GO.404"/>
    <x v="8"/>
    <x v="25"/>
  </r>
  <r>
    <s v="AKHTAR SHAIKH"/>
    <n v="1290111"/>
    <x v="1"/>
    <s v="Invoice"/>
    <n v="6674.7"/>
    <n v="6674.7"/>
    <x v="17"/>
    <x v="17"/>
    <x v="2"/>
    <s v="SR Service-11GO.404"/>
    <x v="8"/>
    <x v="25"/>
  </r>
  <r>
    <s v="UNIVERSAL MARINE WORKS"/>
    <n v="357948"/>
    <x v="1"/>
    <s v="Invoice"/>
    <n v="22538.79"/>
    <n v="22538.79"/>
    <x v="15"/>
    <x v="15"/>
    <x v="2"/>
    <s v="SR Service-11GO.404"/>
    <x v="8"/>
    <x v="25"/>
  </r>
  <r>
    <s v="OMKAR CONTRACT SERVICES LLP"/>
    <n v="1110178"/>
    <x v="1"/>
    <s v="Invoice"/>
    <n v="680"/>
    <n v="680"/>
    <x v="40"/>
    <x v="40"/>
    <x v="2"/>
    <s v="SR Service-11GO.404"/>
    <x v="8"/>
    <x v="25"/>
  </r>
  <r>
    <s v="RAMAKANT VELIP"/>
    <n v="1217314"/>
    <x v="1"/>
    <s v="Invoice"/>
    <n v="9034.49"/>
    <n v="9034.49"/>
    <x v="17"/>
    <x v="17"/>
    <x v="2"/>
    <s v="SR Service-11GO.404"/>
    <x v="8"/>
    <x v="25"/>
  </r>
  <r>
    <s v="NORTH GOA RENT A CAB ASSOCIATION"/>
    <n v="1148933"/>
    <x v="1"/>
    <s v="Invoice"/>
    <n v="4429"/>
    <n v="3000"/>
    <x v="57"/>
    <x v="57"/>
    <x v="0"/>
    <s v="SR Service-11GO.404"/>
    <x v="8"/>
    <x v="25"/>
  </r>
  <r>
    <s v="NORTH GOA RENT A CAB ASSOCIATON"/>
    <n v="844435"/>
    <x v="1"/>
    <s v="Invoice"/>
    <n v="6220.06"/>
    <n v="6220.06"/>
    <x v="17"/>
    <x v="17"/>
    <x v="2"/>
    <s v="SR Service-11GO.404"/>
    <x v="8"/>
    <x v="25"/>
  </r>
  <r>
    <s v="LADU PARAB"/>
    <n v="1029035"/>
    <x v="2"/>
    <s v="Payment"/>
    <n v="-3200"/>
    <n v="-359.1"/>
    <x v="21"/>
    <x v="21"/>
    <x v="2"/>
    <s v="Cash-WS-11GO.405"/>
    <x v="3"/>
    <x v="25"/>
  </r>
  <r>
    <s v="JULIO DISOJA"/>
    <n v="1286013"/>
    <x v="2"/>
    <s v="Payment"/>
    <n v="-6000"/>
    <n v="-6000"/>
    <x v="7"/>
    <x v="7"/>
    <x v="2"/>
    <s v="Cash-WS-11GO.405"/>
    <x v="3"/>
    <x v="25"/>
  </r>
  <r>
    <s v="AVILSON FERNANDES"/>
    <n v="1086604"/>
    <x v="2"/>
    <s v="Payment"/>
    <n v="-2000"/>
    <n v="-2000"/>
    <x v="39"/>
    <x v="39"/>
    <x v="1"/>
    <s v="Cash-WS-11GO.405"/>
    <x v="3"/>
    <x v="25"/>
  </r>
  <r>
    <s v="SANTOSH SINARI"/>
    <n v="564708"/>
    <x v="2"/>
    <s v="Payment"/>
    <n v="-836"/>
    <n v="-599.98"/>
    <x v="155"/>
    <x v="155"/>
    <x v="1"/>
    <s v="Cash-WS-11GO.405"/>
    <x v="3"/>
    <x v="25"/>
  </r>
  <r>
    <s v="KISHOR PEDNEKAR"/>
    <n v="867020"/>
    <x v="2"/>
    <s v="Payment"/>
    <n v="-8118"/>
    <n v="-23.22"/>
    <x v="96"/>
    <x v="96"/>
    <x v="0"/>
    <s v="Cash-WS-11GO.405"/>
    <x v="3"/>
    <x v="25"/>
  </r>
  <r>
    <s v="SHAMBO DHURAL"/>
    <n v="136757"/>
    <x v="2"/>
    <s v="Payment"/>
    <n v="-18000"/>
    <n v="-12.06"/>
    <x v="2"/>
    <x v="2"/>
    <x v="2"/>
    <s v="Cash-WS-11GO.405"/>
    <x v="3"/>
    <x v="25"/>
  </r>
  <r>
    <s v="AMRITA KANEKAR"/>
    <n v="851185"/>
    <x v="2"/>
    <s v="Payment"/>
    <n v="-2000"/>
    <n v="-2000"/>
    <x v="12"/>
    <x v="12"/>
    <x v="2"/>
    <s v="Cash-WS-11GO.405"/>
    <x v="3"/>
    <x v="25"/>
  </r>
  <r>
    <s v="PRAVIN LONDE"/>
    <n v="1047184"/>
    <x v="2"/>
    <s v="Payment"/>
    <n v="-8700"/>
    <n v="-53.85"/>
    <x v="43"/>
    <x v="43"/>
    <x v="2"/>
    <s v="Cash-WS-11GO.405"/>
    <x v="3"/>
    <x v="25"/>
  </r>
  <r>
    <s v="SEBASTIAN ALBUQUERQUE"/>
    <n v="1043279"/>
    <x v="2"/>
    <s v="Payment"/>
    <n v="-2200"/>
    <n v="-88.83"/>
    <x v="126"/>
    <x v="126"/>
    <x v="0"/>
    <s v="Cash-WS-11GO.405"/>
    <x v="3"/>
    <x v="25"/>
  </r>
  <r>
    <s v="DERRICK CONCEICA"/>
    <n v="126436"/>
    <x v="2"/>
    <s v="Payment"/>
    <n v="-120"/>
    <n v="-120"/>
    <x v="141"/>
    <x v="141"/>
    <x v="4"/>
    <s v="Cash-WS-11GO.405"/>
    <x v="3"/>
    <x v="25"/>
  </r>
  <r>
    <s v="VASANT SHETGAONKAR"/>
    <n v="1146382"/>
    <x v="2"/>
    <s v="Payment"/>
    <n v="-2930"/>
    <n v="-1098.07"/>
    <x v="2"/>
    <x v="2"/>
    <x v="2"/>
    <s v="Cash-WS-11GO.405"/>
    <x v="3"/>
    <x v="25"/>
  </r>
  <r>
    <s v="DATTA MHAPSEKAR"/>
    <n v="1213239"/>
    <x v="2"/>
    <s v="Payment"/>
    <n v="-45"/>
    <n v="-45"/>
    <x v="8"/>
    <x v="8"/>
    <x v="1"/>
    <s v="Counter Coll-WS-11GO.405"/>
    <x v="3"/>
    <x v="25"/>
  </r>
  <r>
    <s v="SUSHANT POLL"/>
    <n v="1136328"/>
    <x v="2"/>
    <s v="Payment"/>
    <n v="-1000"/>
    <n v="-205"/>
    <x v="45"/>
    <x v="45"/>
    <x v="1"/>
    <s v="Cash-WS-11GO.405"/>
    <x v="3"/>
    <x v="25"/>
  </r>
  <r>
    <s v="MAHENDRA MHAMAL"/>
    <n v="1191776"/>
    <x v="2"/>
    <s v="Payment"/>
    <n v="-2000"/>
    <n v="-290.01"/>
    <x v="81"/>
    <x v="81"/>
    <x v="3"/>
    <s v="Cash-WS-11GO.405"/>
    <x v="3"/>
    <x v="25"/>
  </r>
  <r>
    <s v="WELLINGTON FERNANDES"/>
    <n v="1105044"/>
    <x v="2"/>
    <s v="Payment"/>
    <n v="-8114"/>
    <n v="-60.44"/>
    <x v="105"/>
    <x v="105"/>
    <x v="0"/>
    <s v="Cash-WS-11GO.405"/>
    <x v="3"/>
    <x v="25"/>
  </r>
  <r>
    <s v="ANA MARIA PEREIRA"/>
    <n v="350778"/>
    <x v="2"/>
    <s v="Payment"/>
    <n v="-17161"/>
    <n v="-17161"/>
    <x v="4"/>
    <x v="4"/>
    <x v="2"/>
    <s v="Cash-WS-11GO.405"/>
    <x v="3"/>
    <x v="25"/>
  </r>
  <r>
    <s v="PREMANAND MANDREKAR"/>
    <n v="137676"/>
    <x v="2"/>
    <s v="Payment"/>
    <n v="-3000"/>
    <n v="-3000"/>
    <x v="17"/>
    <x v="17"/>
    <x v="2"/>
    <s v="Cash-WS-11GO.405"/>
    <x v="3"/>
    <x v="25"/>
  </r>
  <r>
    <s v="VISHWANATH RAUL"/>
    <n v="1179620"/>
    <x v="2"/>
    <s v="Payment"/>
    <n v="-2800"/>
    <n v="-11.77"/>
    <x v="7"/>
    <x v="7"/>
    <x v="2"/>
    <s v="Cash-WS-11GO.405"/>
    <x v="3"/>
    <x v="25"/>
  </r>
  <r>
    <s v="NUPUR SHIRODKAR"/>
    <n v="1112175"/>
    <x v="2"/>
    <s v="Payment"/>
    <n v="-1800"/>
    <n v="-201"/>
    <x v="45"/>
    <x v="45"/>
    <x v="1"/>
    <s v="Cash-WS-11GO.405"/>
    <x v="3"/>
    <x v="25"/>
  </r>
  <r>
    <s v="MRS. NEELA SHIRODKAR"/>
    <n v="828461"/>
    <x v="2"/>
    <s v="Payment"/>
    <n v="-4000"/>
    <n v="-3342.99"/>
    <x v="61"/>
    <x v="61"/>
    <x v="3"/>
    <s v="Cash-WS-11GO.405"/>
    <x v="3"/>
    <x v="25"/>
  </r>
  <r>
    <s v="SARVESH KUDALKAR"/>
    <n v="1001185"/>
    <x v="2"/>
    <s v="Payment"/>
    <n v="-1400"/>
    <n v="-105"/>
    <x v="150"/>
    <x v="150"/>
    <x v="0"/>
    <s v="Cash-WS-11GO.405"/>
    <x v="3"/>
    <x v="25"/>
  </r>
  <r>
    <s v="DEEPAK PATEL"/>
    <n v="1235544"/>
    <x v="2"/>
    <s v="Payment"/>
    <n v="-301"/>
    <n v="-301"/>
    <x v="4"/>
    <x v="4"/>
    <x v="2"/>
    <s v="Cash-WS-11GO.405"/>
    <x v="3"/>
    <x v="25"/>
  </r>
  <r>
    <s v="AVILSON FERNANDES"/>
    <n v="1086604"/>
    <x v="2"/>
    <s v="Payment"/>
    <n v="-4200"/>
    <n v="-4200"/>
    <x v="2"/>
    <x v="2"/>
    <x v="2"/>
    <s v="Cash-WS-11GO.405"/>
    <x v="3"/>
    <x v="25"/>
  </r>
  <r>
    <s v="BHARGESH GAONKAR"/>
    <n v="969265"/>
    <x v="2"/>
    <s v="Payment"/>
    <n v="-28685"/>
    <n v="-197.38"/>
    <x v="71"/>
    <x v="71"/>
    <x v="1"/>
    <s v="Cash-WS-11GO.405"/>
    <x v="3"/>
    <x v="25"/>
  </r>
  <r>
    <s v="SUSHANT POLL"/>
    <n v="1136328"/>
    <x v="2"/>
    <s v="Payment"/>
    <n v="-720"/>
    <n v="-720"/>
    <x v="1"/>
    <x v="1"/>
    <x v="1"/>
    <s v="Cash-WS-11GO.405"/>
    <x v="3"/>
    <x v="25"/>
  </r>
  <r>
    <s v="CHARLES CASTELINO"/>
    <n v="1035255"/>
    <x v="2"/>
    <s v="Payment"/>
    <n v="-8966"/>
    <n v="-43.09"/>
    <x v="29"/>
    <x v="29"/>
    <x v="1"/>
    <s v="Cash-WS-11GO.405"/>
    <x v="3"/>
    <x v="25"/>
  </r>
  <r>
    <s v="MR.SAINATH LINGUDKAR"/>
    <n v="1110772"/>
    <x v="2"/>
    <s v="Payment"/>
    <n v="-6000"/>
    <n v="-45.82"/>
    <x v="134"/>
    <x v="134"/>
    <x v="0"/>
    <s v="Cash-WS-11GO.405"/>
    <x v="3"/>
    <x v="25"/>
  </r>
  <r>
    <s v="DANZYL MENEZES"/>
    <n v="659596"/>
    <x v="2"/>
    <s v="Payment"/>
    <n v="-2800"/>
    <n v="-237.06"/>
    <x v="159"/>
    <x v="159"/>
    <x v="0"/>
    <s v="Cash-WS-11GO.405"/>
    <x v="3"/>
    <x v="25"/>
  </r>
  <r>
    <s v="NARAYAN GAONKAR"/>
    <n v="482506"/>
    <x v="2"/>
    <s v="Payment"/>
    <n v="-1200"/>
    <n v="-179.09"/>
    <x v="116"/>
    <x v="116"/>
    <x v="0"/>
    <s v="Cash-WS-11GO.405"/>
    <x v="3"/>
    <x v="25"/>
  </r>
  <r>
    <s v="SIMON GOMES"/>
    <n v="1200782"/>
    <x v="2"/>
    <s v="Payment"/>
    <n v="-1256"/>
    <n v="-24.29"/>
    <x v="171"/>
    <x v="171"/>
    <x v="0"/>
    <s v="Cash-WS-11GO.405"/>
    <x v="3"/>
    <x v="25"/>
  </r>
  <r>
    <s v="LAYANJAGAPTIRAV SYASHI"/>
    <n v="811035"/>
    <x v="2"/>
    <s v="Payment"/>
    <n v="-8724"/>
    <n v="-42.54"/>
    <x v="4"/>
    <x v="4"/>
    <x v="2"/>
    <s v="Cash-WS-11GO.405"/>
    <x v="3"/>
    <x v="25"/>
  </r>
  <r>
    <s v="GAURESH SALGAONKAR"/>
    <n v="1263518"/>
    <x v="2"/>
    <s v="Payment"/>
    <n v="-1035"/>
    <n v="-1035"/>
    <x v="4"/>
    <x v="4"/>
    <x v="2"/>
    <s v="Cash-WS-11GO.405"/>
    <x v="3"/>
    <x v="25"/>
  </r>
  <r>
    <s v="PUNDALIK ELIAS"/>
    <n v="1212243"/>
    <x v="2"/>
    <s v="Payment"/>
    <n v="-10000"/>
    <n v="-10000"/>
    <x v="17"/>
    <x v="17"/>
    <x v="2"/>
    <s v="Cash-WS-11GO.405"/>
    <x v="3"/>
    <x v="25"/>
  </r>
  <r>
    <s v="SAGAR DHARGALKAR"/>
    <n v="1023022"/>
    <x v="2"/>
    <s v="Payment"/>
    <n v="-1200"/>
    <n v="-40.04"/>
    <x v="21"/>
    <x v="21"/>
    <x v="2"/>
    <s v="Cash-WS-11GO.405"/>
    <x v="3"/>
    <x v="25"/>
  </r>
  <r>
    <s v="SARVESH KANEKAR"/>
    <n v="1273519"/>
    <x v="2"/>
    <s v="Payment"/>
    <n v="-9479"/>
    <n v="-57.41"/>
    <x v="81"/>
    <x v="81"/>
    <x v="3"/>
    <s v="Cash-WS-11GO.405"/>
    <x v="3"/>
    <x v="25"/>
  </r>
  <r>
    <s v="RAMESH SHIRGOANKAR"/>
    <n v="350222"/>
    <x v="2"/>
    <s v="Payment"/>
    <n v="-5000"/>
    <n v="-5000"/>
    <x v="113"/>
    <x v="113"/>
    <x v="0"/>
    <s v="Cash-WS-11GO.405"/>
    <x v="3"/>
    <x v="25"/>
  </r>
  <r>
    <s v="VIRAJ BANDODKAR"/>
    <n v="1247216"/>
    <x v="2"/>
    <s v="Payment"/>
    <n v="-2200"/>
    <n v="-229"/>
    <x v="106"/>
    <x v="106"/>
    <x v="0"/>
    <s v="Cash-WS-11GO.405"/>
    <x v="3"/>
    <x v="25"/>
  </r>
  <r>
    <s v="JERONIMO LOBO"/>
    <n v="706576"/>
    <x v="2"/>
    <s v="Payment"/>
    <n v="-500"/>
    <n v="-500"/>
    <x v="144"/>
    <x v="144"/>
    <x v="0"/>
    <s v="Cash-WS-11GO.405"/>
    <x v="3"/>
    <x v="25"/>
  </r>
  <r>
    <s v="SANJAY MAPARI"/>
    <n v="861859"/>
    <x v="2"/>
    <s v="Payment"/>
    <n v="-1662"/>
    <n v="-1662"/>
    <x v="18"/>
    <x v="18"/>
    <x v="2"/>
    <s v="Counter Coll-WS-11GO.405"/>
    <x v="3"/>
    <x v="25"/>
  </r>
  <r>
    <s v="PRAMOD DHARGALKAR"/>
    <n v="754814"/>
    <x v="2"/>
    <s v="Payment"/>
    <n v="-6076"/>
    <n v="-50.59"/>
    <x v="23"/>
    <x v="23"/>
    <x v="1"/>
    <s v="Cash-WS-11GO.405"/>
    <x v="3"/>
    <x v="25"/>
  </r>
  <r>
    <s v="GIRISH HALDANKAR"/>
    <n v="1213007"/>
    <x v="2"/>
    <s v="Payment"/>
    <n v="-10148"/>
    <n v="-10148"/>
    <x v="23"/>
    <x v="23"/>
    <x v="1"/>
    <s v="Cash-WS-11GO.405"/>
    <x v="3"/>
    <x v="25"/>
  </r>
  <r>
    <s v="DAYABHAI PATEL"/>
    <n v="122777"/>
    <x v="2"/>
    <s v="Payment"/>
    <n v="-1000"/>
    <n v="-1000"/>
    <x v="53"/>
    <x v="53"/>
    <x v="1"/>
    <s v="Cash-WS-11GO.405"/>
    <x v="3"/>
    <x v="25"/>
  </r>
  <r>
    <s v="MR.SHIVANAND S. MHAMAL"/>
    <n v="900869"/>
    <x v="2"/>
    <s v="Payment"/>
    <n v="-11500"/>
    <n v="-203.33"/>
    <x v="152"/>
    <x v="152"/>
    <x v="3"/>
    <s v="Cash-WS-11GO.405"/>
    <x v="3"/>
    <x v="25"/>
  </r>
  <r>
    <s v="AJINKYA GAWDE"/>
    <n v="1060577"/>
    <x v="2"/>
    <s v="Payment"/>
    <n v="-1810"/>
    <n v="-60"/>
    <x v="126"/>
    <x v="126"/>
    <x v="0"/>
    <s v="Cash-WS-11GO.405"/>
    <x v="3"/>
    <x v="25"/>
  </r>
  <r>
    <s v="SARVESH S MALVANKAR"/>
    <n v="1284238"/>
    <x v="2"/>
    <s v="Payment"/>
    <n v="-900"/>
    <n v="-900"/>
    <x v="31"/>
    <x v="31"/>
    <x v="2"/>
    <s v="Cash-WS-11GO.405"/>
    <x v="3"/>
    <x v="25"/>
  </r>
  <r>
    <s v="NORBERT DSOUZA"/>
    <n v="869839"/>
    <x v="2"/>
    <s v="Payment"/>
    <n v="-5280"/>
    <n v="-24.89"/>
    <x v="30"/>
    <x v="30"/>
    <x v="1"/>
    <s v="Cash-WS-11GO.405"/>
    <x v="3"/>
    <x v="25"/>
  </r>
  <r>
    <s v="MR.DEWARAM CHOUDHARY"/>
    <n v="954534"/>
    <x v="2"/>
    <s v="Payment"/>
    <n v="-34573"/>
    <n v="-51.09"/>
    <x v="29"/>
    <x v="29"/>
    <x v="1"/>
    <s v="Cash-WS-11GO.405"/>
    <x v="3"/>
    <x v="25"/>
  </r>
  <r>
    <s v="SUBHASH BHOBE"/>
    <n v="985579"/>
    <x v="2"/>
    <s v="Payment"/>
    <n v="-1400"/>
    <n v="-105"/>
    <x v="108"/>
    <x v="108"/>
    <x v="1"/>
    <s v="Cash-WS-11GO.405"/>
    <x v="3"/>
    <x v="25"/>
  </r>
  <r>
    <s v="PASSARECCA DAVIDE"/>
    <n v="1269990"/>
    <x v="2"/>
    <s v="Payment"/>
    <n v="-23993"/>
    <n v="-399.06"/>
    <x v="34"/>
    <x v="34"/>
    <x v="3"/>
    <s v="Cash-WS-11GO.405"/>
    <x v="3"/>
    <x v="25"/>
  </r>
  <r>
    <s v="SAEESH DABOLKAR"/>
    <n v="726675"/>
    <x v="2"/>
    <s v="Payment"/>
    <n v="-1600"/>
    <n v="-142.03"/>
    <x v="33"/>
    <x v="33"/>
    <x v="0"/>
    <s v="Cash-WS-11GO.405"/>
    <x v="3"/>
    <x v="25"/>
  </r>
  <r>
    <s v="MR.KISHOR H. GAWAS"/>
    <n v="953297"/>
    <x v="2"/>
    <s v="Payment"/>
    <n v="-6180"/>
    <n v="-48.07"/>
    <x v="179"/>
    <x v="179"/>
    <x v="0"/>
    <s v="Cash-WS-11GO.405"/>
    <x v="3"/>
    <x v="25"/>
  </r>
  <r>
    <s v="NARHARI GAONKAR"/>
    <n v="711945"/>
    <x v="2"/>
    <s v="Payment"/>
    <n v="-7333"/>
    <n v="-180.02"/>
    <x v="100"/>
    <x v="100"/>
    <x v="0"/>
    <s v="Cash-WS-11GO.405"/>
    <x v="3"/>
    <x v="25"/>
  </r>
  <r>
    <s v="NILESH CHODANKAR"/>
    <n v="118030"/>
    <x v="2"/>
    <s v="Payment"/>
    <n v="-5300"/>
    <n v="-92.38"/>
    <x v="276"/>
    <x v="276"/>
    <x v="0"/>
    <s v="Cash-WS-11GO.405"/>
    <x v="3"/>
    <x v="25"/>
  </r>
  <r>
    <s v="SHAMRAO PATIL"/>
    <n v="984279"/>
    <x v="2"/>
    <s v="Payment"/>
    <n v="-500"/>
    <n v="-500"/>
    <x v="15"/>
    <x v="15"/>
    <x v="2"/>
    <s v="Cash-WS-11GO.405"/>
    <x v="3"/>
    <x v="25"/>
  </r>
  <r>
    <s v="MR. RAVI GUDEPU"/>
    <n v="1285080"/>
    <x v="2"/>
    <s v="Payment"/>
    <n v="-20000"/>
    <n v="-20000"/>
    <x v="22"/>
    <x v="22"/>
    <x v="2"/>
    <s v="Cash-WS-11GO.405"/>
    <x v="3"/>
    <x v="25"/>
  </r>
  <r>
    <s v="GIRISH MANDREKAR"/>
    <n v="1159038"/>
    <x v="2"/>
    <s v="Payment"/>
    <n v="-90"/>
    <n v="-90"/>
    <x v="79"/>
    <x v="79"/>
    <x v="3"/>
    <s v="Cash-WS-11GO.405"/>
    <x v="3"/>
    <x v="25"/>
  </r>
  <r>
    <s v="ANTONIO FERNANDES"/>
    <n v="1187764"/>
    <x v="2"/>
    <s v="Payment"/>
    <n v="-46"/>
    <n v="-46"/>
    <x v="134"/>
    <x v="134"/>
    <x v="0"/>
    <s v="Cash-WS-11GO.405"/>
    <x v="3"/>
    <x v="25"/>
  </r>
  <r>
    <s v="AKHIL GUPTA / GRANDEUR DE SANC GUPTA"/>
    <n v="1076384"/>
    <x v="2"/>
    <s v="Payment"/>
    <n v="-4443"/>
    <n v="-126.02"/>
    <x v="202"/>
    <x v="202"/>
    <x v="0"/>
    <s v="Cash-WS-11GO.405"/>
    <x v="3"/>
    <x v="25"/>
  </r>
  <r>
    <s v="RUPESH GAD"/>
    <n v="1022561"/>
    <x v="2"/>
    <s v="Payment"/>
    <n v="-5200"/>
    <n v="-40.119999999999997"/>
    <x v="55"/>
    <x v="55"/>
    <x v="1"/>
    <s v="Cash-WS-11GO.405"/>
    <x v="3"/>
    <x v="25"/>
  </r>
  <r>
    <s v="NARESH ITADKAR"/>
    <n v="1030840"/>
    <x v="2"/>
    <s v="Payment"/>
    <n v="-10320"/>
    <n v="-45.46"/>
    <x v="202"/>
    <x v="202"/>
    <x v="0"/>
    <s v="Cash-WS-11GO.405"/>
    <x v="3"/>
    <x v="25"/>
  </r>
  <r>
    <s v="SARVESH MALVANKAR"/>
    <n v="965274"/>
    <x v="2"/>
    <s v="Payment"/>
    <n v="-2000"/>
    <n v="-2000"/>
    <x v="54"/>
    <x v="54"/>
    <x v="1"/>
    <s v="Cash-WS-11GO.405"/>
    <x v="3"/>
    <x v="25"/>
  </r>
  <r>
    <s v="LAKHAMARAM GHANCHI"/>
    <n v="728089"/>
    <x v="2"/>
    <s v="Payment"/>
    <n v="-1000"/>
    <n v="-174.01"/>
    <x v="36"/>
    <x v="36"/>
    <x v="1"/>
    <s v="Cash-WS-11GO.405"/>
    <x v="3"/>
    <x v="25"/>
  </r>
  <r>
    <s v="TAJMULLA PATHAN"/>
    <n v="1140280"/>
    <x v="2"/>
    <s v="Payment"/>
    <n v="-4500"/>
    <n v="-46.45"/>
    <x v="203"/>
    <x v="203"/>
    <x v="0"/>
    <s v="Cash-WS-11GO.405"/>
    <x v="3"/>
    <x v="25"/>
  </r>
  <r>
    <s v="MADHAV BHADTI"/>
    <n v="1219148"/>
    <x v="2"/>
    <s v="Payment"/>
    <n v="-2800"/>
    <n v="-11.66"/>
    <x v="160"/>
    <x v="160"/>
    <x v="0"/>
    <s v="Cash-WS-11GO.405"/>
    <x v="3"/>
    <x v="25"/>
  </r>
  <r>
    <s v="NARAYAN SONAR"/>
    <n v="117861"/>
    <x v="2"/>
    <s v="Payment"/>
    <n v="-17000"/>
    <n v="-11.78"/>
    <x v="209"/>
    <x v="209"/>
    <x v="0"/>
    <s v="Cash-WS-11GO.405"/>
    <x v="3"/>
    <x v="25"/>
  </r>
  <r>
    <s v="CANE SANDY BARRETTO"/>
    <n v="1212092"/>
    <x v="2"/>
    <s v="Payment"/>
    <n v="-1631"/>
    <n v="-1631"/>
    <x v="4"/>
    <x v="4"/>
    <x v="2"/>
    <s v="Cash-WS-11GO.405"/>
    <x v="3"/>
    <x v="25"/>
  </r>
  <r>
    <s v="RUPESH SHIRODKAR"/>
    <n v="359104"/>
    <x v="2"/>
    <s v="Payment"/>
    <n v="-1000"/>
    <n v="-116.09"/>
    <x v="48"/>
    <x v="48"/>
    <x v="3"/>
    <s v="Cash-WS-11GO.405"/>
    <x v="3"/>
    <x v="25"/>
  </r>
  <r>
    <s v="AJIT PINGULKAR"/>
    <n v="1191199"/>
    <x v="2"/>
    <s v="Payment"/>
    <n v="-1500"/>
    <n v="-193.02"/>
    <x v="199"/>
    <x v="199"/>
    <x v="0"/>
    <s v="Cash-WS-11GO.405"/>
    <x v="3"/>
    <x v="25"/>
  </r>
  <r>
    <s v="AMIT NAIK"/>
    <n v="1170947"/>
    <x v="2"/>
    <s v="Payment"/>
    <n v="-350"/>
    <n v="-350"/>
    <x v="12"/>
    <x v="12"/>
    <x v="2"/>
    <s v="Cash-WS-11GO.405"/>
    <x v="3"/>
    <x v="25"/>
  </r>
  <r>
    <s v="UTTAM SAWANT"/>
    <n v="981772"/>
    <x v="2"/>
    <s v="Payment"/>
    <n v="-850"/>
    <n v="-10.06"/>
    <x v="55"/>
    <x v="55"/>
    <x v="1"/>
    <s v="Cash-WS-11GO.405"/>
    <x v="3"/>
    <x v="25"/>
  </r>
  <r>
    <s v="ANNAPURNA SAVINGS &amp; FINANCE CO.PVT LTD"/>
    <n v="958924"/>
    <x v="2"/>
    <s v="Payment"/>
    <n v="-9780"/>
    <n v="-221.52"/>
    <x v="182"/>
    <x v="182"/>
    <x v="0"/>
    <s v="Cash-WS-11GO.405"/>
    <x v="3"/>
    <x v="25"/>
  </r>
  <r>
    <s v="VAISHNAVI SINARI"/>
    <n v="858776"/>
    <x v="2"/>
    <s v="Payment"/>
    <n v="-21377"/>
    <n v="-49.45"/>
    <x v="4"/>
    <x v="4"/>
    <x v="2"/>
    <s v="Cash-WS-11GO.405"/>
    <x v="3"/>
    <x v="25"/>
  </r>
  <r>
    <s v="MR. GAJENDRA ALOMICAR"/>
    <n v="1289975"/>
    <x v="2"/>
    <s v="Payment"/>
    <n v="-1000"/>
    <n v="-1000"/>
    <x v="14"/>
    <x v="14"/>
    <x v="2"/>
    <s v="Cash-WS-11GO.405"/>
    <x v="3"/>
    <x v="25"/>
  </r>
  <r>
    <s v="JOAQUINA FURTADO"/>
    <n v="351638"/>
    <x v="2"/>
    <s v="Payment"/>
    <n v="-500"/>
    <n v="-500"/>
    <x v="69"/>
    <x v="69"/>
    <x v="2"/>
    <s v="Cash-WS-11GO.405"/>
    <x v="3"/>
    <x v="25"/>
  </r>
  <r>
    <s v="JAIRAM GAWAS"/>
    <n v="1250577"/>
    <x v="2"/>
    <s v="Payment"/>
    <n v="-34"/>
    <n v="-34"/>
    <x v="71"/>
    <x v="71"/>
    <x v="1"/>
    <s v="Counter Coll-WS-11GO.405"/>
    <x v="3"/>
    <x v="25"/>
  </r>
  <r>
    <s v="PALLAVI SIMEPURUSHKAR"/>
    <n v="1188077"/>
    <x v="2"/>
    <s v="Payment"/>
    <n v="-3200"/>
    <n v="-237.57"/>
    <x v="7"/>
    <x v="7"/>
    <x v="2"/>
    <s v="Cash-WS-11GO.405"/>
    <x v="3"/>
    <x v="25"/>
  </r>
  <r>
    <s v="SACHIN RAO"/>
    <n v="1172250"/>
    <x v="2"/>
    <s v="Payment"/>
    <n v="-6585"/>
    <n v="-350.19"/>
    <x v="46"/>
    <x v="46"/>
    <x v="1"/>
    <s v="Cash-WS-11GO.405"/>
    <x v="3"/>
    <x v="25"/>
  </r>
  <r>
    <s v="EDNA MADEIRA"/>
    <n v="668837"/>
    <x v="2"/>
    <s v="Payment"/>
    <n v="-6500"/>
    <n v="-865.19"/>
    <x v="49"/>
    <x v="49"/>
    <x v="3"/>
    <s v="Cash-WS-11GO.405"/>
    <x v="3"/>
    <x v="25"/>
  </r>
  <r>
    <s v="PURKHA RAM"/>
    <n v="1138746"/>
    <x v="2"/>
    <s v="Payment"/>
    <n v="-1500"/>
    <n v="-1500"/>
    <x v="198"/>
    <x v="198"/>
    <x v="0"/>
    <s v="Cash-WS-11GO.405"/>
    <x v="3"/>
    <x v="25"/>
  </r>
  <r>
    <s v="MR.BAPTISTA DSOUZA"/>
    <n v="1141260"/>
    <x v="2"/>
    <s v="Payment"/>
    <n v="-900"/>
    <n v="-105"/>
    <x v="123"/>
    <x v="123"/>
    <x v="0"/>
    <s v="Cash-WS-11GO.405"/>
    <x v="3"/>
    <x v="25"/>
  </r>
  <r>
    <s v="ADITYA APTE"/>
    <n v="806439"/>
    <x v="0"/>
    <s v="Credit Memo"/>
    <n v="-100.31"/>
    <n v="-100.31"/>
    <x v="277"/>
    <x v="277"/>
    <x v="3"/>
    <s v="SR (CM)-11GO.405"/>
    <x v="3"/>
    <x v="25"/>
  </r>
  <r>
    <s v="MARIA DE SOUZA"/>
    <n v="926437"/>
    <x v="0"/>
    <s v="Credit Memo"/>
    <n v="-349.73"/>
    <n v="-349.73"/>
    <x v="277"/>
    <x v="277"/>
    <x v="3"/>
    <s v="SR (CM)-11GO.405"/>
    <x v="3"/>
    <x v="25"/>
  </r>
  <r>
    <s v="MR. GAURI NARVEKAR"/>
    <n v="1271520"/>
    <x v="0"/>
    <s v="Credit Memo"/>
    <n v="-13"/>
    <n v="-13"/>
    <x v="83"/>
    <x v="83"/>
    <x v="1"/>
    <s v="SR (CM)-11GO.405"/>
    <x v="3"/>
    <x v="25"/>
  </r>
  <r>
    <s v="HARISHCHIDAMBAR KUBAL"/>
    <n v="1144000"/>
    <x v="0"/>
    <s v="Credit Memo"/>
    <n v="-199.98"/>
    <n v="-199.98"/>
    <x v="277"/>
    <x v="277"/>
    <x v="3"/>
    <s v="SR (CM)-11GO.405"/>
    <x v="3"/>
    <x v="25"/>
  </r>
  <r>
    <s v="SUNIL GAWAS"/>
    <n v="947122"/>
    <x v="0"/>
    <s v="Credit Memo"/>
    <n v="-299.5"/>
    <n v="-299.5"/>
    <x v="277"/>
    <x v="277"/>
    <x v="3"/>
    <s v="SR (CM)-11GO.405"/>
    <x v="3"/>
    <x v="25"/>
  </r>
  <r>
    <s v="TONY DE OLIVEIRA"/>
    <n v="1245715"/>
    <x v="0"/>
    <s v="Credit Memo"/>
    <n v="-38.99"/>
    <n v="-38.99"/>
    <x v="277"/>
    <x v="277"/>
    <x v="3"/>
    <s v="SR (CM)-11GO.405"/>
    <x v="3"/>
    <x v="25"/>
  </r>
  <r>
    <s v="ASHOK PAWAR"/>
    <n v="880431"/>
    <x v="0"/>
    <s v="Credit Memo"/>
    <n v="-250.38"/>
    <n v="-250.38"/>
    <x v="277"/>
    <x v="277"/>
    <x v="3"/>
    <s v="SR (CM)-11GO.405"/>
    <x v="3"/>
    <x v="25"/>
  </r>
  <r>
    <s v="AMARO FERNANDES"/>
    <n v="460035"/>
    <x v="0"/>
    <s v="Credit Memo"/>
    <n v="-497.12"/>
    <n v="-497.12"/>
    <x v="277"/>
    <x v="277"/>
    <x v="3"/>
    <s v="SR (CM)-11GO.405"/>
    <x v="3"/>
    <x v="25"/>
  </r>
  <r>
    <s v="TRUE VALUE"/>
    <n v="860556"/>
    <x v="0"/>
    <s v="Credit Memo"/>
    <n v="-413.42"/>
    <n v="-413.42"/>
    <x v="277"/>
    <x v="277"/>
    <x v="3"/>
    <s v="SR (CM)-11GO.405"/>
    <x v="3"/>
    <x v="25"/>
  </r>
  <r>
    <s v="ROSARIO DCOSTA"/>
    <n v="137210"/>
    <x v="0"/>
    <s v="Credit Memo"/>
    <n v="-68.02"/>
    <n v="-68.02"/>
    <x v="277"/>
    <x v="277"/>
    <x v="3"/>
    <s v="SR (CM)-11GO.405"/>
    <x v="3"/>
    <x v="25"/>
  </r>
  <r>
    <s v="TONY DE OLIVEIRA"/>
    <n v="1245715"/>
    <x v="0"/>
    <s v="Credit Memo"/>
    <n v="-11.97"/>
    <n v="-11.97"/>
    <x v="277"/>
    <x v="277"/>
    <x v="3"/>
    <s v="SR (CM)-11GO.405"/>
    <x v="3"/>
    <x v="25"/>
  </r>
  <r>
    <s v="GIRISH MESTRY"/>
    <n v="932529"/>
    <x v="0"/>
    <s v="Credit Memo"/>
    <n v="-354"/>
    <n v="-354"/>
    <x v="4"/>
    <x v="4"/>
    <x v="2"/>
    <s v="SR (CM)-11GO.405"/>
    <x v="3"/>
    <x v="25"/>
  </r>
  <r>
    <s v="MOHAN DHARGALKAR"/>
    <n v="834546"/>
    <x v="0"/>
    <s v="Credit Memo"/>
    <n v="-31.98"/>
    <n v="-31.98"/>
    <x v="277"/>
    <x v="277"/>
    <x v="3"/>
    <s v="SR (CM)-11GO.405"/>
    <x v="3"/>
    <x v="25"/>
  </r>
  <r>
    <s v="VASANT BANDEKAR"/>
    <n v="821603"/>
    <x v="0"/>
    <s v="Credit Memo"/>
    <n v="-32.29"/>
    <n v="-32.29"/>
    <x v="277"/>
    <x v="277"/>
    <x v="3"/>
    <s v="SR (CM)-11GO.405"/>
    <x v="3"/>
    <x v="25"/>
  </r>
  <r>
    <s v="DINESH MANDREKAR"/>
    <n v="1245384"/>
    <x v="0"/>
    <s v="Credit Memo"/>
    <n v="-17.489999999999998"/>
    <n v="-17.489999999999998"/>
    <x v="277"/>
    <x v="277"/>
    <x v="3"/>
    <s v="SR (CM)-11GO.405"/>
    <x v="3"/>
    <x v="25"/>
  </r>
  <r>
    <s v="SUHAS DESAI"/>
    <n v="140950"/>
    <x v="0"/>
    <s v="Credit Memo"/>
    <n v="-126.8"/>
    <n v="-126.8"/>
    <x v="277"/>
    <x v="277"/>
    <x v="3"/>
    <s v="SR (CM)-11GO.405"/>
    <x v="3"/>
    <x v="25"/>
  </r>
  <r>
    <s v="GAURESH SALGAONKAR"/>
    <n v="1263518"/>
    <x v="1"/>
    <s v="Invoice"/>
    <n v="1034.8599999999999"/>
    <n v="971.86"/>
    <x v="17"/>
    <x v="17"/>
    <x v="2"/>
    <s v="SR Service-11GO.405"/>
    <x v="3"/>
    <x v="25"/>
  </r>
  <r>
    <s v="M/S VAILANKANNI HIRE"/>
    <n v="1160826"/>
    <x v="1"/>
    <s v="Invoice"/>
    <n v="7601.31"/>
    <n v="7601.31"/>
    <x v="59"/>
    <x v="59"/>
    <x v="3"/>
    <s v="SR Service-11GO.405"/>
    <x v="3"/>
    <x v="25"/>
  </r>
  <r>
    <s v="MARUTI SUZUKI INDIA LTD.(EW)"/>
    <n v="297196"/>
    <x v="1"/>
    <s v="Invoice"/>
    <n v="71537.8"/>
    <n v="71537.8"/>
    <x v="90"/>
    <x v="90"/>
    <x v="4"/>
    <s v="SR Service-11GO.405"/>
    <x v="3"/>
    <x v="25"/>
  </r>
  <r>
    <s v="PURKHA RAM"/>
    <n v="1138746"/>
    <x v="1"/>
    <s v="Invoice"/>
    <n v="692.66"/>
    <n v="692.66"/>
    <x v="13"/>
    <x v="13"/>
    <x v="2"/>
    <s v="SR Service-11GO.405"/>
    <x v="3"/>
    <x v="25"/>
  </r>
  <r>
    <s v="MARUTI SUZUKI INDIA LTD.(EW)"/>
    <n v="297196"/>
    <x v="1"/>
    <s v="Invoice"/>
    <n v="2074.1"/>
    <n v="2074.1"/>
    <x v="46"/>
    <x v="46"/>
    <x v="1"/>
    <s v="SR Service-11GO.405"/>
    <x v="3"/>
    <x v="25"/>
  </r>
  <r>
    <s v="REENA AGLAVE"/>
    <n v="1286953"/>
    <x v="1"/>
    <s v="Invoice"/>
    <n v="16012.86"/>
    <n v="16012.86"/>
    <x v="6"/>
    <x v="6"/>
    <x v="2"/>
    <s v="SR Service-11GO.405"/>
    <x v="3"/>
    <x v="25"/>
  </r>
  <r>
    <s v="MARUTI SUZUKI INDIA LTD.(EW)"/>
    <n v="297196"/>
    <x v="1"/>
    <s v="Invoice"/>
    <n v="2002.39"/>
    <n v="2002.39"/>
    <x v="40"/>
    <x v="40"/>
    <x v="2"/>
    <s v="SR Service-11GO.405"/>
    <x v="3"/>
    <x v="25"/>
  </r>
  <r>
    <s v="AVISHA AVINASH VOVILAR"/>
    <n v="1290221"/>
    <x v="1"/>
    <s v="Invoice"/>
    <n v="3252.11"/>
    <n v="3250"/>
    <x v="2"/>
    <x v="2"/>
    <x v="2"/>
    <s v="SR Service-11GO.405"/>
    <x v="3"/>
    <x v="25"/>
  </r>
  <r>
    <s v="THE NEW INDIA ASSURANCE CO. LTD.(EW)"/>
    <n v="297195"/>
    <x v="1"/>
    <s v="Invoice"/>
    <n v="7824.69"/>
    <n v="7824.69"/>
    <x v="185"/>
    <x v="185"/>
    <x v="0"/>
    <s v="SR Service-11GO.405"/>
    <x v="3"/>
    <x v="25"/>
  </r>
  <r>
    <s v="AUDHUT KAMAT"/>
    <n v="472955"/>
    <x v="1"/>
    <s v="Invoice"/>
    <n v="12025.83"/>
    <n v="12025.83"/>
    <x v="13"/>
    <x v="13"/>
    <x v="2"/>
    <s v="SR Service-11GO.405"/>
    <x v="3"/>
    <x v="25"/>
  </r>
  <r>
    <s v="THE NEW INDIA ASSURANCE CO. LTD.(EW)"/>
    <n v="297195"/>
    <x v="1"/>
    <s v="Invoice"/>
    <n v="27506.52"/>
    <n v="27506.52"/>
    <x v="105"/>
    <x v="105"/>
    <x v="0"/>
    <s v="SR Service-11GO.405"/>
    <x v="3"/>
    <x v="25"/>
  </r>
  <r>
    <s v="DEEPAK PATEL"/>
    <n v="1235544"/>
    <x v="1"/>
    <s v="Invoice"/>
    <n v="299.72000000000003"/>
    <n v="248.72"/>
    <x v="4"/>
    <x v="4"/>
    <x v="2"/>
    <s v="SR Service-11GO.405"/>
    <x v="3"/>
    <x v="25"/>
  </r>
  <r>
    <s v="NAMDEO TORASKAR"/>
    <n v="1280228"/>
    <x v="1"/>
    <s v="Invoice"/>
    <n v="51.01"/>
    <n v="51.01"/>
    <x v="4"/>
    <x v="4"/>
    <x v="2"/>
    <s v="FSC (Own)-11GO.405"/>
    <x v="3"/>
    <x v="25"/>
  </r>
  <r>
    <s v="AUDHUT KAMAT"/>
    <n v="472955"/>
    <x v="1"/>
    <s v="Invoice"/>
    <n v="299.72000000000003"/>
    <n v="299.72000000000003"/>
    <x v="13"/>
    <x v="13"/>
    <x v="2"/>
    <s v="SR Service-11GO.405"/>
    <x v="3"/>
    <x v="25"/>
  </r>
  <r>
    <s v="RONALDO LOURDES"/>
    <n v="968126"/>
    <x v="1"/>
    <s v="Invoice"/>
    <n v="9212.0300000000007"/>
    <n v="9212.0300000000007"/>
    <x v="13"/>
    <x v="13"/>
    <x v="2"/>
    <s v="SR Service-11GO.405"/>
    <x v="3"/>
    <x v="25"/>
  </r>
  <r>
    <s v="PREMANAND MAPARI"/>
    <n v="466543"/>
    <x v="1"/>
    <s v="Invoice"/>
    <n v="5057.37"/>
    <n v="5057.37"/>
    <x v="14"/>
    <x v="14"/>
    <x v="2"/>
    <s v="SR Service-11GO.405"/>
    <x v="3"/>
    <x v="25"/>
  </r>
  <r>
    <s v="THE NEW INDIA ASSURANCE CO. LTD.(EW)"/>
    <n v="297195"/>
    <x v="1"/>
    <s v="Invoice"/>
    <n v="7972.4"/>
    <n v="7972.4"/>
    <x v="278"/>
    <x v="278"/>
    <x v="0"/>
    <s v="SR Service-11GO.405"/>
    <x v="3"/>
    <x v="25"/>
  </r>
  <r>
    <s v="THE NEW INDIA ASSURANCE CO. LTD.(EW)"/>
    <n v="297195"/>
    <x v="1"/>
    <s v="Invoice"/>
    <n v="4361.92"/>
    <n v="4361.92"/>
    <x v="77"/>
    <x v="77"/>
    <x v="0"/>
    <s v="SR Service-11GO.405"/>
    <x v="3"/>
    <x v="25"/>
  </r>
  <r>
    <s v="THE NEW INDIA ASSURANCE CO. LTD.(EW)"/>
    <n v="297195"/>
    <x v="1"/>
    <s v="Invoice"/>
    <n v="5474.98"/>
    <n v="5474.98"/>
    <x v="191"/>
    <x v="191"/>
    <x v="4"/>
    <s v="SR Service-11GO.405"/>
    <x v="3"/>
    <x v="25"/>
  </r>
  <r>
    <s v="MR. SHANKAR MANDREKAR"/>
    <n v="830073"/>
    <x v="1"/>
    <s v="Invoice"/>
    <n v="7883.05"/>
    <n v="7883.05"/>
    <x v="13"/>
    <x v="13"/>
    <x v="2"/>
    <s v="SR Service-11GO.405"/>
    <x v="3"/>
    <x v="25"/>
  </r>
  <r>
    <s v="VAILANKANI AUTO  HIRES"/>
    <n v="1127202"/>
    <x v="1"/>
    <s v="Invoice"/>
    <n v="1535.56"/>
    <n v="1535.56"/>
    <x v="68"/>
    <x v="68"/>
    <x v="3"/>
    <s v="SR Service-11GO.405"/>
    <x v="3"/>
    <x v="25"/>
  </r>
  <r>
    <s v="ANA MARIA PEREIRA"/>
    <n v="350778"/>
    <x v="1"/>
    <s v="Invoice"/>
    <n v="17160.939999999999"/>
    <n v="17160.939999999999"/>
    <x v="4"/>
    <x v="4"/>
    <x v="2"/>
    <s v="SR Service-11GO.405"/>
    <x v="3"/>
    <x v="25"/>
  </r>
  <r>
    <s v="GAURESH SALGAONKAR"/>
    <n v="1263518"/>
    <x v="1"/>
    <s v="Invoice"/>
    <n v="62.99"/>
    <n v="62.99"/>
    <x v="17"/>
    <x v="17"/>
    <x v="2"/>
    <s v="FSC (Own)-11GO.405"/>
    <x v="3"/>
    <x v="25"/>
  </r>
  <r>
    <s v="THE NEW INDIA ASSURANCE CO. LTD.(EW)"/>
    <n v="297195"/>
    <x v="1"/>
    <s v="Invoice"/>
    <n v="33837.07"/>
    <n v="901.07"/>
    <x v="84"/>
    <x v="84"/>
    <x v="4"/>
    <s v="SR Service-11GO.405"/>
    <x v="3"/>
    <x v="25"/>
  </r>
  <r>
    <s v="GIRISH MESTRY"/>
    <n v="932529"/>
    <x v="1"/>
    <s v="Invoice"/>
    <n v="1209.4000000000001"/>
    <n v="209.4"/>
    <x v="4"/>
    <x v="4"/>
    <x v="2"/>
    <s v="SR Service-11GO.405"/>
    <x v="3"/>
    <x v="25"/>
  </r>
  <r>
    <s v="THE NEW INDIA ASSURANCE CO. LTD.(EW)"/>
    <n v="297195"/>
    <x v="1"/>
    <s v="Invoice"/>
    <n v="3779.4"/>
    <n v="3779.4"/>
    <x v="244"/>
    <x v="244"/>
    <x v="4"/>
    <s v="SR Service-11GO.405"/>
    <x v="3"/>
    <x v="25"/>
  </r>
  <r>
    <s v="MARUTI SUZUKI INDIA LTD.(EW)"/>
    <n v="297196"/>
    <x v="1"/>
    <s v="Invoice"/>
    <n v="13386.47"/>
    <n v="13386.47"/>
    <x v="59"/>
    <x v="59"/>
    <x v="3"/>
    <s v="SR Service-11GO.405"/>
    <x v="3"/>
    <x v="25"/>
  </r>
  <r>
    <s v="THE NEW INDIA ASSURANCE CO. LTD.(EW)"/>
    <n v="297195"/>
    <x v="1"/>
    <s v="Invoice"/>
    <n v="1282.6600000000001"/>
    <n v="1282.6600000000001"/>
    <x v="33"/>
    <x v="33"/>
    <x v="0"/>
    <s v="SR Service-11GO.405"/>
    <x v="3"/>
    <x v="25"/>
  </r>
  <r>
    <s v="PUNDALIK ELIAS"/>
    <n v="1212243"/>
    <x v="1"/>
    <s v="Invoice"/>
    <n v="30232.95"/>
    <n v="9999.9500000000007"/>
    <x v="4"/>
    <x v="4"/>
    <x v="2"/>
    <s v="SR Service-11GO.405"/>
    <x v="3"/>
    <x v="25"/>
  </r>
  <r>
    <s v="PRASHANT NARVEKAR"/>
    <n v="939194"/>
    <x v="1"/>
    <s v="Invoice"/>
    <n v="8193.94"/>
    <n v="8193.94"/>
    <x v="13"/>
    <x v="13"/>
    <x v="2"/>
    <s v="SR Service-11GO.405"/>
    <x v="3"/>
    <x v="25"/>
  </r>
  <r>
    <s v="THE NEW INDIA ASSURANCE CO. LTD.(EW)"/>
    <n v="297195"/>
    <x v="1"/>
    <s v="Invoice"/>
    <n v="9677.7900000000009"/>
    <n v="9677.7900000000009"/>
    <x v="244"/>
    <x v="244"/>
    <x v="4"/>
    <s v="SR Service-11GO.405"/>
    <x v="3"/>
    <x v="25"/>
  </r>
  <r>
    <s v="ULHAS RAUT"/>
    <n v="142848"/>
    <x v="1"/>
    <s v="Invoice"/>
    <n v="8580.4699999999993"/>
    <n v="8580"/>
    <x v="151"/>
    <x v="151"/>
    <x v="2"/>
    <s v="SR Service-11GO.405"/>
    <x v="3"/>
    <x v="25"/>
  </r>
  <r>
    <s v="LAXMAN GAONKAR"/>
    <n v="1291136"/>
    <x v="1"/>
    <s v="Invoice"/>
    <n v="2887.61"/>
    <n v="449.61"/>
    <x v="13"/>
    <x v="13"/>
    <x v="2"/>
    <s v="FSC (Own)-11GO.405"/>
    <x v="3"/>
    <x v="25"/>
  </r>
  <r>
    <s v="SURAJ NAIK"/>
    <n v="980293"/>
    <x v="1"/>
    <s v="Invoice"/>
    <n v="51775.05"/>
    <n v="12014.05"/>
    <x v="222"/>
    <x v="222"/>
    <x v="4"/>
    <s v="SR Service-11GO.405"/>
    <x v="3"/>
    <x v="25"/>
  </r>
  <r>
    <s v="BHIVA BHAIP"/>
    <n v="364896"/>
    <x v="1"/>
    <s v="Invoice"/>
    <n v="8946.86"/>
    <n v="8946.86"/>
    <x v="13"/>
    <x v="13"/>
    <x v="2"/>
    <s v="SR Service-11GO.405"/>
    <x v="3"/>
    <x v="25"/>
  </r>
  <r>
    <s v="FELICIDADO LASRADO"/>
    <n v="1118363"/>
    <x v="1"/>
    <s v="Invoice"/>
    <n v="24382.080000000002"/>
    <n v="4998.08"/>
    <x v="16"/>
    <x v="16"/>
    <x v="3"/>
    <s v="SR Service-11GO.405"/>
    <x v="3"/>
    <x v="25"/>
  </r>
  <r>
    <s v="M/S ZOOMCAR INDIA PVT LTD"/>
    <n v="1269142"/>
    <x v="1"/>
    <s v="Invoice"/>
    <n v="46345.02"/>
    <n v="46345.02"/>
    <x v="22"/>
    <x v="22"/>
    <x v="2"/>
    <s v="SR Service-11GO.405"/>
    <x v="3"/>
    <x v="25"/>
  </r>
  <r>
    <s v="THE NEW INDIA ASSURANCE CO. LTD.(EW)"/>
    <n v="297195"/>
    <x v="1"/>
    <s v="Invoice"/>
    <n v="6608"/>
    <n v="6608"/>
    <x v="165"/>
    <x v="165"/>
    <x v="0"/>
    <s v="SR Service-11GO.405"/>
    <x v="3"/>
    <x v="25"/>
  </r>
  <r>
    <s v="THE NEW INDIA ASSURANCE CO. LTD.(EW)"/>
    <n v="297195"/>
    <x v="1"/>
    <s v="Invoice"/>
    <n v="6580.01"/>
    <n v="6580.01"/>
    <x v="153"/>
    <x v="153"/>
    <x v="0"/>
    <s v="SR Service-11GO.405"/>
    <x v="3"/>
    <x v="25"/>
  </r>
  <r>
    <s v="DEEPAK PATEL"/>
    <n v="1235544"/>
    <x v="1"/>
    <s v="Invoice"/>
    <n v="51.01"/>
    <n v="51.01"/>
    <x v="4"/>
    <x v="4"/>
    <x v="2"/>
    <s v="FSC (Own)-11GO.405"/>
    <x v="3"/>
    <x v="25"/>
  </r>
  <r>
    <s v="PURKHA RAM"/>
    <n v="1138746"/>
    <x v="1"/>
    <s v="Invoice"/>
    <n v="17629.53"/>
    <n v="17629.53"/>
    <x v="13"/>
    <x v="13"/>
    <x v="2"/>
    <s v="SR Service-11GO.405"/>
    <x v="3"/>
    <x v="25"/>
  </r>
  <r>
    <s v="MARUTI SUZUKI INDIA LTD.(EW)"/>
    <n v="297196"/>
    <x v="1"/>
    <s v="Invoice"/>
    <n v="9548"/>
    <n v="9548"/>
    <x v="234"/>
    <x v="234"/>
    <x v="4"/>
    <s v="SR Service-11GO.405"/>
    <x v="3"/>
    <x v="25"/>
  </r>
  <r>
    <s v="MEGHNATH SIMEPURUSHKAR"/>
    <n v="1153672"/>
    <x v="1"/>
    <s v="Invoice"/>
    <n v="5841.46"/>
    <n v="41.46"/>
    <x v="4"/>
    <x v="4"/>
    <x v="2"/>
    <s v="SR Service-11GO.405"/>
    <x v="3"/>
    <x v="25"/>
  </r>
  <r>
    <s v="MEHTAB SINGH"/>
    <n v="851094"/>
    <x v="1"/>
    <s v="Invoice"/>
    <n v="692.66"/>
    <n v="60.37"/>
    <x v="13"/>
    <x v="13"/>
    <x v="2"/>
    <s v="SR Service-11GO.405"/>
    <x v="3"/>
    <x v="25"/>
  </r>
  <r>
    <s v="SIDDHARTH SAWANT"/>
    <n v="1251743"/>
    <x v="1"/>
    <s v="Invoice"/>
    <n v="1687.2"/>
    <n v="1687.2"/>
    <x v="13"/>
    <x v="13"/>
    <x v="2"/>
    <s v="FSC (Own)-11GO.405"/>
    <x v="3"/>
    <x v="25"/>
  </r>
  <r>
    <s v="THE NEW INDIA ASSURANCE CO. LTD.(EW)"/>
    <n v="297195"/>
    <x v="1"/>
    <s v="Invoice"/>
    <n v="4512.22"/>
    <n v="4512.22"/>
    <x v="196"/>
    <x v="196"/>
    <x v="4"/>
    <s v="SR Service-11GO.405"/>
    <x v="3"/>
    <x v="25"/>
  </r>
  <r>
    <s v="KRISHNA CHOUGULE"/>
    <n v="756861"/>
    <x v="1"/>
    <s v="Invoice"/>
    <n v="20659.849999999999"/>
    <n v="13959.57"/>
    <x v="4"/>
    <x v="4"/>
    <x v="2"/>
    <s v="SR Service-11GO.405"/>
    <x v="3"/>
    <x v="25"/>
  </r>
  <r>
    <s v="M/S.GOA HUMAN RIGHTS COMMISSION"/>
    <n v="1286954"/>
    <x v="1"/>
    <s v="Invoice"/>
    <n v="14326.23"/>
    <n v="14326.23"/>
    <x v="6"/>
    <x v="6"/>
    <x v="2"/>
    <s v="SR Service-11GO.405"/>
    <x v="3"/>
    <x v="25"/>
  </r>
  <r>
    <s v="THE NEW INDIA ASSURANCE CO. LTD.(EW)"/>
    <n v="297195"/>
    <x v="1"/>
    <s v="Invoice"/>
    <n v="6841.4"/>
    <n v="6841.4"/>
    <x v="162"/>
    <x v="162"/>
    <x v="0"/>
    <s v="SR Service-11GO.405"/>
    <x v="3"/>
    <x v="25"/>
  </r>
  <r>
    <s v="MARUTI SUZUKI INDIA LTD.(EW)"/>
    <n v="297196"/>
    <x v="1"/>
    <s v="Invoice"/>
    <n v="28271.13"/>
    <n v="28271.13"/>
    <x v="54"/>
    <x v="54"/>
    <x v="1"/>
    <s v="SR Service-11GO.405"/>
    <x v="3"/>
    <x v="25"/>
  </r>
  <r>
    <s v="JOANITA VAZ E FERNANDES"/>
    <n v="696448"/>
    <x v="2"/>
    <s v="Payment"/>
    <n v="-5000"/>
    <n v="-552.61"/>
    <x v="19"/>
    <x v="19"/>
    <x v="3"/>
    <s v="Cash-WS-11GO.406"/>
    <x v="4"/>
    <x v="25"/>
  </r>
  <r>
    <s v="RAVINDRA VELIP"/>
    <n v="1239462"/>
    <x v="2"/>
    <s v="Payment"/>
    <n v="-1000"/>
    <n v="-1000"/>
    <x v="53"/>
    <x v="53"/>
    <x v="1"/>
    <s v="Cash-WS-11GO.406"/>
    <x v="4"/>
    <x v="25"/>
  </r>
  <r>
    <s v="REBELLO MANIO"/>
    <n v="1227004"/>
    <x v="2"/>
    <s v="Payment"/>
    <n v="-10000"/>
    <n v="-382.8"/>
    <x v="152"/>
    <x v="152"/>
    <x v="3"/>
    <s v="Cash-WS-11GO.406"/>
    <x v="4"/>
    <x v="25"/>
  </r>
  <r>
    <s v="SYDNEY DCOSTA"/>
    <n v="141963"/>
    <x v="2"/>
    <s v="Payment"/>
    <n v="-2000"/>
    <n v="-119.98"/>
    <x v="65"/>
    <x v="65"/>
    <x v="0"/>
    <s v="Cash-WS-11GO.406"/>
    <x v="4"/>
    <x v="25"/>
  </r>
  <r>
    <s v="GAURISH NAGESH NAIK"/>
    <n v="1288445"/>
    <x v="2"/>
    <s v="Payment"/>
    <n v="-6030"/>
    <n v="-36.01"/>
    <x v="21"/>
    <x v="21"/>
    <x v="2"/>
    <s v="Cash-WS-11GO.406"/>
    <x v="4"/>
    <x v="25"/>
  </r>
  <r>
    <s v="VARSHA NAIK"/>
    <n v="1255019"/>
    <x v="2"/>
    <s v="Payment"/>
    <n v="-12886"/>
    <n v="-12886"/>
    <x v="34"/>
    <x v="34"/>
    <x v="3"/>
    <s v="Cash-WS-11GO.406"/>
    <x v="4"/>
    <x v="25"/>
  </r>
  <r>
    <s v="DAMODAR KADAM"/>
    <n v="899922"/>
    <x v="2"/>
    <s v="Payment"/>
    <n v="-5000"/>
    <n v="-5000"/>
    <x v="24"/>
    <x v="24"/>
    <x v="2"/>
    <s v="Cash-WS-11GO.406"/>
    <x v="4"/>
    <x v="25"/>
  </r>
  <r>
    <s v="THE NEW INDIA ASSURANCE CO. LTD.(EW)"/>
    <n v="297195"/>
    <x v="1"/>
    <s v="Invoice"/>
    <n v="3524.08"/>
    <n v="3524.08"/>
    <x v="90"/>
    <x v="90"/>
    <x v="4"/>
    <s v="SR Service-11GO.406"/>
    <x v="4"/>
    <x v="25"/>
  </r>
  <r>
    <s v="CHETAN LAXMAN GUDDAVAT"/>
    <n v="1231691"/>
    <x v="1"/>
    <s v="Invoice"/>
    <n v="7328.54"/>
    <n v="7328.54"/>
    <x v="14"/>
    <x v="14"/>
    <x v="2"/>
    <s v="SR Service-11GO.406"/>
    <x v="4"/>
    <x v="25"/>
  </r>
  <r>
    <s v="DIECTORATE GENERAL OF   POLICE"/>
    <n v="1038660"/>
    <x v="1"/>
    <s v="Invoice"/>
    <n v="640.21"/>
    <n v="640.21"/>
    <x v="51"/>
    <x v="51"/>
    <x v="0"/>
    <s v="SR Service-11GO.406"/>
    <x v="4"/>
    <x v="25"/>
  </r>
  <r>
    <s v="CHARLES RODRIGUES"/>
    <n v="347925"/>
    <x v="1"/>
    <s v="Invoice"/>
    <n v="42285.97"/>
    <n v="42285.97"/>
    <x v="275"/>
    <x v="275"/>
    <x v="4"/>
    <s v="SR Service-11GO.406"/>
    <x v="4"/>
    <x v="25"/>
  </r>
  <r>
    <s v="CASA SERAI RESORTS PVT LTD"/>
    <n v="1153805"/>
    <x v="1"/>
    <s v="Invoice"/>
    <n v="2924.5"/>
    <n v="424.5"/>
    <x v="22"/>
    <x v="22"/>
    <x v="2"/>
    <s v="SR Service-11GO.406"/>
    <x v="4"/>
    <x v="25"/>
  </r>
  <r>
    <s v="BHARAT HOTELS LTD"/>
    <n v="926566"/>
    <x v="1"/>
    <s v="Invoice"/>
    <n v="19689.34"/>
    <n v="19689.34"/>
    <x v="11"/>
    <x v="11"/>
    <x v="1"/>
    <s v="SR Service-11GO.406"/>
    <x v="4"/>
    <x v="25"/>
  </r>
  <r>
    <s v="M/S BHARAT HOTELS LTD."/>
    <n v="1156850"/>
    <x v="1"/>
    <s v="Invoice"/>
    <n v="16258.92"/>
    <n v="16258.92"/>
    <x v="7"/>
    <x v="7"/>
    <x v="2"/>
    <s v="SR Service-11GO.406"/>
    <x v="4"/>
    <x v="25"/>
  </r>
  <r>
    <s v="GEETA KAREKAR"/>
    <n v="1291128"/>
    <x v="1"/>
    <s v="Invoice"/>
    <n v="618.39"/>
    <n v="618.39"/>
    <x v="13"/>
    <x v="13"/>
    <x v="2"/>
    <s v="SR Service-11GO.406"/>
    <x v="4"/>
    <x v="25"/>
  </r>
  <r>
    <s v="NARENDRA DESSAI"/>
    <n v="118371"/>
    <x v="1"/>
    <s v="Invoice"/>
    <n v="6518.73"/>
    <n v="6518.73"/>
    <x v="15"/>
    <x v="15"/>
    <x v="2"/>
    <s v="SR Service-11GO.406"/>
    <x v="4"/>
    <x v="25"/>
  </r>
  <r>
    <s v="SACHIN PAGI"/>
    <n v="448429"/>
    <x v="1"/>
    <s v="Invoice"/>
    <n v="20938.27"/>
    <n v="20938.27"/>
    <x v="17"/>
    <x v="17"/>
    <x v="2"/>
    <s v="SR Service-11GO.406"/>
    <x v="4"/>
    <x v="25"/>
  </r>
  <r>
    <s v="NANDKUMAR SHARMA"/>
    <n v="1024989"/>
    <x v="1"/>
    <s v="Invoice"/>
    <n v="10215.99"/>
    <n v="10215.99"/>
    <x v="24"/>
    <x v="24"/>
    <x v="2"/>
    <s v="SR Service-11GO.406"/>
    <x v="4"/>
    <x v="25"/>
  </r>
  <r>
    <s v="DIECTORATE GENERAL OF   POLICE"/>
    <n v="1038660"/>
    <x v="1"/>
    <s v="Invoice"/>
    <n v="1332.53"/>
    <n v="1332.53"/>
    <x v="32"/>
    <x v="32"/>
    <x v="2"/>
    <s v="SR Service-11GO.406"/>
    <x v="4"/>
    <x v="25"/>
  </r>
  <r>
    <s v="VADAKKEDATH CHACKO"/>
    <n v="928791"/>
    <x v="1"/>
    <s v="Invoice"/>
    <n v="4716"/>
    <n v="4716"/>
    <x v="53"/>
    <x v="53"/>
    <x v="1"/>
    <s v="SR Service-11GO.406"/>
    <x v="4"/>
    <x v="25"/>
  </r>
  <r>
    <s v="DIECTORATE GENERAL OF   POLICE"/>
    <n v="1038660"/>
    <x v="1"/>
    <s v="Invoice"/>
    <n v="895.3"/>
    <n v="895.3"/>
    <x v="118"/>
    <x v="118"/>
    <x v="4"/>
    <s v="SR Service-11GO.406"/>
    <x v="4"/>
    <x v="25"/>
  </r>
  <r>
    <s v="M/S OFFICE OF THE DIRECTOR GENERAL OF POLICE"/>
    <n v="1041246"/>
    <x v="1"/>
    <s v="Invoice"/>
    <n v="10247.129999999999"/>
    <n v="10247.129999999999"/>
    <x v="183"/>
    <x v="183"/>
    <x v="3"/>
    <s v="SR Service-11GO.406"/>
    <x v="4"/>
    <x v="25"/>
  </r>
  <r>
    <s v="OFFICE OF THE DIRECTOR GENERAL OF POLICE"/>
    <n v="1261986"/>
    <x v="1"/>
    <s v="Invoice"/>
    <n v="48323.46"/>
    <n v="48323.46"/>
    <x v="47"/>
    <x v="47"/>
    <x v="1"/>
    <s v="SR Service-11GO.406"/>
    <x v="4"/>
    <x v="25"/>
  </r>
  <r>
    <s v="SATISH PAWASKAR SATISH"/>
    <n v="975783"/>
    <x v="2"/>
    <s v="Payment"/>
    <n v="-500"/>
    <n v="-500"/>
    <x v="3"/>
    <x v="3"/>
    <x v="2"/>
    <s v="Cash-WS-11GO.407"/>
    <x v="10"/>
    <x v="25"/>
  </r>
  <r>
    <s v="DHISHA GIRGLANI"/>
    <n v="125355"/>
    <x v="2"/>
    <s v="Payment"/>
    <n v="-2500"/>
    <n v="-2500"/>
    <x v="31"/>
    <x v="31"/>
    <x v="2"/>
    <s v="Cash-WS-11GO.407"/>
    <x v="10"/>
    <x v="25"/>
  </r>
  <r>
    <s v="VASCO SEBY DIAS"/>
    <n v="1117707"/>
    <x v="2"/>
    <s v="Payment"/>
    <n v="-5818"/>
    <n v="-5818"/>
    <x v="74"/>
    <x v="74"/>
    <x v="3"/>
    <s v="Counter Coll-AR-WS-11GO.407"/>
    <x v="10"/>
    <x v="25"/>
  </r>
  <r>
    <s v="SANDIP SHINDE"/>
    <n v="1291189"/>
    <x v="2"/>
    <s v="Payment"/>
    <n v="-1000"/>
    <n v="-1000"/>
    <x v="13"/>
    <x v="13"/>
    <x v="2"/>
    <s v="Cash-WS-11GO.407"/>
    <x v="10"/>
    <x v="25"/>
  </r>
  <r>
    <s v="BHAGWAT PAI VERNEKAR"/>
    <n v="982986"/>
    <x v="2"/>
    <s v="Payment"/>
    <n v="-5166"/>
    <n v="-350"/>
    <x v="18"/>
    <x v="18"/>
    <x v="2"/>
    <s v="Counter Coll-AR-WS-11GO.407"/>
    <x v="10"/>
    <x v="25"/>
  </r>
  <r>
    <s v="PAPPU SHARMA"/>
    <n v="1021097"/>
    <x v="2"/>
    <s v="Payment"/>
    <n v="-6865"/>
    <n v="-0.13"/>
    <x v="151"/>
    <x v="151"/>
    <x v="2"/>
    <s v="Cash-WS-11GO.407"/>
    <x v="10"/>
    <x v="25"/>
  </r>
  <r>
    <s v="RAJENDRA SIDDARKAR"/>
    <n v="1106355"/>
    <x v="1"/>
    <s v="Invoice"/>
    <n v="10316.1"/>
    <n v="316.10000000000002"/>
    <x v="17"/>
    <x v="17"/>
    <x v="2"/>
    <s v="SR Service-11GO.407"/>
    <x v="10"/>
    <x v="25"/>
  </r>
  <r>
    <s v="THE NEW INDIA ASSURANCE CO. LTD.(EW)"/>
    <n v="297195"/>
    <x v="1"/>
    <s v="Invoice"/>
    <n v="2976.12"/>
    <n v="2976.12"/>
    <x v="153"/>
    <x v="153"/>
    <x v="0"/>
    <s v="SR Service-11GO.407"/>
    <x v="10"/>
    <x v="25"/>
  </r>
  <r>
    <s v="MAHENDRA MAHATME"/>
    <n v="464921"/>
    <x v="1"/>
    <s v="Invoice"/>
    <n v="6191.82"/>
    <n v="6191.82"/>
    <x v="18"/>
    <x v="18"/>
    <x v="2"/>
    <s v="SR Service-11GO.407"/>
    <x v="10"/>
    <x v="25"/>
  </r>
  <r>
    <s v="AQUASAIL DISTRIBUTION COMPANY"/>
    <n v="827277"/>
    <x v="1"/>
    <s v="Invoice"/>
    <n v="6562.9"/>
    <n v="6562.9"/>
    <x v="17"/>
    <x v="17"/>
    <x v="2"/>
    <s v="SR Service-11GO.407"/>
    <x v="10"/>
    <x v="25"/>
  </r>
  <r>
    <s v="MANIPAL HOSPITAL GOA"/>
    <n v="717850"/>
    <x v="1"/>
    <s v="Invoice"/>
    <n v="10387.99"/>
    <n v="173.99"/>
    <x v="81"/>
    <x v="81"/>
    <x v="3"/>
    <s v="SR Service-11GO.407"/>
    <x v="10"/>
    <x v="25"/>
  </r>
  <r>
    <s v="MARUTI SUZUKI INDIA LTD.(EW)"/>
    <n v="297196"/>
    <x v="1"/>
    <s v="Invoice"/>
    <n v="9980.2999999999993"/>
    <n v="9980.2999999999993"/>
    <x v="6"/>
    <x v="6"/>
    <x v="2"/>
    <s v="SR Service-11GO.407"/>
    <x v="10"/>
    <x v="25"/>
  </r>
  <r>
    <s v="THE NEW INDIA ASSURANCE CO. LTD.(EW)"/>
    <n v="297195"/>
    <x v="1"/>
    <s v="Invoice"/>
    <n v="7818.1"/>
    <n v="7818.1"/>
    <x v="41"/>
    <x v="41"/>
    <x v="4"/>
    <s v="SR Service-11GO.407"/>
    <x v="10"/>
    <x v="25"/>
  </r>
  <r>
    <s v="MILESH KAMBLI"/>
    <n v="715585"/>
    <x v="1"/>
    <s v="Invoice"/>
    <n v="4179.47"/>
    <n v="4179.47"/>
    <x v="113"/>
    <x v="113"/>
    <x v="0"/>
    <s v="SR Service-11GO.407"/>
    <x v="10"/>
    <x v="25"/>
  </r>
  <r>
    <s v="CACULO PROPERTIES PVT LTD"/>
    <n v="871851"/>
    <x v="1"/>
    <s v="Invoice"/>
    <n v="6761.62"/>
    <n v="6761.62"/>
    <x v="39"/>
    <x v="39"/>
    <x v="1"/>
    <s v="SR Service-11GO.407"/>
    <x v="10"/>
    <x v="25"/>
  </r>
  <r>
    <s v="DEPT OF AIDS CONTROLSOC "/>
    <n v="125940"/>
    <x v="1"/>
    <s v="Invoice"/>
    <n v="743.62"/>
    <n v="743.62"/>
    <x v="152"/>
    <x v="152"/>
    <x v="3"/>
    <s v="SR Service-11GO.407"/>
    <x v="10"/>
    <x v="25"/>
  </r>
  <r>
    <s v="CACULO HOSPITALITY LLP"/>
    <n v="871860"/>
    <x v="1"/>
    <s v="Invoice"/>
    <n v="7806.44"/>
    <n v="7515.44"/>
    <x v="2"/>
    <x v="2"/>
    <x v="2"/>
    <s v="SR Service-11GO.407"/>
    <x v="10"/>
    <x v="25"/>
  </r>
  <r>
    <s v="CACULO PROPERTIES PVT LTD"/>
    <n v="871851"/>
    <x v="1"/>
    <s v="Invoice"/>
    <n v="738.44"/>
    <n v="738.44"/>
    <x v="69"/>
    <x v="69"/>
    <x v="2"/>
    <s v="SR Service-11GO.407"/>
    <x v="10"/>
    <x v="25"/>
  </r>
  <r>
    <s v="MANIPAL HEALTH ENTERPRISES PVT LTD"/>
    <n v="995129"/>
    <x v="1"/>
    <s v="Invoice"/>
    <n v="10874.69"/>
    <n v="10874.69"/>
    <x v="5"/>
    <x v="5"/>
    <x v="2"/>
    <s v="SR Service-11GO.407"/>
    <x v="10"/>
    <x v="25"/>
  </r>
  <r>
    <s v="MANJUNATH MALGI"/>
    <n v="1063415"/>
    <x v="1"/>
    <s v="Invoice"/>
    <n v="6240.08"/>
    <n v="40.08"/>
    <x v="4"/>
    <x v="4"/>
    <x v="2"/>
    <s v="SR Service-11GO.407"/>
    <x v="10"/>
    <x v="25"/>
  </r>
  <r>
    <s v="LAXMAN KANKUBKAR"/>
    <n v="702352"/>
    <x v="2"/>
    <s v="Payment"/>
    <n v="-14000"/>
    <n v="-14000"/>
    <x v="17"/>
    <x v="17"/>
    <x v="2"/>
    <s v="Counter Coll-WS-11GO.408"/>
    <x v="5"/>
    <x v="25"/>
  </r>
  <r>
    <s v="ULLHAS CHORLEKAR"/>
    <n v="869430"/>
    <x v="2"/>
    <s v="Payment"/>
    <n v="-8673"/>
    <n v="-105.25"/>
    <x v="24"/>
    <x v="24"/>
    <x v="2"/>
    <s v="Cash-WS-11GO.408"/>
    <x v="5"/>
    <x v="25"/>
  </r>
  <r>
    <s v="BHIVA GAWAS"/>
    <n v="1284129"/>
    <x v="2"/>
    <s v="Payment"/>
    <n v="-1300"/>
    <n v="-1300"/>
    <x v="24"/>
    <x v="24"/>
    <x v="2"/>
    <s v="Cash-WS-11GO.408"/>
    <x v="5"/>
    <x v="25"/>
  </r>
  <r>
    <s v="MISBAH SHAIKH"/>
    <n v="1265128"/>
    <x v="2"/>
    <s v="Payment"/>
    <n v="-1700"/>
    <n v="-342.08"/>
    <x v="21"/>
    <x v="21"/>
    <x v="2"/>
    <s v="Cash-WS-11GO.408"/>
    <x v="5"/>
    <x v="25"/>
  </r>
  <r>
    <s v="GOPAL PATIL"/>
    <n v="692242"/>
    <x v="2"/>
    <s v="Payment"/>
    <n v="-1000"/>
    <n v="-1000"/>
    <x v="24"/>
    <x v="24"/>
    <x v="2"/>
    <s v="Cash-WS-11GO.408"/>
    <x v="5"/>
    <x v="25"/>
  </r>
  <r>
    <s v="LAXMIKANT CHIBDE"/>
    <n v="1185387"/>
    <x v="2"/>
    <s v="Payment"/>
    <n v="-2286"/>
    <n v="-1200.1300000000001"/>
    <x v="19"/>
    <x v="19"/>
    <x v="3"/>
    <s v="Cash-WS-11GO.408"/>
    <x v="5"/>
    <x v="25"/>
  </r>
  <r>
    <s v="MR RAVINDRA KUDSHEKAR"/>
    <n v="1167389"/>
    <x v="2"/>
    <s v="Payment"/>
    <n v="-1500"/>
    <n v="-72.09"/>
    <x v="5"/>
    <x v="5"/>
    <x v="2"/>
    <s v="Cash-WS-11GO.408"/>
    <x v="5"/>
    <x v="25"/>
  </r>
  <r>
    <s v="BAHUBALI SHENDURE"/>
    <n v="116084"/>
    <x v="2"/>
    <s v="Payment"/>
    <n v="-1500"/>
    <n v="-1500"/>
    <x v="55"/>
    <x v="55"/>
    <x v="1"/>
    <s v="Cash-WS-11GO.408"/>
    <x v="5"/>
    <x v="25"/>
  </r>
  <r>
    <s v="SHASHIKANT SHEKAKE"/>
    <n v="1290127"/>
    <x v="2"/>
    <s v="Payment"/>
    <n v="-3000"/>
    <n v="-3000"/>
    <x v="18"/>
    <x v="18"/>
    <x v="2"/>
    <s v="Cash-WS-11GO.408"/>
    <x v="5"/>
    <x v="25"/>
  </r>
  <r>
    <s v="LAXIMAN KINARKAR"/>
    <n v="116712"/>
    <x v="2"/>
    <s v="Payment"/>
    <n v="-1000"/>
    <n v="-1000"/>
    <x v="55"/>
    <x v="55"/>
    <x v="1"/>
    <s v="Cash-WS-11GO.408"/>
    <x v="5"/>
    <x v="25"/>
  </r>
  <r>
    <s v="M/S THE CHEIF OFFICER BMC"/>
    <n v="1286793"/>
    <x v="1"/>
    <s v="Invoice"/>
    <n v="3976.21"/>
    <n v="3976.21"/>
    <x v="12"/>
    <x v="12"/>
    <x v="2"/>
    <s v="FSC (Own)-11GO.408"/>
    <x v="5"/>
    <x v="25"/>
  </r>
  <r>
    <s v="UMESH GAWADE"/>
    <n v="840502"/>
    <x v="1"/>
    <s v="Invoice"/>
    <n v="12020.72"/>
    <n v="12020.72"/>
    <x v="7"/>
    <x v="7"/>
    <x v="2"/>
    <s v="SR Service-11GO.408"/>
    <x v="5"/>
    <x v="25"/>
  </r>
  <r>
    <s v="ALPHAGAM COATING SOLUTIONS PRIVATE LIMITED"/>
    <n v="680968"/>
    <x v="1"/>
    <s v="Invoice"/>
    <n v="1980"/>
    <n v="1980"/>
    <x v="12"/>
    <x v="12"/>
    <x v="2"/>
    <s v="SR Service-11GO.408"/>
    <x v="5"/>
    <x v="25"/>
  </r>
  <r>
    <s v="M/S OFFICE OF THE DIRECTOR GENERAL OF POLICE"/>
    <n v="1140882"/>
    <x v="1"/>
    <s v="Invoice"/>
    <n v="7118.38"/>
    <n v="7118.38"/>
    <x v="155"/>
    <x v="155"/>
    <x v="1"/>
    <s v="SR Service-11GO.408"/>
    <x v="5"/>
    <x v="25"/>
  </r>
  <r>
    <s v="M/S AUTOMOBILE CORPORATION OF GOA LTD"/>
    <n v="1003749"/>
    <x v="1"/>
    <s v="Invoice"/>
    <n v="7402.94"/>
    <n v="7402.94"/>
    <x v="217"/>
    <x v="217"/>
    <x v="4"/>
    <s v="SR Service-11GO.408"/>
    <x v="5"/>
    <x v="25"/>
  </r>
  <r>
    <s v="PRABHAKAR NAIK"/>
    <n v="861054"/>
    <x v="1"/>
    <s v="Invoice"/>
    <n v="7859.39"/>
    <n v="7859.39"/>
    <x v="13"/>
    <x v="13"/>
    <x v="2"/>
    <s v="SR Service-11GO.408"/>
    <x v="5"/>
    <x v="25"/>
  </r>
  <r>
    <s v="FARIDA BI SHAH"/>
    <n v="1070090"/>
    <x v="1"/>
    <s v="Invoice"/>
    <n v="10498.94"/>
    <n v="10498.94"/>
    <x v="17"/>
    <x v="17"/>
    <x v="2"/>
    <s v="SR Service-11GO.408"/>
    <x v="5"/>
    <x v="25"/>
  </r>
  <r>
    <s v="THE GOA POLICE"/>
    <n v="1223597"/>
    <x v="1"/>
    <s v="Invoice"/>
    <n v="1994.01"/>
    <n v="1994.01"/>
    <x v="192"/>
    <x v="192"/>
    <x v="4"/>
    <s v="SR Service-11GO.408"/>
    <x v="5"/>
    <x v="25"/>
  </r>
  <r>
    <s v="MOHAMMED QADRI"/>
    <n v="348070"/>
    <x v="1"/>
    <s v="Invoice"/>
    <n v="3682.15"/>
    <n v="1682.15"/>
    <x v="22"/>
    <x v="22"/>
    <x v="2"/>
    <s v="SR Service-11GO.408"/>
    <x v="5"/>
    <x v="25"/>
  </r>
  <r>
    <s v="LAXMAN KANKUBKAR"/>
    <n v="702352"/>
    <x v="1"/>
    <s v="Invoice"/>
    <n v="8452.7199999999993"/>
    <n v="8452.7199999999993"/>
    <x v="17"/>
    <x v="17"/>
    <x v="2"/>
    <s v="SR Service-11GO.408"/>
    <x v="5"/>
    <x v="25"/>
  </r>
  <r>
    <s v="MARUTI SUZUKI INDIA LTD.(EW)"/>
    <n v="297196"/>
    <x v="1"/>
    <s v="Invoice"/>
    <n v="4541.2700000000004"/>
    <n v="4541.2700000000004"/>
    <x v="54"/>
    <x v="54"/>
    <x v="1"/>
    <s v="SR Service-11GO.408"/>
    <x v="5"/>
    <x v="25"/>
  </r>
  <r>
    <s v="SHANTI GADEKAR"/>
    <n v="970857"/>
    <x v="1"/>
    <s v="Invoice"/>
    <n v="4944.3100000000004"/>
    <n v="4944.3100000000004"/>
    <x v="2"/>
    <x v="2"/>
    <x v="2"/>
    <s v="SR Service-11GO.408"/>
    <x v="5"/>
    <x v="25"/>
  </r>
  <r>
    <s v="ANIL SAWANT"/>
    <n v="904158"/>
    <x v="1"/>
    <s v="Invoice"/>
    <n v="4359.2299999999996"/>
    <n v="4359.2299999999996"/>
    <x v="13"/>
    <x v="13"/>
    <x v="2"/>
    <s v="SR Service-11GO.408"/>
    <x v="5"/>
    <x v="25"/>
  </r>
  <r>
    <s v="THE GOA POLICE"/>
    <n v="1060645"/>
    <x v="1"/>
    <s v="Invoice"/>
    <n v="9258.64"/>
    <n v="9258.64"/>
    <x v="244"/>
    <x v="244"/>
    <x v="4"/>
    <s v="SR Service-11GO.408"/>
    <x v="5"/>
    <x v="25"/>
  </r>
  <r>
    <s v="M/S THE CHEIF OFFICER BMC"/>
    <n v="1286793"/>
    <x v="1"/>
    <s v="Invoice"/>
    <n v="2137"/>
    <n v="2137"/>
    <x v="6"/>
    <x v="6"/>
    <x v="2"/>
    <s v="SR Service-11GO.408"/>
    <x v="5"/>
    <x v="25"/>
  </r>
  <r>
    <s v="VALENCIA MASCARENHAS"/>
    <n v="1238609"/>
    <x v="1"/>
    <s v="Invoice"/>
    <n v="1218.51"/>
    <n v="1218.51"/>
    <x v="5"/>
    <x v="5"/>
    <x v="2"/>
    <s v="FSC (Own)-11GO.408"/>
    <x v="5"/>
    <x v="25"/>
  </r>
  <r>
    <s v="THE GOA POLICE"/>
    <n v="1060645"/>
    <x v="1"/>
    <s v="Invoice"/>
    <n v="956.39"/>
    <n v="956.39"/>
    <x v="151"/>
    <x v="151"/>
    <x v="2"/>
    <s v="SR Service-11GO.408"/>
    <x v="5"/>
    <x v="25"/>
  </r>
  <r>
    <s v="DILANAVAJ KARROL"/>
    <n v="125476"/>
    <x v="1"/>
    <s v="Invoice"/>
    <n v="5351.56"/>
    <n v="5351.56"/>
    <x v="14"/>
    <x v="14"/>
    <x v="2"/>
    <s v="SR Service-11GO.408"/>
    <x v="5"/>
    <x v="25"/>
  </r>
  <r>
    <s v="YESHWANT BHAGAT"/>
    <n v="823390"/>
    <x v="1"/>
    <s v="Invoice"/>
    <n v="6281.47"/>
    <n v="6281.47"/>
    <x v="17"/>
    <x v="17"/>
    <x v="2"/>
    <s v="SR Service-11GO.408"/>
    <x v="5"/>
    <x v="25"/>
  </r>
  <r>
    <s v="M/S OFFICE OF THE DIRECTOR GENERAL OF POLICE"/>
    <n v="1140882"/>
    <x v="1"/>
    <s v="Invoice"/>
    <n v="5070.88"/>
    <n v="5070.88"/>
    <x v="279"/>
    <x v="279"/>
    <x v="4"/>
    <s v="SR Service-11GO.408"/>
    <x v="5"/>
    <x v="25"/>
  </r>
  <r>
    <s v="DAUDKHAN PATHAN"/>
    <n v="676144"/>
    <x v="1"/>
    <s v="Invoice"/>
    <n v="1800"/>
    <n v="1800"/>
    <x v="32"/>
    <x v="32"/>
    <x v="2"/>
    <s v="SR Service-11GO.408"/>
    <x v="5"/>
    <x v="25"/>
  </r>
  <r>
    <s v="JOCELYN FERNANDES"/>
    <n v="1096923"/>
    <x v="1"/>
    <s v="Invoice"/>
    <n v="3799.65"/>
    <n v="1999.65"/>
    <x v="4"/>
    <x v="4"/>
    <x v="2"/>
    <s v="SR Service-11GO.408"/>
    <x v="5"/>
    <x v="25"/>
  </r>
  <r>
    <s v="HARISH SAKARIA"/>
    <n v="708930"/>
    <x v="1"/>
    <s v="Invoice"/>
    <n v="12623.4"/>
    <n v="12623"/>
    <x v="17"/>
    <x v="17"/>
    <x v="2"/>
    <s v="SR Service-11GO.408"/>
    <x v="5"/>
    <x v="25"/>
  </r>
  <r>
    <s v="PRANJAL MANERKAR"/>
    <n v="886319"/>
    <x v="2"/>
    <s v="Payment"/>
    <n v="-100"/>
    <n v="-100"/>
    <x v="55"/>
    <x v="55"/>
    <x v="1"/>
    <s v="Cash-WS-11GO.412"/>
    <x v="9"/>
    <x v="25"/>
  </r>
  <r>
    <s v="ZEENAT HARMALKAR"/>
    <n v="919492"/>
    <x v="2"/>
    <s v="Payment"/>
    <n v="-200"/>
    <n v="-200"/>
    <x v="280"/>
    <x v="280"/>
    <x v="4"/>
    <s v="Cash-WS-11GO.412"/>
    <x v="9"/>
    <x v="25"/>
  </r>
  <r>
    <s v="MANGALA PEDNEKAR"/>
    <n v="987400"/>
    <x v="2"/>
    <s v="Payment"/>
    <n v="-100000"/>
    <n v="-100000"/>
    <x v="21"/>
    <x v="21"/>
    <x v="2"/>
    <s v="Cash-WS-11GO.412"/>
    <x v="9"/>
    <x v="25"/>
  </r>
  <r>
    <s v="TAPAN DAS"/>
    <n v="1061368"/>
    <x v="2"/>
    <s v="Payment"/>
    <n v="-1600"/>
    <n v="-1600"/>
    <x v="2"/>
    <x v="2"/>
    <x v="2"/>
    <s v="Cash-WS-11GO.412"/>
    <x v="9"/>
    <x v="25"/>
  </r>
  <r>
    <s v="NARESH MADGAONKAR"/>
    <n v="1143229"/>
    <x v="2"/>
    <s v="Payment"/>
    <n v="-2000"/>
    <n v="-2000"/>
    <x v="11"/>
    <x v="11"/>
    <x v="1"/>
    <s v="Cash-WS-11GO.412"/>
    <x v="9"/>
    <x v="25"/>
  </r>
  <r>
    <s v="JOSE AZAVEDO"/>
    <n v="752749"/>
    <x v="2"/>
    <s v="Payment"/>
    <n v="-40000"/>
    <n v="-40000"/>
    <x v="18"/>
    <x v="18"/>
    <x v="2"/>
    <s v="Cash-WS-11GO.412"/>
    <x v="9"/>
    <x v="25"/>
  </r>
  <r>
    <s v="ABHISHEK SALGAONKAR"/>
    <n v="1181865"/>
    <x v="2"/>
    <s v="Payment"/>
    <n v="-1000"/>
    <n v="-1000"/>
    <x v="43"/>
    <x v="43"/>
    <x v="2"/>
    <s v="Cash-WS-11GO.412"/>
    <x v="9"/>
    <x v="25"/>
  </r>
  <r>
    <s v="GOA FOREST DEVELOPMENT CORPORATION LTD"/>
    <n v="1212379"/>
    <x v="2"/>
    <s v="Payment"/>
    <n v="-1184"/>
    <n v="-1184"/>
    <x v="96"/>
    <x v="96"/>
    <x v="0"/>
    <s v="Counter Coll-WS-11GO.412"/>
    <x v="9"/>
    <x v="25"/>
  </r>
  <r>
    <s v="ARJUN KALANGUTKAR"/>
    <n v="905197"/>
    <x v="2"/>
    <s v="Payment"/>
    <n v="-20000"/>
    <n v="-20000"/>
    <x v="69"/>
    <x v="69"/>
    <x v="2"/>
    <s v="Cash-WS-11GO.412"/>
    <x v="9"/>
    <x v="25"/>
  </r>
  <r>
    <s v="MARUTI SUZUKI INDIA LTD.(EW)"/>
    <n v="297196"/>
    <x v="1"/>
    <s v="Invoice"/>
    <n v="2998.42"/>
    <n v="2998.42"/>
    <x v="29"/>
    <x v="29"/>
    <x v="1"/>
    <s v="SR Service-11GO.412"/>
    <x v="9"/>
    <x v="25"/>
  </r>
  <r>
    <s v="SHIVADATTA MUNJ"/>
    <n v="1168351"/>
    <x v="1"/>
    <s v="Invoice"/>
    <n v="8776.92"/>
    <n v="2291.92"/>
    <x v="181"/>
    <x v="181"/>
    <x v="2"/>
    <s v="SR Service-11GO.412"/>
    <x v="9"/>
    <x v="25"/>
  </r>
  <r>
    <s v="LEASE PLAN PVT LTD LEASE PLAN PVT LTD"/>
    <n v="1147400"/>
    <x v="1"/>
    <s v="Invoice"/>
    <n v="8128.43"/>
    <n v="8128.43"/>
    <x v="42"/>
    <x v="42"/>
    <x v="1"/>
    <s v="SR Service-11GO.412"/>
    <x v="9"/>
    <x v="25"/>
  </r>
  <r>
    <s v="CDS HISSAR CANT KUMAR"/>
    <n v="1205451"/>
    <x v="1"/>
    <s v="Invoice"/>
    <n v="5435.96"/>
    <n v="1518.95"/>
    <x v="21"/>
    <x v="21"/>
    <x v="2"/>
    <s v="SR Service-11GO.412"/>
    <x v="9"/>
    <x v="25"/>
  </r>
  <r>
    <s v="M/S EDC LIMITED"/>
    <n v="988739"/>
    <x v="1"/>
    <s v="Invoice"/>
    <n v="188.02"/>
    <n v="188.02"/>
    <x v="65"/>
    <x v="65"/>
    <x v="0"/>
    <s v="SR Service-11GO.412"/>
    <x v="9"/>
    <x v="25"/>
  </r>
  <r>
    <s v="RAMDAS PALKAR"/>
    <n v="353597"/>
    <x v="1"/>
    <s v="Invoice"/>
    <n v="1705.53"/>
    <n v="1705.53"/>
    <x v="4"/>
    <x v="4"/>
    <x v="2"/>
    <s v="SR Service-11GO.412"/>
    <x v="9"/>
    <x v="25"/>
  </r>
  <r>
    <s v="M/S OFFICE OF DIRECTOR GENERAL OF POLICE"/>
    <n v="774031"/>
    <x v="1"/>
    <s v="Invoice"/>
    <n v="6712.52"/>
    <n v="6712.52"/>
    <x v="1"/>
    <x v="1"/>
    <x v="1"/>
    <s v="SR Service-11GO.412"/>
    <x v="9"/>
    <x v="25"/>
  </r>
  <r>
    <s v="M/S THE DEAN GOA MEDICAL COLLEGE"/>
    <n v="439906"/>
    <x v="1"/>
    <s v="Invoice"/>
    <n v="15957.51"/>
    <n v="15957.51"/>
    <x v="41"/>
    <x v="41"/>
    <x v="4"/>
    <s v="SR Service-11GO.412"/>
    <x v="9"/>
    <x v="25"/>
  </r>
  <r>
    <s v="THE NEW INDIA ASSURANCE CO. LTD.(EW)"/>
    <n v="297195"/>
    <x v="1"/>
    <s v="Invoice"/>
    <n v="3190.6"/>
    <n v="3190.6"/>
    <x v="180"/>
    <x v="180"/>
    <x v="0"/>
    <s v="SR Service-11GO.412"/>
    <x v="9"/>
    <x v="25"/>
  </r>
  <r>
    <s v="BHUSHAN PEDNEKAR"/>
    <n v="997203"/>
    <x v="1"/>
    <s v="Invoice"/>
    <n v="7785.67"/>
    <n v="7785.67"/>
    <x v="17"/>
    <x v="17"/>
    <x v="2"/>
    <s v="SR Service-11GO.412"/>
    <x v="9"/>
    <x v="25"/>
  </r>
  <r>
    <s v="DILIP SANGAONKAR"/>
    <n v="1049601"/>
    <x v="1"/>
    <s v="Invoice"/>
    <n v="5974.39"/>
    <n v="5974.39"/>
    <x v="4"/>
    <x v="4"/>
    <x v="2"/>
    <s v="SR Service-11GO.412"/>
    <x v="9"/>
    <x v="25"/>
  </r>
  <r>
    <s v="MARUTI SUZUKI INDIA LTD.(EW)"/>
    <n v="297196"/>
    <x v="1"/>
    <s v="Invoice"/>
    <n v="2255.96"/>
    <n v="2255.96"/>
    <x v="176"/>
    <x v="176"/>
    <x v="3"/>
    <s v="SR Service-11GO.412"/>
    <x v="9"/>
    <x v="25"/>
  </r>
  <r>
    <s v="THE DEAN"/>
    <n v="845501"/>
    <x v="1"/>
    <s v="Invoice"/>
    <n v="8959.25"/>
    <n v="151.25"/>
    <x v="259"/>
    <x v="259"/>
    <x v="4"/>
    <s v="SR Service-11GO.412"/>
    <x v="9"/>
    <x v="25"/>
  </r>
  <r>
    <s v="The New India Assurance Co. Ltd."/>
    <n v="70399"/>
    <x v="1"/>
    <s v="Invoice"/>
    <n v="2831.01"/>
    <n v="2831.01"/>
    <x v="160"/>
    <x v="160"/>
    <x v="0"/>
    <s v="SR Service-11GO.412"/>
    <x v="9"/>
    <x v="25"/>
  </r>
  <r>
    <s v="SHABBIR LATIF"/>
    <n v="486238"/>
    <x v="1"/>
    <s v="Invoice"/>
    <n v="51.02"/>
    <n v="51.02"/>
    <x v="17"/>
    <x v="17"/>
    <x v="2"/>
    <s v="SR Service-11GO.412"/>
    <x v="9"/>
    <x v="25"/>
  </r>
  <r>
    <s v="NAGESH GAUNEKAR"/>
    <n v="789983"/>
    <x v="1"/>
    <s v="Invoice"/>
    <n v="7867.25"/>
    <n v="7867.25"/>
    <x v="281"/>
    <x v="281"/>
    <x v="4"/>
    <s v="SR Service-11GO.412"/>
    <x v="9"/>
    <x v="25"/>
  </r>
  <r>
    <s v="MARUTI SUZUKI INDIA LTD.(EW)"/>
    <n v="297196"/>
    <x v="1"/>
    <s v="Invoice"/>
    <n v="1844.72"/>
    <n v="1844.72"/>
    <x v="70"/>
    <x v="70"/>
    <x v="1"/>
    <s v="SR Service-11GO.412"/>
    <x v="9"/>
    <x v="25"/>
  </r>
  <r>
    <s v="LEASE PLAN INDIA PRIVATE LIMITED"/>
    <n v="1264470"/>
    <x v="1"/>
    <s v="Invoice"/>
    <n v="9946.39"/>
    <n v="9946.39"/>
    <x v="20"/>
    <x v="20"/>
    <x v="2"/>
    <s v="SR Service-11GO.412"/>
    <x v="9"/>
    <x v="25"/>
  </r>
  <r>
    <s v="AUTOMOBILE CORPORATION OF GOA LTD"/>
    <n v="1019380"/>
    <x v="1"/>
    <s v="Invoice"/>
    <n v="8924.85"/>
    <n v="288.08999999999997"/>
    <x v="83"/>
    <x v="83"/>
    <x v="1"/>
    <s v="SR Service-11GO.412"/>
    <x v="9"/>
    <x v="25"/>
  </r>
  <r>
    <s v="OMKAR HEGDE"/>
    <n v="1218943"/>
    <x v="1"/>
    <s v="Invoice"/>
    <n v="51.01"/>
    <n v="51.01"/>
    <x v="4"/>
    <x v="4"/>
    <x v="2"/>
    <s v="SR Service-11GO.412"/>
    <x v="9"/>
    <x v="25"/>
  </r>
  <r>
    <s v="HARSHAL MUNDPHAN"/>
    <n v="1167029"/>
    <x v="1"/>
    <s v="Invoice"/>
    <n v="11973.76"/>
    <n v="6904.76"/>
    <x v="282"/>
    <x v="282"/>
    <x v="4"/>
    <s v="SR Service-11GO.412"/>
    <x v="9"/>
    <x v="25"/>
  </r>
  <r>
    <s v="LEASE PLAN INDIA PVT LTD"/>
    <n v="1250974"/>
    <x v="1"/>
    <s v="Invoice"/>
    <n v="8186.49"/>
    <n v="765.76"/>
    <x v="177"/>
    <x v="177"/>
    <x v="0"/>
    <s v="SR Service-11GO.412"/>
    <x v="9"/>
    <x v="25"/>
  </r>
  <r>
    <s v="SHANKAR ANGADI"/>
    <n v="969743"/>
    <x v="1"/>
    <s v="Invoice"/>
    <n v="12085.31"/>
    <n v="12085.31"/>
    <x v="1"/>
    <x v="1"/>
    <x v="1"/>
    <s v="SR Service-11GO.412"/>
    <x v="9"/>
    <x v="25"/>
  </r>
  <r>
    <s v="THE NEW INDIA ASSURANCE CO. LTD.(EW)"/>
    <n v="297195"/>
    <x v="1"/>
    <s v="Invoice"/>
    <n v="4055.6"/>
    <n v="4055.6"/>
    <x v="159"/>
    <x v="159"/>
    <x v="0"/>
    <s v="SR Service-11GO.412"/>
    <x v="9"/>
    <x v="25"/>
  </r>
  <r>
    <s v="MANIKLAL BHUROJI SUTHAR"/>
    <n v="1291200"/>
    <x v="1"/>
    <s v="Invoice"/>
    <n v="97"/>
    <n v="97"/>
    <x v="13"/>
    <x v="13"/>
    <x v="2"/>
    <s v="SR Service-11GO.412"/>
    <x v="9"/>
    <x v="25"/>
  </r>
  <r>
    <s v="DILIP KHANDEPARKAR"/>
    <n v="950733"/>
    <x v="1"/>
    <s v="Invoice"/>
    <n v="5308.74"/>
    <n v="308.74"/>
    <x v="43"/>
    <x v="43"/>
    <x v="2"/>
    <s v="SR Service-11GO.412"/>
    <x v="9"/>
    <x v="25"/>
  </r>
  <r>
    <s v="M/S NAVAL WAR COLLAGE"/>
    <n v="986507"/>
    <x v="1"/>
    <s v="Invoice"/>
    <n v="13520.13"/>
    <n v="13520.13"/>
    <x v="45"/>
    <x v="45"/>
    <x v="1"/>
    <s v="SR Service-11GO.412"/>
    <x v="9"/>
    <x v="25"/>
  </r>
  <r>
    <s v="THE DIRECTORATE OF EDUCATION"/>
    <n v="765295"/>
    <x v="1"/>
    <s v="Invoice"/>
    <n v="4036.92"/>
    <n v="4036.92"/>
    <x v="87"/>
    <x v="87"/>
    <x v="3"/>
    <s v="SR Service-11GO.412"/>
    <x v="9"/>
    <x v="25"/>
  </r>
  <r>
    <s v="MARUTI SUZUKI INDIA LTD.(EW)"/>
    <n v="297196"/>
    <x v="1"/>
    <s v="Invoice"/>
    <n v="8106.64"/>
    <n v="8106.64"/>
    <x v="89"/>
    <x v="89"/>
    <x v="4"/>
    <s v="SR Service-11GO.412"/>
    <x v="9"/>
    <x v="25"/>
  </r>
  <r>
    <s v="MANOJ WALAWALKAR"/>
    <n v="1141709"/>
    <x v="1"/>
    <s v="Invoice"/>
    <n v="6812.81"/>
    <n v="2499.81"/>
    <x v="13"/>
    <x v="13"/>
    <x v="2"/>
    <s v="SR Service-11GO.412"/>
    <x v="9"/>
    <x v="25"/>
  </r>
  <r>
    <s v="THE NEW INDIA ASSURANCE CO. LTD.(EW)"/>
    <n v="297195"/>
    <x v="1"/>
    <s v="Invoice"/>
    <n v="4228.41"/>
    <n v="4228.41"/>
    <x v="146"/>
    <x v="146"/>
    <x v="0"/>
    <s v="SR Service-11GO.412"/>
    <x v="9"/>
    <x v="25"/>
  </r>
  <r>
    <s v="THE NEW INDIA ASSURANCE CO. LTD.(EW)"/>
    <n v="297195"/>
    <x v="1"/>
    <s v="Invoice"/>
    <n v="1413.9"/>
    <n v="1413.9"/>
    <x v="283"/>
    <x v="283"/>
    <x v="4"/>
    <s v="SR Service-11GO.412"/>
    <x v="9"/>
    <x v="25"/>
  </r>
  <r>
    <s v="SANDESH SATARDEKAR"/>
    <n v="932133"/>
    <x v="1"/>
    <s v="Invoice"/>
    <n v="11125.71"/>
    <n v="11125.71"/>
    <x v="17"/>
    <x v="17"/>
    <x v="2"/>
    <s v="SR Service-11GO.412"/>
    <x v="9"/>
    <x v="25"/>
  </r>
  <r>
    <s v="ASWATI ASSOTIKAR"/>
    <n v="813565"/>
    <x v="1"/>
    <s v="Invoice"/>
    <n v="11594.64"/>
    <n v="11594.64"/>
    <x v="3"/>
    <x v="3"/>
    <x v="2"/>
    <s v="SR Service-11GO.412"/>
    <x v="9"/>
    <x v="25"/>
  </r>
  <r>
    <s v="SEELA KAMALAKAR"/>
    <n v="1229733"/>
    <x v="1"/>
    <s v="Invoice"/>
    <n v="6050.57"/>
    <n v="5148.57"/>
    <x v="148"/>
    <x v="148"/>
    <x v="4"/>
    <s v="SR Service-11GO.412"/>
    <x v="9"/>
    <x v="25"/>
  </r>
  <r>
    <s v="VARSHA WALE"/>
    <n v="350702"/>
    <x v="1"/>
    <s v="Invoice"/>
    <n v="7762.99"/>
    <n v="7762.99"/>
    <x v="74"/>
    <x v="74"/>
    <x v="3"/>
    <s v="SR Service-11GO.412"/>
    <x v="9"/>
    <x v="25"/>
  </r>
  <r>
    <s v="PANNEER M."/>
    <n v="799649"/>
    <x v="1"/>
    <s v="Invoice"/>
    <n v="70435.100000000006"/>
    <n v="10435.1"/>
    <x v="208"/>
    <x v="208"/>
    <x v="0"/>
    <s v="SR Service-11GO.412"/>
    <x v="9"/>
    <x v="25"/>
  </r>
  <r>
    <s v="THE DEAN"/>
    <n v="845501"/>
    <x v="1"/>
    <s v="Invoice"/>
    <n v="4716"/>
    <n v="4716"/>
    <x v="46"/>
    <x v="46"/>
    <x v="1"/>
    <s v="SR Service-11GO.412"/>
    <x v="9"/>
    <x v="25"/>
  </r>
  <r>
    <s v="THE DEAN"/>
    <n v="845501"/>
    <x v="1"/>
    <s v="Invoice"/>
    <n v="19576.52"/>
    <n v="19576.52"/>
    <x v="8"/>
    <x v="8"/>
    <x v="1"/>
    <s v="SR Service-11GO.412"/>
    <x v="9"/>
    <x v="25"/>
  </r>
  <r>
    <s v="SONAM PALYENKAR"/>
    <n v="983204"/>
    <x v="1"/>
    <s v="Invoice"/>
    <n v="4763.51"/>
    <n v="4763.51"/>
    <x v="13"/>
    <x v="13"/>
    <x v="2"/>
    <s v="SR Service-11GO.412"/>
    <x v="9"/>
    <x v="25"/>
  </r>
  <r>
    <s v="M/S THE DEAN GOA MEDICAL COLLEGE"/>
    <n v="439906"/>
    <x v="1"/>
    <s v="Invoice"/>
    <n v="15588.06"/>
    <n v="15588.06"/>
    <x v="8"/>
    <x v="8"/>
    <x v="1"/>
    <s v="SR Service-11GO.412"/>
    <x v="9"/>
    <x v="25"/>
  </r>
  <r>
    <s v="VARSHA WALE"/>
    <n v="350702"/>
    <x v="1"/>
    <s v="Invoice"/>
    <n v="4126"/>
    <n v="4126"/>
    <x v="40"/>
    <x v="40"/>
    <x v="2"/>
    <s v="SR Service-11GO.412"/>
    <x v="9"/>
    <x v="25"/>
  </r>
  <r>
    <s v="THE NEW INDIA ASSURANCE CO. LTD.(EW)"/>
    <n v="297195"/>
    <x v="1"/>
    <s v="Invoice"/>
    <n v="3123.74"/>
    <n v="3123.74"/>
    <x v="33"/>
    <x v="33"/>
    <x v="0"/>
    <s v="SR Service-11GO.412"/>
    <x v="9"/>
    <x v="25"/>
  </r>
  <r>
    <s v="MARUTI SUZUKI INDIA LTD.(EW)"/>
    <n v="297196"/>
    <x v="1"/>
    <s v="Invoice"/>
    <n v="2979.12"/>
    <n v="2979.12"/>
    <x v="10"/>
    <x v="10"/>
    <x v="1"/>
    <s v="SR Service-11GO.412"/>
    <x v="9"/>
    <x v="25"/>
  </r>
  <r>
    <s v="DISHA SHIRODKAR"/>
    <n v="1179461"/>
    <x v="1"/>
    <s v="Invoice"/>
    <n v="9175.2199999999993"/>
    <n v="9175.2199999999993"/>
    <x v="17"/>
    <x v="17"/>
    <x v="2"/>
    <s v="SR Service-11GO.412"/>
    <x v="9"/>
    <x v="25"/>
  </r>
  <r>
    <s v="SAMEER KAPADI"/>
    <n v="160538"/>
    <x v="1"/>
    <s v="Invoice"/>
    <n v="8118.04"/>
    <n v="8118.04"/>
    <x v="13"/>
    <x v="13"/>
    <x v="2"/>
    <s v="SR Service-11GO.412"/>
    <x v="9"/>
    <x v="25"/>
  </r>
  <r>
    <s v="COMMISSIONER OF COMMERCIAL TAX"/>
    <n v="710028"/>
    <x v="1"/>
    <s v="Invoice"/>
    <n v="15279.94"/>
    <n v="15279.94"/>
    <x v="9"/>
    <x v="9"/>
    <x v="3"/>
    <s v="SR Service-11GO.412"/>
    <x v="9"/>
    <x v="25"/>
  </r>
  <r>
    <s v="THE NEW INDIA ASSURANCE CO. LTD.(EW)"/>
    <n v="297195"/>
    <x v="1"/>
    <s v="Invoice"/>
    <n v="2189.12"/>
    <n v="2189.12"/>
    <x v="179"/>
    <x v="179"/>
    <x v="0"/>
    <s v="SR Service-11GO.412"/>
    <x v="9"/>
    <x v="25"/>
  </r>
  <r>
    <s v="THE DEAN"/>
    <n v="845501"/>
    <x v="1"/>
    <s v="Invoice"/>
    <n v="708"/>
    <n v="708"/>
    <x v="23"/>
    <x v="23"/>
    <x v="1"/>
    <s v="SR Service-11GO.412"/>
    <x v="9"/>
    <x v="25"/>
  </r>
  <r>
    <s v="REGINA NORTON"/>
    <n v="133095"/>
    <x v="1"/>
    <s v="Invoice"/>
    <n v="10381.15"/>
    <n v="1457.15"/>
    <x v="3"/>
    <x v="3"/>
    <x v="2"/>
    <s v="SR Service-11GO.412"/>
    <x v="9"/>
    <x v="25"/>
  </r>
  <r>
    <s v="SHOBHAN NAIK"/>
    <n v="1018852"/>
    <x v="1"/>
    <s v="Invoice"/>
    <n v="20466.099999999999"/>
    <n v="3546.1"/>
    <x v="60"/>
    <x v="60"/>
    <x v="0"/>
    <s v="SR Service-11GO.412"/>
    <x v="9"/>
    <x v="25"/>
  </r>
  <r>
    <s v="LEASE PLAN INDIA PVT LTD"/>
    <n v="1250974"/>
    <x v="1"/>
    <s v="Invoice"/>
    <n v="3725.68"/>
    <n v="279.75"/>
    <x v="59"/>
    <x v="59"/>
    <x v="3"/>
    <s v="SR Service-11GO.412"/>
    <x v="9"/>
    <x v="25"/>
  </r>
  <r>
    <s v="SAI SERVICE PVT LTD (MUMBAI-ST)"/>
    <n v="624776"/>
    <x v="1"/>
    <s v="Invoice"/>
    <n v="603"/>
    <n v="603"/>
    <x v="45"/>
    <x v="45"/>
    <x v="1"/>
    <s v="Spares Sale-11GO.401"/>
    <x v="0"/>
    <x v="26"/>
  </r>
  <r>
    <s v="SAI SERVICE PVT LTD (PUNE-ST)"/>
    <n v="628736"/>
    <x v="1"/>
    <s v="Invoice"/>
    <n v="184.49"/>
    <n v="184.49"/>
    <x v="4"/>
    <x v="4"/>
    <x v="2"/>
    <s v="Spares Sale-11GO.401"/>
    <x v="0"/>
    <x v="26"/>
  </r>
  <r>
    <s v="SAI SERVICE PVT LTD (KOLHAPUR-ST)"/>
    <n v="622990"/>
    <x v="1"/>
    <s v="Invoice"/>
    <n v="5481"/>
    <n v="5481"/>
    <x v="11"/>
    <x v="11"/>
    <x v="1"/>
    <s v="Spares Sale-11GO.401"/>
    <x v="0"/>
    <x v="26"/>
  </r>
  <r>
    <s v="SAI SERVICE PVT LTD (KOLHAPUR-ST)"/>
    <n v="622990"/>
    <x v="1"/>
    <s v="Invoice"/>
    <n v="814.5"/>
    <n v="814.5"/>
    <x v="20"/>
    <x v="20"/>
    <x v="2"/>
    <s v="Spares Sale-11GO.401"/>
    <x v="0"/>
    <x v="26"/>
  </r>
  <r>
    <s v="SAI SERVICE PVT LTD (PUNE-ST)"/>
    <n v="628736"/>
    <x v="1"/>
    <s v="Invoice"/>
    <n v="5306.28"/>
    <n v="5306.28"/>
    <x v="71"/>
    <x v="71"/>
    <x v="1"/>
    <s v="Spares Sale-11GO.401"/>
    <x v="0"/>
    <x v="26"/>
  </r>
  <r>
    <s v="KATHA ENTERPRISES"/>
    <n v="168132"/>
    <x v="1"/>
    <s v="Invoice"/>
    <n v="5699.88"/>
    <n v="5699.88"/>
    <x v="15"/>
    <x v="15"/>
    <x v="2"/>
    <s v="Spares Sale-11GO.401"/>
    <x v="0"/>
    <x v="26"/>
  </r>
  <r>
    <s v="SAI SERVICE PVT LTD (KOLHAPUR-ST)"/>
    <n v="622990"/>
    <x v="1"/>
    <s v="Invoice"/>
    <n v="12123.03"/>
    <n v="12123.03"/>
    <x v="15"/>
    <x v="15"/>
    <x v="2"/>
    <s v="Spares Sale-11GO.401"/>
    <x v="0"/>
    <x v="26"/>
  </r>
  <r>
    <s v="SAI SERVICE PVT LTD (PUNE-ST)"/>
    <n v="628736"/>
    <x v="1"/>
    <s v="Invoice"/>
    <n v="3292.5"/>
    <n v="3292.5"/>
    <x v="71"/>
    <x v="71"/>
    <x v="1"/>
    <s v="Spares Sale-11GO.401"/>
    <x v="0"/>
    <x v="26"/>
  </r>
  <r>
    <s v="SAI SERVICE PVT LTD (KOLHAPUR-ST)"/>
    <n v="622990"/>
    <x v="1"/>
    <s v="Invoice"/>
    <n v="7747.65"/>
    <n v="7747.65"/>
    <x v="18"/>
    <x v="18"/>
    <x v="2"/>
    <s v="Spares Sale-11GO.401"/>
    <x v="0"/>
    <x v="26"/>
  </r>
  <r>
    <s v="CHOWGULE INDUSTRIES LTD(3401)  "/>
    <n v="2862"/>
    <x v="1"/>
    <s v="Invoice"/>
    <n v="9885.6299999999992"/>
    <n v="9885.6299999999992"/>
    <x v="2"/>
    <x v="2"/>
    <x v="2"/>
    <s v="Spares Sale-11GO.401"/>
    <x v="0"/>
    <x v="26"/>
  </r>
  <r>
    <s v="SAI SERVICE PVT LTD (KOLHAPUR-ST)"/>
    <n v="622990"/>
    <x v="1"/>
    <s v="Invoice"/>
    <n v="1548.01"/>
    <n v="1548.01"/>
    <x v="32"/>
    <x v="32"/>
    <x v="2"/>
    <s v="Spares Sale-11GO.401"/>
    <x v="0"/>
    <x v="26"/>
  </r>
  <r>
    <s v="SAI SERVICE PVT LTD (KOLHAPUR-ST)"/>
    <n v="622990"/>
    <x v="1"/>
    <s v="Invoice"/>
    <n v="374.4"/>
    <n v="374.4"/>
    <x v="20"/>
    <x v="20"/>
    <x v="2"/>
    <s v="Spares Sale-11GO.401"/>
    <x v="0"/>
    <x v="26"/>
  </r>
  <r>
    <s v="CHOWGULE INDUSTRIES LTD(3401)  "/>
    <n v="2862"/>
    <x v="1"/>
    <s v="Invoice"/>
    <n v="15002.1"/>
    <n v="15002.1"/>
    <x v="23"/>
    <x v="23"/>
    <x v="1"/>
    <s v="Spares Sale-11GO.401"/>
    <x v="0"/>
    <x v="26"/>
  </r>
  <r>
    <s v="SAI SERVICE PVT LTD (KOLHAPUR-ST)"/>
    <n v="622990"/>
    <x v="1"/>
    <s v="Invoice"/>
    <n v="22144.5"/>
    <n v="22144.5"/>
    <x v="71"/>
    <x v="71"/>
    <x v="1"/>
    <s v="Spares Sale-11GO.401"/>
    <x v="0"/>
    <x v="26"/>
  </r>
  <r>
    <s v="SAI SERVICE PVT LTD (PUNE-ST)"/>
    <n v="628736"/>
    <x v="1"/>
    <s v="Invoice"/>
    <n v="16320"/>
    <n v="16320"/>
    <x v="23"/>
    <x v="23"/>
    <x v="1"/>
    <s v="Spares Sale-11GO.401"/>
    <x v="0"/>
    <x v="26"/>
  </r>
  <r>
    <s v="SAI SERVICE PVT LTD (KOLHAPUR-ST)"/>
    <n v="622990"/>
    <x v="1"/>
    <s v="Invoice"/>
    <n v="4935.6099999999997"/>
    <n v="4935.6099999999997"/>
    <x v="6"/>
    <x v="6"/>
    <x v="2"/>
    <s v="Spares Sale-11GO.401"/>
    <x v="0"/>
    <x v="26"/>
  </r>
  <r>
    <s v="CHOWGULE INDUSTRIES LTD(3401)  "/>
    <n v="2862"/>
    <x v="1"/>
    <s v="Invoice"/>
    <n v="5358.6"/>
    <n v="5358.6"/>
    <x v="17"/>
    <x v="17"/>
    <x v="2"/>
    <s v="Spares Sale-11GO.401"/>
    <x v="0"/>
    <x v="26"/>
  </r>
  <r>
    <s v="GOVIND POY MOTORS"/>
    <n v="168131"/>
    <x v="1"/>
    <s v="Invoice"/>
    <n v="1278"/>
    <n v="1278"/>
    <x v="40"/>
    <x v="40"/>
    <x v="2"/>
    <s v="Spares Sale-11GO.401"/>
    <x v="0"/>
    <x v="26"/>
  </r>
  <r>
    <s v="GOVIND POY MOTORS"/>
    <n v="168131"/>
    <x v="1"/>
    <s v="Invoice"/>
    <n v="2326.4899999999998"/>
    <n v="2326.4899999999998"/>
    <x v="43"/>
    <x v="43"/>
    <x v="2"/>
    <s v="Spares Sale-11GO.401"/>
    <x v="0"/>
    <x v="26"/>
  </r>
  <r>
    <s v="CHOWGULE INDUSTRIES LTD(3401)  "/>
    <n v="2862"/>
    <x v="1"/>
    <s v="Invoice"/>
    <n v="2718.02"/>
    <n v="2718.02"/>
    <x v="13"/>
    <x v="13"/>
    <x v="2"/>
    <s v="Spares Sale-11GO.401"/>
    <x v="0"/>
    <x v="26"/>
  </r>
  <r>
    <s v="SAI SERVICE PVT LTD (KOLHAPUR-ST)"/>
    <n v="622990"/>
    <x v="1"/>
    <s v="Invoice"/>
    <n v="7375.51"/>
    <n v="7375.51"/>
    <x v="2"/>
    <x v="2"/>
    <x v="2"/>
    <s v="Spares Sale-11GO.401"/>
    <x v="0"/>
    <x v="26"/>
  </r>
  <r>
    <s v="CHOWGULE INDUSTRIES LTD(3401)  "/>
    <n v="2862"/>
    <x v="1"/>
    <s v="Invoice"/>
    <n v="5931.03"/>
    <n v="5931.03"/>
    <x v="18"/>
    <x v="18"/>
    <x v="2"/>
    <s v="Spares Sale-11GO.401"/>
    <x v="0"/>
    <x v="26"/>
  </r>
  <r>
    <s v="SAI SERVICE PVT LTD (MUMBAI-ST)"/>
    <n v="624776"/>
    <x v="1"/>
    <s v="Invoice"/>
    <n v="8729.99"/>
    <n v="8729.99"/>
    <x v="20"/>
    <x v="20"/>
    <x v="2"/>
    <s v="Spares Sale-11GO.401"/>
    <x v="0"/>
    <x v="26"/>
  </r>
  <r>
    <s v="CHOWGULE INDUSTRIES LTD(3401)  "/>
    <n v="2862"/>
    <x v="1"/>
    <s v="Invoice"/>
    <n v="8325.01"/>
    <n v="8325.01"/>
    <x v="13"/>
    <x v="13"/>
    <x v="2"/>
    <s v="Spares Sale-11GO.401"/>
    <x v="0"/>
    <x v="26"/>
  </r>
  <r>
    <s v="CHOWGULE INDUSTRIES LTD(3401)  "/>
    <n v="2862"/>
    <x v="1"/>
    <s v="Invoice"/>
    <n v="22590.97"/>
    <n v="22590.97"/>
    <x v="18"/>
    <x v="18"/>
    <x v="2"/>
    <s v="Spares Sale-11GO.401"/>
    <x v="0"/>
    <x v="26"/>
  </r>
  <r>
    <s v="CHOWGULE INDUSTRIES LTD(3401)  "/>
    <n v="2862"/>
    <x v="1"/>
    <s v="Invoice"/>
    <n v="90.02"/>
    <n v="90.02"/>
    <x v="13"/>
    <x v="13"/>
    <x v="2"/>
    <s v="Spares Sale-11GO.401"/>
    <x v="0"/>
    <x v="26"/>
  </r>
  <r>
    <s v="SAI SERVICE PVT LTD (MUMBAI-ST)"/>
    <n v="624776"/>
    <x v="1"/>
    <s v="Invoice"/>
    <n v="8550.01"/>
    <n v="8550.01"/>
    <x v="20"/>
    <x v="20"/>
    <x v="2"/>
    <s v="Spares Sale-11GO.401"/>
    <x v="0"/>
    <x v="26"/>
  </r>
  <r>
    <s v="CHOWGULE INDUSTRIES LTD(3401)  "/>
    <n v="2862"/>
    <x v="1"/>
    <s v="Invoice"/>
    <n v="1632.58"/>
    <n v="1632.58"/>
    <x v="54"/>
    <x v="54"/>
    <x v="1"/>
    <s v="Spares Sale-11GO.401"/>
    <x v="0"/>
    <x v="26"/>
  </r>
  <r>
    <s v="CHOWGULE INDUSTRIES LTD(3401)  "/>
    <n v="2862"/>
    <x v="1"/>
    <s v="Invoice"/>
    <n v="3915"/>
    <n v="3915"/>
    <x v="43"/>
    <x v="43"/>
    <x v="2"/>
    <s v="Spares Sale-11GO.401"/>
    <x v="0"/>
    <x v="26"/>
  </r>
  <r>
    <s v="SAI SERVICE PVT LTD (KOLHAPUR-ST)"/>
    <n v="622990"/>
    <x v="1"/>
    <s v="Invoice"/>
    <n v="5286.61"/>
    <n v="5286.61"/>
    <x v="54"/>
    <x v="54"/>
    <x v="1"/>
    <s v="Spares Sale-11GO.401"/>
    <x v="0"/>
    <x v="26"/>
  </r>
  <r>
    <s v="CHOWGULE INDUSTRIES LTD(3401)  "/>
    <n v="2862"/>
    <x v="1"/>
    <s v="Invoice"/>
    <n v="9669.58"/>
    <n v="9669.58"/>
    <x v="32"/>
    <x v="32"/>
    <x v="2"/>
    <s v="Spares Sale-11GO.401"/>
    <x v="0"/>
    <x v="26"/>
  </r>
  <r>
    <s v="SAI SERVICE PVT LTD (PUNE-ST)"/>
    <n v="628736"/>
    <x v="1"/>
    <s v="Invoice"/>
    <n v="13481"/>
    <n v="13481"/>
    <x v="6"/>
    <x v="6"/>
    <x v="2"/>
    <s v="Spares Sale-11GO.401"/>
    <x v="0"/>
    <x v="26"/>
  </r>
  <r>
    <s v="SAI SERVICE PVT LTD (PUNE-ST)"/>
    <n v="628736"/>
    <x v="1"/>
    <s v="Invoice"/>
    <n v="1267.2"/>
    <n v="1267.2"/>
    <x v="20"/>
    <x v="20"/>
    <x v="2"/>
    <s v="Spares Sale-11GO.401"/>
    <x v="0"/>
    <x v="26"/>
  </r>
  <r>
    <s v="SAI SERVICE PVT LTD (KOLHAPUR-ST)"/>
    <n v="622990"/>
    <x v="1"/>
    <s v="Invoice"/>
    <n v="1045.8"/>
    <n v="1045.8"/>
    <x v="21"/>
    <x v="21"/>
    <x v="2"/>
    <s v="Spares Sale-11GO.401"/>
    <x v="0"/>
    <x v="26"/>
  </r>
  <r>
    <s v="CHOWGULE INDUSTRIES LTD(3401)  "/>
    <n v="2862"/>
    <x v="1"/>
    <s v="Invoice"/>
    <n v="80.099999999999994"/>
    <n v="80.099999999999994"/>
    <x v="23"/>
    <x v="23"/>
    <x v="1"/>
    <s v="Spares Sale-11GO.401"/>
    <x v="0"/>
    <x v="26"/>
  </r>
  <r>
    <s v="SAI SERVICE PVT LTD (PUNE-ST)"/>
    <n v="628736"/>
    <x v="1"/>
    <s v="Invoice"/>
    <n v="5301"/>
    <n v="5301"/>
    <x v="54"/>
    <x v="54"/>
    <x v="1"/>
    <s v="Spares Sale-11GO.401"/>
    <x v="0"/>
    <x v="26"/>
  </r>
  <r>
    <s v="SAI SERVICE PVT LTD (KOLHAPUR-ST)"/>
    <n v="622990"/>
    <x v="1"/>
    <s v="Invoice"/>
    <n v="2125.79"/>
    <n v="2125.79"/>
    <x v="18"/>
    <x v="18"/>
    <x v="2"/>
    <s v="Spares Sale-11GO.401"/>
    <x v="0"/>
    <x v="26"/>
  </r>
  <r>
    <s v="CHOWGULE INDUSTRIES LTD(3401)  "/>
    <n v="2862"/>
    <x v="1"/>
    <s v="Invoice"/>
    <n v="6658.2"/>
    <n v="6658.2"/>
    <x v="18"/>
    <x v="18"/>
    <x v="2"/>
    <s v="Spares Sale-11GO.401"/>
    <x v="0"/>
    <x v="26"/>
  </r>
  <r>
    <s v="CHOWGULE INDUSTRIES LTD(3401)  "/>
    <n v="2862"/>
    <x v="1"/>
    <s v="Invoice"/>
    <n v="11700.94"/>
    <n v="11700.94"/>
    <x v="17"/>
    <x v="17"/>
    <x v="2"/>
    <s v="Spares Sale-11GO.401"/>
    <x v="0"/>
    <x v="26"/>
  </r>
  <r>
    <s v="CHOWGULE INDUSTRIES LTD(3401)  "/>
    <n v="2862"/>
    <x v="1"/>
    <s v="Invoice"/>
    <n v="4140"/>
    <n v="4140"/>
    <x v="43"/>
    <x v="43"/>
    <x v="2"/>
    <s v="Spares Sale-11GO.401"/>
    <x v="0"/>
    <x v="26"/>
  </r>
  <r>
    <s v="SAI SERVICE PVT LTD (KOLHAPUR-ST)"/>
    <n v="622990"/>
    <x v="1"/>
    <s v="Invoice"/>
    <n v="8302.5"/>
    <n v="8302.5"/>
    <x v="43"/>
    <x v="43"/>
    <x v="2"/>
    <s v="Spares Sale-11GO.401"/>
    <x v="0"/>
    <x v="26"/>
  </r>
  <r>
    <s v="CHOWGULE INDUSTRIES LTD(3401)  "/>
    <n v="2862"/>
    <x v="1"/>
    <s v="Invoice"/>
    <n v="480.61"/>
    <n v="480.61"/>
    <x v="2"/>
    <x v="2"/>
    <x v="2"/>
    <s v="Spares Sale-11GO.401"/>
    <x v="0"/>
    <x v="26"/>
  </r>
  <r>
    <s v="SAI SERVICE PVT LTD (KOLHAPUR-ST)"/>
    <n v="622990"/>
    <x v="1"/>
    <s v="Invoice"/>
    <n v="17941.52"/>
    <n v="17941.52"/>
    <x v="39"/>
    <x v="39"/>
    <x v="1"/>
    <s v="Spares Sale-11GO.401"/>
    <x v="0"/>
    <x v="26"/>
  </r>
  <r>
    <s v="SAI SERVICE PVT LTD (KOLHAPUR-ST)"/>
    <n v="622990"/>
    <x v="1"/>
    <s v="Invoice"/>
    <n v="3401.98"/>
    <n v="3401.98"/>
    <x v="32"/>
    <x v="32"/>
    <x v="2"/>
    <s v="Spares Sale-11GO.401"/>
    <x v="0"/>
    <x v="26"/>
  </r>
  <r>
    <s v="GOVIND POY MOTORS"/>
    <n v="168131"/>
    <x v="1"/>
    <s v="Invoice"/>
    <n v="670.49"/>
    <n v="670.49"/>
    <x v="8"/>
    <x v="8"/>
    <x v="1"/>
    <s v="Spares Sale-11GO.401"/>
    <x v="0"/>
    <x v="26"/>
  </r>
  <r>
    <s v="CHOWGULE INDUSTRIES LTD(3401)  "/>
    <n v="2862"/>
    <x v="1"/>
    <s v="Invoice"/>
    <n v="8260.2099999999991"/>
    <n v="8260.2099999999991"/>
    <x v="6"/>
    <x v="6"/>
    <x v="2"/>
    <s v="Spares Sale-11GO.401"/>
    <x v="0"/>
    <x v="26"/>
  </r>
  <r>
    <s v="CHOWGULE INDUSTRIES LTD(3401)  "/>
    <n v="2862"/>
    <x v="1"/>
    <s v="Invoice"/>
    <n v="4122.01"/>
    <n v="4122.01"/>
    <x v="30"/>
    <x v="30"/>
    <x v="1"/>
    <s v="Spares Sale-11GO.401"/>
    <x v="0"/>
    <x v="26"/>
  </r>
  <r>
    <s v="CHOWGULE INDUSTRIES LTD(3401)  "/>
    <n v="2862"/>
    <x v="1"/>
    <s v="Invoice"/>
    <n v="4275.01"/>
    <n v="4275.01"/>
    <x v="43"/>
    <x v="43"/>
    <x v="2"/>
    <s v="Spares Sale-11GO.401"/>
    <x v="0"/>
    <x v="26"/>
  </r>
  <r>
    <s v="CHOWGULE INDUSTRIES LTD(3401)  "/>
    <n v="2862"/>
    <x v="1"/>
    <s v="Invoice"/>
    <n v="4942.8"/>
    <n v="4942.8"/>
    <x v="2"/>
    <x v="2"/>
    <x v="2"/>
    <s v="Spares Sale-11GO.401"/>
    <x v="0"/>
    <x v="26"/>
  </r>
  <r>
    <s v="SAI SERVICE PVT LTD (KOLHAPUR-ST)"/>
    <n v="622990"/>
    <x v="1"/>
    <s v="Invoice"/>
    <n v="495"/>
    <n v="495"/>
    <x v="21"/>
    <x v="21"/>
    <x v="2"/>
    <s v="Spares Sale-11GO.401"/>
    <x v="0"/>
    <x v="26"/>
  </r>
  <r>
    <s v="SAI SERVICE PVT LTD (KOLHAPUR-ST)"/>
    <n v="622990"/>
    <x v="1"/>
    <s v="Invoice"/>
    <n v="12545.1"/>
    <n v="12545.1"/>
    <x v="46"/>
    <x v="46"/>
    <x v="1"/>
    <s v="Spares Sale-11GO.401"/>
    <x v="0"/>
    <x v="26"/>
  </r>
  <r>
    <s v="CHOWGULE INDUSTRIES LTD(3401)  "/>
    <n v="2862"/>
    <x v="1"/>
    <s v="Invoice"/>
    <n v="10103.42"/>
    <n v="10103.42"/>
    <x v="4"/>
    <x v="4"/>
    <x v="2"/>
    <s v="Spares Sale-11GO.401"/>
    <x v="0"/>
    <x v="26"/>
  </r>
  <r>
    <s v="SAI SERVICE PVT LTD (PUNE-ST)"/>
    <n v="628736"/>
    <x v="1"/>
    <s v="Invoice"/>
    <n v="19377.900000000001"/>
    <n v="19377.900000000001"/>
    <x v="17"/>
    <x v="17"/>
    <x v="2"/>
    <s v="Spares Sale-11GO.401"/>
    <x v="0"/>
    <x v="26"/>
  </r>
  <r>
    <s v="SAI SERVICE PVT LTD (PUNE-ST)"/>
    <n v="628736"/>
    <x v="1"/>
    <s v="Invoice"/>
    <n v="5942.7"/>
    <n v="5942.7"/>
    <x v="71"/>
    <x v="71"/>
    <x v="1"/>
    <s v="Spares Sale-11GO.401"/>
    <x v="0"/>
    <x v="26"/>
  </r>
  <r>
    <s v="CHOWGULE INDUSTRIES LTD(3401)  "/>
    <n v="2862"/>
    <x v="1"/>
    <s v="Invoice"/>
    <n v="2434.5"/>
    <n v="2434.5"/>
    <x v="21"/>
    <x v="21"/>
    <x v="2"/>
    <s v="Spares Sale-11GO.401"/>
    <x v="0"/>
    <x v="26"/>
  </r>
  <r>
    <s v="CHOWGULE INDUSTRIES LTD(3401)  "/>
    <n v="2862"/>
    <x v="1"/>
    <s v="Invoice"/>
    <n v="17965.82"/>
    <n v="17965.82"/>
    <x v="7"/>
    <x v="7"/>
    <x v="2"/>
    <s v="Spares Sale-11GO.402"/>
    <x v="1"/>
    <x v="26"/>
  </r>
  <r>
    <s v="SAI SERVICE PVT LTD (KOLHAPUR-ST)"/>
    <n v="622990"/>
    <x v="1"/>
    <s v="Invoice"/>
    <n v="16870.5"/>
    <n v="16870.5"/>
    <x v="8"/>
    <x v="8"/>
    <x v="1"/>
    <s v="Spares Sale-11GO.402"/>
    <x v="1"/>
    <x v="26"/>
  </r>
  <r>
    <s v="SAI SERVICE PVT LTD (MUMBAI-ST)"/>
    <n v="624776"/>
    <x v="1"/>
    <s v="Invoice"/>
    <n v="13409.99"/>
    <n v="13409.99"/>
    <x v="2"/>
    <x v="2"/>
    <x v="2"/>
    <s v="Spares Sale-11GO.402"/>
    <x v="1"/>
    <x v="26"/>
  </r>
  <r>
    <s v="CHOWGULE INDUSTRIES LTD(3401)  "/>
    <n v="2862"/>
    <x v="1"/>
    <s v="Invoice"/>
    <n v="12765.61"/>
    <n v="12765.61"/>
    <x v="18"/>
    <x v="18"/>
    <x v="2"/>
    <s v="Spares Sale-11GO.402"/>
    <x v="1"/>
    <x v="26"/>
  </r>
  <r>
    <s v="CHOWGULE INDUSTRIES LTD(3401)  "/>
    <n v="2862"/>
    <x v="1"/>
    <s v="Invoice"/>
    <n v="1877.38"/>
    <n v="1877.38"/>
    <x v="20"/>
    <x v="20"/>
    <x v="2"/>
    <s v="Spares Sale-11GO.402"/>
    <x v="1"/>
    <x v="26"/>
  </r>
  <r>
    <s v="GOVIND POY MOTORS"/>
    <n v="168131"/>
    <x v="1"/>
    <s v="Invoice"/>
    <n v="6457.51"/>
    <n v="6457.51"/>
    <x v="1"/>
    <x v="1"/>
    <x v="1"/>
    <s v="Spares Sale-11GO.402"/>
    <x v="1"/>
    <x v="26"/>
  </r>
  <r>
    <s v="CHOWGULE INDUSTRIES LTD(3401)  "/>
    <n v="2862"/>
    <x v="1"/>
    <s v="Invoice"/>
    <n v="5684.4"/>
    <n v="5684.4"/>
    <x v="14"/>
    <x v="14"/>
    <x v="2"/>
    <s v="Spares Sale-11GO.402"/>
    <x v="1"/>
    <x v="26"/>
  </r>
  <r>
    <s v="GOVIND POY MOTORS"/>
    <n v="168131"/>
    <x v="1"/>
    <s v="Invoice"/>
    <n v="522.02"/>
    <n v="522.02"/>
    <x v="42"/>
    <x v="42"/>
    <x v="1"/>
    <s v="Spares Sale-11GO.402"/>
    <x v="1"/>
    <x v="26"/>
  </r>
  <r>
    <s v="CHOWGULE INDUSTRIES LTD(3401)  "/>
    <n v="2862"/>
    <x v="1"/>
    <s v="Invoice"/>
    <n v="3532.51"/>
    <n v="3532.51"/>
    <x v="21"/>
    <x v="21"/>
    <x v="2"/>
    <s v="Spares Sale-11GO.402"/>
    <x v="1"/>
    <x v="26"/>
  </r>
  <r>
    <s v="SAI SERVICE PVT LTD (PUNE-ST)"/>
    <n v="628736"/>
    <x v="1"/>
    <s v="Invoice"/>
    <n v="11393.11"/>
    <n v="11393.11"/>
    <x v="14"/>
    <x v="14"/>
    <x v="2"/>
    <s v="Spares Sale-11GO.402"/>
    <x v="1"/>
    <x v="26"/>
  </r>
  <r>
    <s v="CHOWGULE INDUSTRIES LTD(3401)  "/>
    <n v="2862"/>
    <x v="1"/>
    <s v="Invoice"/>
    <n v="2197.77"/>
    <n v="2197.77"/>
    <x v="13"/>
    <x v="13"/>
    <x v="2"/>
    <s v="Spares Sale-11GO.402"/>
    <x v="1"/>
    <x v="26"/>
  </r>
  <r>
    <s v="SAI SERVICE PVT LTD (MUMBAI-ST)"/>
    <n v="624776"/>
    <x v="1"/>
    <s v="Invoice"/>
    <n v="14447.69"/>
    <n v="14447.69"/>
    <x v="21"/>
    <x v="21"/>
    <x v="2"/>
    <s v="Spares Sale-11GO.402"/>
    <x v="1"/>
    <x v="26"/>
  </r>
  <r>
    <s v="CHOWGULE INDUSTRIES LTD(3401)  "/>
    <n v="2862"/>
    <x v="1"/>
    <s v="Invoice"/>
    <n v="8648.99"/>
    <n v="6790.83"/>
    <x v="69"/>
    <x v="69"/>
    <x v="2"/>
    <s v="Spares Sale-11GO.402"/>
    <x v="1"/>
    <x v="26"/>
  </r>
  <r>
    <s v="CHOWGULE INDUSTRIES LTD(3401)  "/>
    <n v="2862"/>
    <x v="1"/>
    <s v="Invoice"/>
    <n v="441.01"/>
    <n v="441.01"/>
    <x v="24"/>
    <x v="24"/>
    <x v="2"/>
    <s v="Spares Sale-11GO.402"/>
    <x v="1"/>
    <x v="26"/>
  </r>
  <r>
    <s v="GOVIND POY MOTORS"/>
    <n v="168131"/>
    <x v="1"/>
    <s v="Invoice"/>
    <n v="2204.98"/>
    <n v="2204.98"/>
    <x v="40"/>
    <x v="40"/>
    <x v="2"/>
    <s v="Spares Sale-11GO.402"/>
    <x v="1"/>
    <x v="26"/>
  </r>
  <r>
    <s v="CHOWGULE INDUSTRIES LTD(3401)  "/>
    <n v="2862"/>
    <x v="1"/>
    <s v="Invoice"/>
    <n v="4095.91"/>
    <n v="4095.91"/>
    <x v="2"/>
    <x v="2"/>
    <x v="2"/>
    <s v="Spares Sale-11GO.402"/>
    <x v="1"/>
    <x v="26"/>
  </r>
  <r>
    <s v="SAI POINT CARS PVT LTD "/>
    <n v="138016"/>
    <x v="1"/>
    <s v="Invoice"/>
    <n v="1195.19"/>
    <n v="38.46"/>
    <x v="3"/>
    <x v="3"/>
    <x v="2"/>
    <s v="Spares Sale-11GO.402"/>
    <x v="1"/>
    <x v="26"/>
  </r>
  <r>
    <s v="SAI SERVICE PVT LTD (PUNE-ST)"/>
    <n v="628736"/>
    <x v="1"/>
    <s v="Invoice"/>
    <n v="2069.1"/>
    <n v="2069.1"/>
    <x v="53"/>
    <x v="53"/>
    <x v="1"/>
    <s v="Spares Sale-11GO.402"/>
    <x v="1"/>
    <x v="26"/>
  </r>
  <r>
    <s v="SAI SERVICE PVT LTD (MUMBAI-ST)"/>
    <n v="624776"/>
    <x v="1"/>
    <s v="Invoice"/>
    <n v="5060.72"/>
    <n v="5060.72"/>
    <x v="17"/>
    <x v="17"/>
    <x v="2"/>
    <s v="Spares Sale-11GO.402"/>
    <x v="1"/>
    <x v="26"/>
  </r>
  <r>
    <s v="SAI POINT CARS PVT LTD "/>
    <n v="138016"/>
    <x v="1"/>
    <s v="Invoice"/>
    <n v="6255.03"/>
    <n v="6255.03"/>
    <x v="20"/>
    <x v="20"/>
    <x v="2"/>
    <s v="Spares Sale-11GO.402"/>
    <x v="1"/>
    <x v="26"/>
  </r>
  <r>
    <s v="CHOWGULE INDUSTRIES LTD(3401)  "/>
    <n v="2862"/>
    <x v="1"/>
    <s v="Invoice"/>
    <n v="2379.61"/>
    <n v="2379.61"/>
    <x v="15"/>
    <x v="15"/>
    <x v="2"/>
    <s v="Spares Sale-11GO.402"/>
    <x v="1"/>
    <x v="26"/>
  </r>
  <r>
    <s v="SAI SERVICE PVT LTD (PUNE-ST)"/>
    <n v="628736"/>
    <x v="1"/>
    <s v="Invoice"/>
    <n v="1431.01"/>
    <n v="1431.01"/>
    <x v="54"/>
    <x v="54"/>
    <x v="1"/>
    <s v="Spares Sale-11GO.402"/>
    <x v="1"/>
    <x v="26"/>
  </r>
  <r>
    <s v="GOVIND POY MOTORS"/>
    <n v="168131"/>
    <x v="1"/>
    <s v="Invoice"/>
    <n v="71.989999999999995"/>
    <n v="71.989999999999995"/>
    <x v="40"/>
    <x v="40"/>
    <x v="2"/>
    <s v="Spares Sale-11GO.402"/>
    <x v="1"/>
    <x v="26"/>
  </r>
  <r>
    <s v="CHOWGULE INDUSTRIES LTD(3401)  "/>
    <n v="2862"/>
    <x v="1"/>
    <s v="Invoice"/>
    <n v="4184.99"/>
    <n v="4184.99"/>
    <x v="3"/>
    <x v="3"/>
    <x v="2"/>
    <s v="Spares Sale-11GO.402"/>
    <x v="1"/>
    <x v="26"/>
  </r>
  <r>
    <s v="CHOWGULE INDUSTRIES LTD(3401)  "/>
    <n v="2862"/>
    <x v="1"/>
    <s v="Invoice"/>
    <n v="5350.52"/>
    <n v="5350.52"/>
    <x v="21"/>
    <x v="21"/>
    <x v="2"/>
    <s v="Spares Sale-11GO.402"/>
    <x v="1"/>
    <x v="26"/>
  </r>
  <r>
    <s v="CHOWGULE INDUSTRIES LTD(3401)  "/>
    <n v="2862"/>
    <x v="1"/>
    <s v="Invoice"/>
    <n v="7630.16"/>
    <n v="7630.16"/>
    <x v="18"/>
    <x v="18"/>
    <x v="2"/>
    <s v="Spares Sale-11GO.402"/>
    <x v="1"/>
    <x v="26"/>
  </r>
  <r>
    <s v="CHOWGULE INDUSTRIES LTD(3401)  "/>
    <n v="2862"/>
    <x v="1"/>
    <s v="Invoice"/>
    <n v="5948.99"/>
    <n v="5948.99"/>
    <x v="20"/>
    <x v="20"/>
    <x v="2"/>
    <s v="Spares Sale-11GO.402"/>
    <x v="1"/>
    <x v="26"/>
  </r>
  <r>
    <s v="CHOWGULE INDUSTRIES LTD(3401)  "/>
    <n v="2862"/>
    <x v="1"/>
    <s v="Invoice"/>
    <n v="229.51"/>
    <n v="229.51"/>
    <x v="17"/>
    <x v="17"/>
    <x v="2"/>
    <s v="Spares Sale-11GO.402"/>
    <x v="1"/>
    <x v="26"/>
  </r>
  <r>
    <s v="CHOWGULE INDUSTRIES LTD(3401)  "/>
    <n v="2862"/>
    <x v="1"/>
    <s v="Invoice"/>
    <n v="24.9"/>
    <n v="24.9"/>
    <x v="5"/>
    <x v="5"/>
    <x v="2"/>
    <s v="Spares Sale-11GO.402"/>
    <x v="1"/>
    <x v="26"/>
  </r>
  <r>
    <s v="SAI SERVICE PVT LTD (KOLHAPUR-ST)"/>
    <n v="622990"/>
    <x v="1"/>
    <s v="Invoice"/>
    <n v="7148.74"/>
    <n v="7148.74"/>
    <x v="18"/>
    <x v="18"/>
    <x v="2"/>
    <s v="Spares Sale-11GO.402"/>
    <x v="1"/>
    <x v="26"/>
  </r>
  <r>
    <s v="SAI SERVICE PVT LTD (PUNE-ST)"/>
    <n v="628736"/>
    <x v="1"/>
    <s v="Invoice"/>
    <n v="5905.8"/>
    <n v="5905.8"/>
    <x v="18"/>
    <x v="18"/>
    <x v="2"/>
    <s v="Spares Sale-11GO.402"/>
    <x v="1"/>
    <x v="26"/>
  </r>
  <r>
    <s v="CHOWGULE INDUSTRIES LTD(3401)  "/>
    <n v="2862"/>
    <x v="1"/>
    <s v="Invoice"/>
    <n v="4323.57"/>
    <n v="4323.57"/>
    <x v="4"/>
    <x v="4"/>
    <x v="2"/>
    <s v="Spares Sale-11GO.402"/>
    <x v="1"/>
    <x v="26"/>
  </r>
  <r>
    <s v="GOVIND POY MOTORS"/>
    <n v="168131"/>
    <x v="1"/>
    <s v="Invoice"/>
    <n v="351"/>
    <n v="351"/>
    <x v="55"/>
    <x v="55"/>
    <x v="1"/>
    <s v="Spares Sale-11GO.402"/>
    <x v="1"/>
    <x v="26"/>
  </r>
  <r>
    <s v="CHOWGULE INDUSTRIES LTD(3401)  "/>
    <n v="2862"/>
    <x v="1"/>
    <s v="Invoice"/>
    <n v="2173.4899999999998"/>
    <n v="2173.4899999999998"/>
    <x v="2"/>
    <x v="2"/>
    <x v="2"/>
    <s v="Spares Sale-11GO.402"/>
    <x v="1"/>
    <x v="26"/>
  </r>
  <r>
    <s v="CHOWGULE INDUSTRIES LTD(3401)  "/>
    <n v="2862"/>
    <x v="1"/>
    <s v="Invoice"/>
    <n v="4851.01"/>
    <n v="4851.01"/>
    <x v="21"/>
    <x v="21"/>
    <x v="2"/>
    <s v="Spares Sale-11GO.402"/>
    <x v="1"/>
    <x v="26"/>
  </r>
  <r>
    <s v="SAI SERVICE PVT LTD (PUNE-ST)"/>
    <n v="628736"/>
    <x v="1"/>
    <s v="Invoice"/>
    <n v="2441.6999999999998"/>
    <n v="2441.6999999999998"/>
    <x v="24"/>
    <x v="24"/>
    <x v="2"/>
    <s v="Spares Sale-11GO.402"/>
    <x v="1"/>
    <x v="26"/>
  </r>
  <r>
    <s v="GOVIND POY MOTORS"/>
    <n v="168131"/>
    <x v="1"/>
    <s v="Invoice"/>
    <n v="1665"/>
    <n v="1665"/>
    <x v="1"/>
    <x v="1"/>
    <x v="1"/>
    <s v="Spares Sale-11GO.402"/>
    <x v="1"/>
    <x v="26"/>
  </r>
  <r>
    <s v="CHOWGULE INDUSTRIES LTD(3401)  "/>
    <n v="2862"/>
    <x v="1"/>
    <s v="Invoice"/>
    <n v="6443.12"/>
    <n v="6443.12"/>
    <x v="43"/>
    <x v="43"/>
    <x v="2"/>
    <s v="Spares Sale-11GO.402"/>
    <x v="1"/>
    <x v="26"/>
  </r>
  <r>
    <s v="CHOWGULE INDUSTRIES LTD(3401)  "/>
    <n v="2862"/>
    <x v="1"/>
    <s v="Invoice"/>
    <n v="396.89"/>
    <n v="396.89"/>
    <x v="13"/>
    <x v="13"/>
    <x v="2"/>
    <s v="Spares Sale-11GO.402"/>
    <x v="1"/>
    <x v="26"/>
  </r>
  <r>
    <s v="GOVIND POY MOTORS"/>
    <n v="168131"/>
    <x v="1"/>
    <s v="Invoice"/>
    <n v="78.290000000000006"/>
    <n v="78.290000000000006"/>
    <x v="22"/>
    <x v="22"/>
    <x v="2"/>
    <s v="Spares Sale-11GO.402"/>
    <x v="1"/>
    <x v="26"/>
  </r>
  <r>
    <s v="CHOWGULE INDUSTRIES LTD(3401)  "/>
    <n v="2862"/>
    <x v="1"/>
    <s v="Invoice"/>
    <n v="19183.07"/>
    <n v="19183.07"/>
    <x v="12"/>
    <x v="12"/>
    <x v="2"/>
    <s v="Spares Sale-11GO.402"/>
    <x v="1"/>
    <x v="26"/>
  </r>
  <r>
    <s v="CHOWGULE INDUSTRIES LTD(3401)  "/>
    <n v="2862"/>
    <x v="1"/>
    <s v="Invoice"/>
    <n v="187.2"/>
    <n v="187.2"/>
    <x v="5"/>
    <x v="5"/>
    <x v="2"/>
    <s v="Spares Sale-11GO.402"/>
    <x v="1"/>
    <x v="26"/>
  </r>
  <r>
    <s v="SAI POINT CARS PVT LTD "/>
    <n v="138016"/>
    <x v="1"/>
    <s v="Invoice"/>
    <n v="5332.53"/>
    <n v="5332.53"/>
    <x v="15"/>
    <x v="15"/>
    <x v="2"/>
    <s v="Spares Sale-11GO.402"/>
    <x v="1"/>
    <x v="26"/>
  </r>
  <r>
    <s v="GOVIND POY MOTORS"/>
    <n v="168131"/>
    <x v="1"/>
    <s v="Invoice"/>
    <n v="11452.5"/>
    <n v="11452.5"/>
    <x v="10"/>
    <x v="10"/>
    <x v="1"/>
    <s v="Spares Sale-11GO.402"/>
    <x v="1"/>
    <x v="26"/>
  </r>
  <r>
    <s v="GOVIND POY MOTORS"/>
    <n v="168131"/>
    <x v="1"/>
    <s v="Invoice"/>
    <n v="742.53"/>
    <n v="742.53"/>
    <x v="32"/>
    <x v="32"/>
    <x v="2"/>
    <s v="Spares Sale-11GO.402"/>
    <x v="1"/>
    <x v="26"/>
  </r>
  <r>
    <s v="SAI SERVICE PVT LTD (KOLHAPUR-ST)"/>
    <n v="622990"/>
    <x v="1"/>
    <s v="Invoice"/>
    <n v="7159.51"/>
    <n v="7159.51"/>
    <x v="4"/>
    <x v="4"/>
    <x v="2"/>
    <s v="Spares Sale-11GO.402"/>
    <x v="1"/>
    <x v="26"/>
  </r>
  <r>
    <s v="CHOWGULE INDUSTRIES LTD(3401)  "/>
    <n v="2862"/>
    <x v="1"/>
    <s v="Invoice"/>
    <n v="1236.6199999999999"/>
    <n v="1236.6199999999999"/>
    <x v="6"/>
    <x v="6"/>
    <x v="2"/>
    <s v="Spares Sale-11GO.402"/>
    <x v="1"/>
    <x v="26"/>
  </r>
  <r>
    <s v="GOVIND POY MOTORS"/>
    <n v="168131"/>
    <x v="1"/>
    <s v="Invoice"/>
    <n v="25.19"/>
    <n v="25.19"/>
    <x v="39"/>
    <x v="39"/>
    <x v="1"/>
    <s v="Spares Sale-11GO.402"/>
    <x v="1"/>
    <x v="26"/>
  </r>
  <r>
    <s v="SAI SERVICE PVT LTD (KOLHAPUR-ST)"/>
    <n v="622990"/>
    <x v="1"/>
    <s v="Invoice"/>
    <n v="1382.4"/>
    <n v="1382.4"/>
    <x v="2"/>
    <x v="2"/>
    <x v="2"/>
    <s v="Spares Sale-11GO.402"/>
    <x v="1"/>
    <x v="26"/>
  </r>
  <r>
    <s v="GOVIND POY MOTORS"/>
    <n v="168131"/>
    <x v="1"/>
    <s v="Invoice"/>
    <n v="7564.51"/>
    <n v="7564.51"/>
    <x v="36"/>
    <x v="36"/>
    <x v="1"/>
    <s v="Spares Sale-11GO.402"/>
    <x v="1"/>
    <x v="26"/>
  </r>
  <r>
    <s v="SAI SERVICE PVT LTD (KOLHAPUR-ST)"/>
    <n v="622990"/>
    <x v="1"/>
    <s v="Invoice"/>
    <n v="6390.01"/>
    <n v="6390.01"/>
    <x v="39"/>
    <x v="39"/>
    <x v="1"/>
    <s v="Spares Sale-11GO.402"/>
    <x v="1"/>
    <x v="26"/>
  </r>
  <r>
    <s v="GOVIND POY MOTORS"/>
    <n v="168131"/>
    <x v="1"/>
    <s v="Invoice"/>
    <n v="2722.54"/>
    <n v="2722.54"/>
    <x v="31"/>
    <x v="31"/>
    <x v="2"/>
    <s v="Spares Sale-11GO.402"/>
    <x v="1"/>
    <x v="26"/>
  </r>
  <r>
    <s v="CHOWGULE INDUSTRIES LTD(3401)  "/>
    <n v="2862"/>
    <x v="1"/>
    <s v="Invoice"/>
    <n v="4271.3900000000003"/>
    <n v="4271.3900000000003"/>
    <x v="21"/>
    <x v="21"/>
    <x v="2"/>
    <s v="Spares Sale-11GO.402"/>
    <x v="1"/>
    <x v="26"/>
  </r>
  <r>
    <s v="GANESH DHANRAJ"/>
    <n v="1291246"/>
    <x v="2"/>
    <s v="Payment"/>
    <n v="-10000"/>
    <n v="-10000"/>
    <x v="13"/>
    <x v="13"/>
    <x v="2"/>
    <s v="Cash-TV-11GO.401"/>
    <x v="0"/>
    <x v="27"/>
  </r>
  <r>
    <s v="UDAYKUMAR GAVASKAR"/>
    <n v="1277581"/>
    <x v="2"/>
    <s v="Payment"/>
    <n v="-130000"/>
    <n v="-108.42"/>
    <x v="11"/>
    <x v="11"/>
    <x v="1"/>
    <s v="POC Control-11GO.401"/>
    <x v="0"/>
    <x v="27"/>
  </r>
  <r>
    <s v="SHILPA GAONKAR"/>
    <n v="1286076"/>
    <x v="2"/>
    <s v="Payment"/>
    <n v="-130000"/>
    <n v="-0.48"/>
    <x v="7"/>
    <x v="7"/>
    <x v="2"/>
    <s v="Counter Coll-TV-11GO.401"/>
    <x v="0"/>
    <x v="27"/>
  </r>
  <r>
    <s v="ROYAL SUNDARAM ALLIANCE INSURANCE CO.LTD"/>
    <n v="737422"/>
    <x v="2"/>
    <s v="Payment"/>
    <n v="-21921"/>
    <n v="-21921"/>
    <x v="40"/>
    <x v="40"/>
    <x v="2"/>
    <s v="POC Control-11GO.401"/>
    <x v="0"/>
    <x v="27"/>
  </r>
  <r>
    <s v="NILESH PAI"/>
    <n v="653995"/>
    <x v="2"/>
    <s v="Payment"/>
    <n v="-100000"/>
    <n v="-5406.54"/>
    <x v="13"/>
    <x v="13"/>
    <x v="2"/>
    <s v="POC Control-11GO.401"/>
    <x v="0"/>
    <x v="27"/>
  </r>
  <r>
    <s v="HUSAIN SHAIKH"/>
    <n v="1278510"/>
    <x v="2"/>
    <s v="Payment"/>
    <n v="-70000"/>
    <n v="-1483.52"/>
    <x v="22"/>
    <x v="22"/>
    <x v="2"/>
    <s v="POC Control-11GO.401"/>
    <x v="0"/>
    <x v="27"/>
  </r>
  <r>
    <s v="ROYAL SUNDARAM ALLIANCE INSURANCE CO.LTD"/>
    <n v="737422"/>
    <x v="2"/>
    <s v="Payment"/>
    <n v="-39115"/>
    <n v="-39115"/>
    <x v="40"/>
    <x v="40"/>
    <x v="2"/>
    <s v="POC Control-11GO.401"/>
    <x v="0"/>
    <x v="27"/>
  </r>
  <r>
    <s v="ROYAL SUNDARAM ALLIANCE INSURANCE CO.LTD"/>
    <n v="737422"/>
    <x v="2"/>
    <s v="Payment"/>
    <n v="-11077"/>
    <n v="-11077"/>
    <x v="40"/>
    <x v="40"/>
    <x v="2"/>
    <s v="POC Control-11GO.401"/>
    <x v="0"/>
    <x v="27"/>
  </r>
  <r>
    <s v="EXCELL AUTOVISTA (P) LTD(AAC1)"/>
    <n v="666067"/>
    <x v="2"/>
    <s v="Payment"/>
    <n v="-464"/>
    <n v="-464"/>
    <x v="82"/>
    <x v="82"/>
    <x v="1"/>
    <s v="POC Control-11GO.401"/>
    <x v="0"/>
    <x v="27"/>
  </r>
  <r>
    <s v="SEBASTIANA FERNANDES"/>
    <n v="1287051"/>
    <x v="2"/>
    <s v="Payment"/>
    <n v="-10000"/>
    <n v="-10000"/>
    <x v="6"/>
    <x v="6"/>
    <x v="2"/>
    <s v="Cash-TV-11GO.401"/>
    <x v="0"/>
    <x v="27"/>
  </r>
  <r>
    <s v="JOHN MENEZES"/>
    <n v="1287007"/>
    <x v="2"/>
    <s v="Payment"/>
    <n v="-45000"/>
    <n v="-45000"/>
    <x v="13"/>
    <x v="13"/>
    <x v="2"/>
    <s v="Cash-TV-11GO.401"/>
    <x v="0"/>
    <x v="27"/>
  </r>
  <r>
    <s v="FEROZ GAWARI"/>
    <n v="898547"/>
    <x v="2"/>
    <s v="Payment"/>
    <n v="-75000"/>
    <n v="-0.32"/>
    <x v="6"/>
    <x v="6"/>
    <x v="2"/>
    <s v="Cash-TV-11GO.401"/>
    <x v="0"/>
    <x v="27"/>
  </r>
  <r>
    <s v="RAKESH MAKHIJA"/>
    <n v="131663"/>
    <x v="2"/>
    <s v="Payment"/>
    <n v="-35000"/>
    <n v="-17495.099999999999"/>
    <x v="14"/>
    <x v="14"/>
    <x v="2"/>
    <s v="POC Control-11GO.401"/>
    <x v="0"/>
    <x v="27"/>
  </r>
  <r>
    <s v="JOHN MENEZES"/>
    <n v="1287007"/>
    <x v="2"/>
    <s v="Payment"/>
    <n v="-5000"/>
    <n v="-5000"/>
    <x v="6"/>
    <x v="6"/>
    <x v="2"/>
    <s v="Cash-TV-11GO.401"/>
    <x v="0"/>
    <x v="27"/>
  </r>
  <r>
    <s v="RENU SACHAN"/>
    <n v="1270390"/>
    <x v="2"/>
    <s v="Payment"/>
    <n v="-171500"/>
    <n v="-1592.47"/>
    <x v="40"/>
    <x v="40"/>
    <x v="2"/>
    <s v="POC Control-11GO.401"/>
    <x v="0"/>
    <x v="27"/>
  </r>
  <r>
    <s v="IMRAN BELIF"/>
    <n v="1225376"/>
    <x v="2"/>
    <s v="Payment"/>
    <n v="-55000"/>
    <n v="-55000"/>
    <x v="13"/>
    <x v="13"/>
    <x v="2"/>
    <s v="Cash-TV-11GO.401"/>
    <x v="0"/>
    <x v="27"/>
  </r>
  <r>
    <s v="PRINSON FERNANDES"/>
    <n v="1284829"/>
    <x v="2"/>
    <s v="Payment"/>
    <n v="-41000"/>
    <n v="-0.16"/>
    <x v="17"/>
    <x v="17"/>
    <x v="2"/>
    <s v="Cash-TV-11GO.401"/>
    <x v="0"/>
    <x v="27"/>
  </r>
  <r>
    <s v="AJIT KENNY"/>
    <n v="1228129"/>
    <x v="2"/>
    <s v="Payment"/>
    <n v="-38000"/>
    <n v="-53.45"/>
    <x v="22"/>
    <x v="22"/>
    <x v="2"/>
    <s v="POC Control-11GO.401"/>
    <x v="0"/>
    <x v="27"/>
  </r>
  <r>
    <s v="LOTUS INDUSTRIES"/>
    <n v="916636"/>
    <x v="2"/>
    <s v="Payment"/>
    <n v="-29000"/>
    <n v="-2835.39"/>
    <x v="71"/>
    <x v="71"/>
    <x v="1"/>
    <s v="POC Control-11GO.401"/>
    <x v="0"/>
    <x v="27"/>
  </r>
  <r>
    <s v="SANTOSH ARONDEKAR"/>
    <n v="1242169"/>
    <x v="2"/>
    <s v="Payment"/>
    <n v="-41000"/>
    <n v="-0.48"/>
    <x v="208"/>
    <x v="208"/>
    <x v="0"/>
    <s v="Cash-TV-11GO.401"/>
    <x v="0"/>
    <x v="27"/>
  </r>
  <r>
    <s v="JASON FONSECA"/>
    <n v="1289249"/>
    <x v="2"/>
    <s v="Payment"/>
    <n v="-25000"/>
    <n v="-17243.53"/>
    <x v="4"/>
    <x v="4"/>
    <x v="2"/>
    <s v="POC Control-11GO.401"/>
    <x v="0"/>
    <x v="27"/>
  </r>
  <r>
    <s v="MELVIN GOMES"/>
    <n v="1287648"/>
    <x v="2"/>
    <s v="Payment"/>
    <n v="-5000"/>
    <n v="-5000"/>
    <x v="3"/>
    <x v="3"/>
    <x v="2"/>
    <s v="Cash-TV-11GO.401"/>
    <x v="0"/>
    <x v="27"/>
  </r>
  <r>
    <s v="ROYAL SUNDARAM ALLIANCE INSURANCE CO.LTD"/>
    <n v="737422"/>
    <x v="2"/>
    <s v="Payment"/>
    <n v="-14184"/>
    <n v="-14184"/>
    <x v="40"/>
    <x v="40"/>
    <x v="2"/>
    <s v="POC Control-11GO.401"/>
    <x v="0"/>
    <x v="27"/>
  </r>
  <r>
    <s v="ZAKIR HUSSAIN"/>
    <n v="1289110"/>
    <x v="2"/>
    <s v="Payment"/>
    <n v="-78000"/>
    <n v="-0.16"/>
    <x v="21"/>
    <x v="21"/>
    <x v="2"/>
    <s v="Cash-TV-11GO.401"/>
    <x v="0"/>
    <x v="27"/>
  </r>
  <r>
    <s v="ANA ZUZARTE"/>
    <n v="126026"/>
    <x v="2"/>
    <s v="Payment"/>
    <n v="-300000"/>
    <n v="-0.46"/>
    <x v="17"/>
    <x v="17"/>
    <x v="2"/>
    <s v="POC Control-11GO.401"/>
    <x v="0"/>
    <x v="27"/>
  </r>
  <r>
    <s v="KOCHU THERISA KARINGADA"/>
    <n v="1287142"/>
    <x v="2"/>
    <s v="Payment"/>
    <n v="-30000"/>
    <n v="-2586.6999999999998"/>
    <x v="20"/>
    <x v="20"/>
    <x v="2"/>
    <s v="POC Control-11GO.401"/>
    <x v="0"/>
    <x v="27"/>
  </r>
  <r>
    <s v="ALFRED DIAS"/>
    <n v="1288416"/>
    <x v="2"/>
    <s v="Payment"/>
    <n v="-12500"/>
    <n v="-12500"/>
    <x v="2"/>
    <x v="2"/>
    <x v="2"/>
    <s v="POC Control-11GO.401"/>
    <x v="0"/>
    <x v="27"/>
  </r>
  <r>
    <s v="BOSCO VAZ"/>
    <n v="1253145"/>
    <x v="2"/>
    <s v="Payment"/>
    <n v="-45000"/>
    <n v="-2574.4499999999998"/>
    <x v="22"/>
    <x v="22"/>
    <x v="2"/>
    <s v="POC Control-11GO.401"/>
    <x v="0"/>
    <x v="27"/>
  </r>
  <r>
    <s v="ROYAL SUNDARAM ALLIANCE INSURANCE CO.LTD"/>
    <n v="737422"/>
    <x v="2"/>
    <s v="Payment"/>
    <n v="-22254"/>
    <n v="-22254"/>
    <x v="40"/>
    <x v="40"/>
    <x v="2"/>
    <s v="POC Control-11GO.401"/>
    <x v="0"/>
    <x v="27"/>
  </r>
  <r>
    <s v="KALIDAS BORDEKAR"/>
    <n v="1288845"/>
    <x v="2"/>
    <s v="Payment"/>
    <n v="-10000"/>
    <n v="-10000"/>
    <x v="15"/>
    <x v="15"/>
    <x v="2"/>
    <s v="Cash-TV-11GO.401"/>
    <x v="0"/>
    <x v="27"/>
  </r>
  <r>
    <s v="DIGAMBER KORGAONKAR"/>
    <n v="1281095"/>
    <x v="2"/>
    <s v="Payment"/>
    <n v="-80000"/>
    <n v="-17103"/>
    <x v="31"/>
    <x v="31"/>
    <x v="2"/>
    <s v="POC Control-11GO.401"/>
    <x v="0"/>
    <x v="27"/>
  </r>
  <r>
    <s v="RAYA VAIGANKAR"/>
    <n v="1196513"/>
    <x v="2"/>
    <s v="Payment"/>
    <n v="-3000"/>
    <n v="-3000"/>
    <x v="284"/>
    <x v="284"/>
    <x v="4"/>
    <s v="Cash-TV-11GO.401"/>
    <x v="0"/>
    <x v="27"/>
  </r>
  <r>
    <s v="VISHWANATH DESAI"/>
    <n v="1284514"/>
    <x v="2"/>
    <s v="Payment"/>
    <n v="-95000"/>
    <n v="-95000"/>
    <x v="24"/>
    <x v="24"/>
    <x v="2"/>
    <s v="Cash-TV-11GO.402"/>
    <x v="1"/>
    <x v="27"/>
  </r>
  <r>
    <s v="MOHAN NAIK."/>
    <n v="959413"/>
    <x v="2"/>
    <s v="Payment"/>
    <n v="-70000"/>
    <n v="-70000"/>
    <x v="4"/>
    <x v="4"/>
    <x v="2"/>
    <s v="POC Control-11GO.402"/>
    <x v="1"/>
    <x v="27"/>
  </r>
  <r>
    <s v="PHIROJA ARGEKAR"/>
    <n v="1254352"/>
    <x v="2"/>
    <s v="Payment"/>
    <n v="-6000"/>
    <n v="-0.48"/>
    <x v="18"/>
    <x v="18"/>
    <x v="2"/>
    <s v="Cash-TV-11GO.402"/>
    <x v="1"/>
    <x v="27"/>
  </r>
  <r>
    <s v="RAMESH R. SINGH"/>
    <n v="1276850"/>
    <x v="2"/>
    <s v="Payment"/>
    <n v="-5000"/>
    <n v="-5000"/>
    <x v="55"/>
    <x v="55"/>
    <x v="1"/>
    <s v="Cash-TV-11GO.402"/>
    <x v="1"/>
    <x v="27"/>
  </r>
  <r>
    <s v="ANTHONY JOHN GONSALVES"/>
    <n v="1270545"/>
    <x v="2"/>
    <s v="Payment"/>
    <n v="-5000"/>
    <n v="-5000"/>
    <x v="34"/>
    <x v="34"/>
    <x v="3"/>
    <s v="Cash-TV-11GO.402"/>
    <x v="1"/>
    <x v="27"/>
  </r>
  <r>
    <s v="SAYEDA SAYED"/>
    <n v="1288178"/>
    <x v="2"/>
    <s v="Payment"/>
    <n v="-85000"/>
    <n v="-0.16"/>
    <x v="15"/>
    <x v="15"/>
    <x v="2"/>
    <s v="Cash-TV-11GO.402"/>
    <x v="1"/>
    <x v="27"/>
  </r>
  <r>
    <s v="VISHWANATH DESAI"/>
    <n v="1284514"/>
    <x v="2"/>
    <s v="Payment"/>
    <n v="-5000"/>
    <n v="-5000"/>
    <x v="32"/>
    <x v="32"/>
    <x v="2"/>
    <s v="Cash-TV-11GO.402"/>
    <x v="1"/>
    <x v="27"/>
  </r>
  <r>
    <s v="SANDESH MASHELKAR"/>
    <n v="1290977"/>
    <x v="2"/>
    <s v="Payment"/>
    <n v="-40000"/>
    <n v="-40000"/>
    <x v="4"/>
    <x v="4"/>
    <x v="2"/>
    <s v="Cash-TV-11GO.402"/>
    <x v="1"/>
    <x v="27"/>
  </r>
  <r>
    <s v="PUNDALIK BANDODKAR"/>
    <n v="1288766"/>
    <x v="2"/>
    <s v="Payment"/>
    <n v="-5000"/>
    <n v="-5000"/>
    <x v="15"/>
    <x v="15"/>
    <x v="2"/>
    <s v="Cash-TV-11GO.402"/>
    <x v="1"/>
    <x v="27"/>
  </r>
  <r>
    <s v="SWAPNIL NAIK"/>
    <n v="1062103"/>
    <x v="2"/>
    <s v="Payment"/>
    <n v="-130000"/>
    <n v="-130000"/>
    <x v="4"/>
    <x v="4"/>
    <x v="2"/>
    <s v="Cash-TV-11GO.402"/>
    <x v="1"/>
    <x v="27"/>
  </r>
  <r>
    <s v="PHIROJA ARGEKAR"/>
    <n v="1254352"/>
    <x v="2"/>
    <s v="Payment"/>
    <n v="-30000"/>
    <n v="-0.32"/>
    <x v="4"/>
    <x v="4"/>
    <x v="2"/>
    <s v="Cash-TV-11GO.402"/>
    <x v="1"/>
    <x v="27"/>
  </r>
  <r>
    <s v="GURURAJ RATHOD"/>
    <n v="1286830"/>
    <x v="2"/>
    <s v="Payment"/>
    <n v="-100000"/>
    <n v="-0.16"/>
    <x v="43"/>
    <x v="43"/>
    <x v="2"/>
    <s v="Cash-TV-11GO.402"/>
    <x v="1"/>
    <x v="27"/>
  </r>
  <r>
    <s v="INDRARAJ D. DESSAI"/>
    <n v="1290981"/>
    <x v="2"/>
    <s v="Payment"/>
    <n v="-10000"/>
    <n v="-10000"/>
    <x v="4"/>
    <x v="4"/>
    <x v="2"/>
    <s v="Cash-TV-11GO.402"/>
    <x v="1"/>
    <x v="27"/>
  </r>
  <r>
    <s v="HANDRY FERNANDES"/>
    <n v="355912"/>
    <x v="2"/>
    <s v="Payment"/>
    <n v="-120000"/>
    <n v="-43648"/>
    <x v="14"/>
    <x v="14"/>
    <x v="2"/>
    <s v="POC Control-11GO.402"/>
    <x v="1"/>
    <x v="27"/>
  </r>
  <r>
    <s v="XEC MAMOD ACBAR MUJAVOR"/>
    <n v="1283776"/>
    <x v="2"/>
    <s v="Payment"/>
    <n v="-80000"/>
    <n v="-61463.01"/>
    <x v="13"/>
    <x v="13"/>
    <x v="2"/>
    <s v="POC Control-11GO.403"/>
    <x v="2"/>
    <x v="27"/>
  </r>
  <r>
    <s v="RAHUL JAISWARA"/>
    <n v="1259127"/>
    <x v="2"/>
    <s v="Payment"/>
    <n v="-80000"/>
    <n v="-4240.78"/>
    <x v="28"/>
    <x v="28"/>
    <x v="3"/>
    <s v="POC Control-11GO.405"/>
    <x v="3"/>
    <x v="27"/>
  </r>
  <r>
    <s v="SACHIN MORYEKAR"/>
    <n v="1212865"/>
    <x v="2"/>
    <s v="Payment"/>
    <n v="-75000"/>
    <n v="-479.67"/>
    <x v="51"/>
    <x v="51"/>
    <x v="0"/>
    <s v="POC Control-11GO.405"/>
    <x v="3"/>
    <x v="27"/>
  </r>
  <r>
    <s v="PRASHITA NAIK"/>
    <n v="1265556"/>
    <x v="2"/>
    <s v="Payment"/>
    <n v="-50000"/>
    <n v="-5156.0200000000004"/>
    <x v="87"/>
    <x v="87"/>
    <x v="3"/>
    <s v="POC Control-11GO.405"/>
    <x v="3"/>
    <x v="27"/>
  </r>
  <r>
    <s v="SABU KAVUMPURATHU"/>
    <n v="1261081"/>
    <x v="2"/>
    <s v="Payment"/>
    <n v="-60000"/>
    <n v="-141.16999999999999"/>
    <x v="16"/>
    <x v="16"/>
    <x v="3"/>
    <s v="POC Control-11GO.405"/>
    <x v="3"/>
    <x v="27"/>
  </r>
  <r>
    <s v="SANTOSH KESARKAR"/>
    <n v="1269834"/>
    <x v="2"/>
    <s v="Payment"/>
    <n v="-65000"/>
    <n v="-39.880000000000003"/>
    <x v="31"/>
    <x v="31"/>
    <x v="2"/>
    <s v="POC Control-11GO.405"/>
    <x v="3"/>
    <x v="27"/>
  </r>
  <r>
    <s v="DATTARAM NAIK"/>
    <n v="1263915"/>
    <x v="2"/>
    <s v="Payment"/>
    <n v="-12000"/>
    <n v="-2112.81"/>
    <x v="87"/>
    <x v="87"/>
    <x v="3"/>
    <s v="POC Control-11GO.405"/>
    <x v="3"/>
    <x v="27"/>
  </r>
  <r>
    <s v="ARJUN MANDREKAR"/>
    <n v="1266257"/>
    <x v="2"/>
    <s v="Payment"/>
    <n v="-70000"/>
    <n v="-15973.39"/>
    <x v="87"/>
    <x v="87"/>
    <x v="3"/>
    <s v="POC Control-11GO.405"/>
    <x v="3"/>
    <x v="27"/>
  </r>
  <r>
    <s v="POOJA DHAVJEKAR"/>
    <n v="1259019"/>
    <x v="2"/>
    <s v="Payment"/>
    <n v="-50000"/>
    <n v="-12047.23"/>
    <x v="87"/>
    <x v="87"/>
    <x v="3"/>
    <s v="POC Control-11GO.405"/>
    <x v="3"/>
    <x v="27"/>
  </r>
  <r>
    <s v="PARAMOUNT ENGINEERS"/>
    <n v="444643"/>
    <x v="2"/>
    <s v="Payment"/>
    <n v="-185000"/>
    <n v="-1656.9"/>
    <x v="95"/>
    <x v="95"/>
    <x v="0"/>
    <s v="POC Control-11GO.405"/>
    <x v="3"/>
    <x v="27"/>
  </r>
  <r>
    <s v="NAMDEO TORASKAR"/>
    <n v="1280228"/>
    <x v="2"/>
    <s v="Payment"/>
    <n v="-75000"/>
    <n v="-1628.55"/>
    <x v="32"/>
    <x v="32"/>
    <x v="2"/>
    <s v="POC Control-11GO.405"/>
    <x v="3"/>
    <x v="27"/>
  </r>
  <r>
    <s v="SAPREM SAWANT"/>
    <n v="1274059"/>
    <x v="2"/>
    <s v="Payment"/>
    <n v="-49000"/>
    <n v="-2173.5700000000002"/>
    <x v="83"/>
    <x v="83"/>
    <x v="1"/>
    <s v="POC Control-11GO.405"/>
    <x v="3"/>
    <x v="27"/>
  </r>
  <r>
    <s v="SHIRISH DESAI"/>
    <n v="1260442"/>
    <x v="2"/>
    <s v="Payment"/>
    <n v="-25000"/>
    <n v="-1985.7"/>
    <x v="16"/>
    <x v="16"/>
    <x v="3"/>
    <s v="POC Control-11GO.405"/>
    <x v="3"/>
    <x v="27"/>
  </r>
  <r>
    <s v="MOHAN BANDEKAR"/>
    <n v="1220283"/>
    <x v="2"/>
    <s v="Payment"/>
    <n v="-40000"/>
    <n v="-1360.82"/>
    <x v="222"/>
    <x v="222"/>
    <x v="4"/>
    <s v="POC Control-11GO.405"/>
    <x v="3"/>
    <x v="27"/>
  </r>
  <r>
    <s v="VINAYAK NAIK"/>
    <n v="670759"/>
    <x v="2"/>
    <s v="Payment"/>
    <n v="-80000"/>
    <n v="-1593.02"/>
    <x v="87"/>
    <x v="87"/>
    <x v="3"/>
    <s v="POC Control-11GO.405"/>
    <x v="3"/>
    <x v="27"/>
  </r>
  <r>
    <s v="PRALAY DESSAI"/>
    <n v="1260818"/>
    <x v="2"/>
    <s v="Payment"/>
    <n v="-40000"/>
    <n v="-22006"/>
    <x v="40"/>
    <x v="40"/>
    <x v="2"/>
    <s v="POC Control-11GO.405"/>
    <x v="3"/>
    <x v="27"/>
  </r>
  <r>
    <s v="AKSHAY KALANGUTKAR"/>
    <n v="1259186"/>
    <x v="2"/>
    <s v="Payment"/>
    <n v="-130000"/>
    <n v="-1114.97"/>
    <x v="95"/>
    <x v="95"/>
    <x v="0"/>
    <s v="POC Control-11GO.405"/>
    <x v="3"/>
    <x v="27"/>
  </r>
  <r>
    <s v="ANDREW CARDOZ"/>
    <n v="127087"/>
    <x v="2"/>
    <s v="Payment"/>
    <n v="-75000"/>
    <n v="-1826.86"/>
    <x v="28"/>
    <x v="28"/>
    <x v="3"/>
    <s v="POC Control-11GO.405"/>
    <x v="3"/>
    <x v="27"/>
  </r>
  <r>
    <s v="SWAGAT BHOMKAR"/>
    <n v="1256834"/>
    <x v="2"/>
    <s v="Payment"/>
    <n v="-50000"/>
    <n v="-4745.92"/>
    <x v="51"/>
    <x v="51"/>
    <x v="0"/>
    <s v="POC Control-11GO.405"/>
    <x v="3"/>
    <x v="27"/>
  </r>
  <r>
    <s v="DNYANESHWAR TAMANKAR"/>
    <n v="1220393"/>
    <x v="2"/>
    <s v="Payment"/>
    <n v="-8000"/>
    <n v="-8000"/>
    <x v="197"/>
    <x v="197"/>
    <x v="0"/>
    <s v="POC Control-11GO.405"/>
    <x v="3"/>
    <x v="27"/>
  </r>
  <r>
    <s v="VADIRAJ GAMBHIR"/>
    <n v="1247737"/>
    <x v="2"/>
    <s v="Payment"/>
    <n v="-95000"/>
    <n v="-4858.59"/>
    <x v="101"/>
    <x v="101"/>
    <x v="0"/>
    <s v="POC Control-11GO.405"/>
    <x v="3"/>
    <x v="27"/>
  </r>
  <r>
    <s v="JYOTI MALIK"/>
    <n v="1249589"/>
    <x v="2"/>
    <s v="Payment"/>
    <n v="-405000"/>
    <n v="-3560.22"/>
    <x v="76"/>
    <x v="76"/>
    <x v="0"/>
    <s v="POC Control-11GO.405"/>
    <x v="3"/>
    <x v="27"/>
  </r>
  <r>
    <s v="ALEX SOARES"/>
    <n v="1214323"/>
    <x v="2"/>
    <s v="Payment"/>
    <n v="-70000"/>
    <n v="-11789.04"/>
    <x v="60"/>
    <x v="60"/>
    <x v="0"/>
    <s v="POC Control-11GO.405"/>
    <x v="3"/>
    <x v="27"/>
  </r>
  <r>
    <s v="MAHIMA KENAUDEKAR"/>
    <n v="1255242"/>
    <x v="2"/>
    <s v="Payment"/>
    <n v="-25000"/>
    <n v="-742.17"/>
    <x v="95"/>
    <x v="95"/>
    <x v="0"/>
    <s v="POC Control-11GO.405"/>
    <x v="3"/>
    <x v="27"/>
  </r>
  <r>
    <s v="JOSEFINA CARVALHO"/>
    <n v="1224741"/>
    <x v="2"/>
    <s v="Payment"/>
    <n v="-275000"/>
    <n v="-2607.39"/>
    <x v="163"/>
    <x v="163"/>
    <x v="0"/>
    <s v="POC Control-11GO.405"/>
    <x v="3"/>
    <x v="27"/>
  </r>
  <r>
    <s v="HAJARESAB NANDIGATTI"/>
    <n v="1229549"/>
    <x v="2"/>
    <s v="Payment"/>
    <n v="-40000"/>
    <n v="-878.12"/>
    <x v="147"/>
    <x v="147"/>
    <x v="0"/>
    <s v="POC Control-11GO.405"/>
    <x v="3"/>
    <x v="27"/>
  </r>
  <r>
    <s v="SUHAS NADKARNI"/>
    <n v="1239584"/>
    <x v="2"/>
    <s v="Payment"/>
    <n v="-135000"/>
    <n v="-1545.92"/>
    <x v="171"/>
    <x v="171"/>
    <x v="0"/>
    <s v="POC Control-11GO.405"/>
    <x v="3"/>
    <x v="27"/>
  </r>
  <r>
    <s v="BALKRISHNA KASALE"/>
    <n v="1221118"/>
    <x v="2"/>
    <s v="Payment"/>
    <n v="-80000"/>
    <n v="-1987.54"/>
    <x v="229"/>
    <x v="229"/>
    <x v="4"/>
    <s v="POC Control-11GO.405"/>
    <x v="3"/>
    <x v="27"/>
  </r>
  <r>
    <s v="LIBBY FERNANDES"/>
    <n v="1285355"/>
    <x v="2"/>
    <s v="Payment"/>
    <n v="-245000"/>
    <n v="-245000"/>
    <x v="2"/>
    <x v="2"/>
    <x v="2"/>
    <s v="POC Control-11GO.406"/>
    <x v="4"/>
    <x v="27"/>
  </r>
  <r>
    <s v="PARASURAM HANCHINAMANI"/>
    <n v="1270323"/>
    <x v="2"/>
    <s v="Payment"/>
    <n v="-625000"/>
    <n v="-0.44"/>
    <x v="2"/>
    <x v="2"/>
    <x v="2"/>
    <s v="POC Control-11GO.406"/>
    <x v="4"/>
    <x v="27"/>
  </r>
  <r>
    <s v="SADANAND POPKAR"/>
    <n v="1268964"/>
    <x v="2"/>
    <s v="Payment"/>
    <n v="-120000"/>
    <n v="-29760.32"/>
    <x v="82"/>
    <x v="82"/>
    <x v="1"/>
    <s v="POC Control-11GO.408"/>
    <x v="5"/>
    <x v="27"/>
  </r>
  <r>
    <s v="SUBODH KANSAR"/>
    <n v="461119"/>
    <x v="2"/>
    <s v="Payment"/>
    <n v="-315000"/>
    <n v="-3816.07"/>
    <x v="196"/>
    <x v="196"/>
    <x v="4"/>
    <s v="POC Control-11GO.408"/>
    <x v="5"/>
    <x v="27"/>
  </r>
  <r>
    <s v="NARAYAN KADAM"/>
    <n v="1223850"/>
    <x v="2"/>
    <s v="Payment"/>
    <n v="-10000"/>
    <n v="-6932.68"/>
    <x v="80"/>
    <x v="80"/>
    <x v="3"/>
    <s v="POC Control-11GO.408"/>
    <x v="5"/>
    <x v="27"/>
  </r>
  <r>
    <s v="UMME SAYED"/>
    <n v="1279500"/>
    <x v="2"/>
    <s v="Payment"/>
    <n v="-9000"/>
    <n v="-53.84"/>
    <x v="5"/>
    <x v="5"/>
    <x v="2"/>
    <s v="Cash-TV-11GO.408"/>
    <x v="5"/>
    <x v="27"/>
  </r>
  <r>
    <s v="AJAY BOSE"/>
    <n v="1242099"/>
    <x v="2"/>
    <s v="Payment"/>
    <n v="-190000"/>
    <n v="-1312.24"/>
    <x v="180"/>
    <x v="180"/>
    <x v="0"/>
    <s v="POC Control-11GO.408"/>
    <x v="5"/>
    <x v="27"/>
  </r>
  <r>
    <s v="MADANANT NAVATHE"/>
    <n v="1260580"/>
    <x v="2"/>
    <s v="Payment"/>
    <n v="-55000"/>
    <n v="-1965.05"/>
    <x v="28"/>
    <x v="28"/>
    <x v="3"/>
    <s v="POC Control-11GO.408"/>
    <x v="5"/>
    <x v="27"/>
  </r>
  <r>
    <s v="NARAYAN GURAV"/>
    <n v="1250636"/>
    <x v="2"/>
    <s v="Payment"/>
    <n v="-25000"/>
    <n v="-25000"/>
    <x v="202"/>
    <x v="202"/>
    <x v="0"/>
    <s v="Cash-TV-11GO.408"/>
    <x v="5"/>
    <x v="27"/>
  </r>
  <r>
    <s v="SUSHANT KUDNEKARR"/>
    <n v="1289276"/>
    <x v="2"/>
    <s v="Payment"/>
    <n v="-10000"/>
    <n v="-10000"/>
    <x v="21"/>
    <x v="21"/>
    <x v="2"/>
    <s v="Cash-TV-11GO.408"/>
    <x v="5"/>
    <x v="27"/>
  </r>
  <r>
    <s v="SHAMLEE PADWAL"/>
    <n v="1252806"/>
    <x v="2"/>
    <s v="Payment"/>
    <n v="-100000"/>
    <n v="-7923"/>
    <x v="137"/>
    <x v="137"/>
    <x v="0"/>
    <s v="POC Control-11GO.408"/>
    <x v="5"/>
    <x v="27"/>
  </r>
  <r>
    <s v="VISHAL KOLWALKAR"/>
    <n v="1260411"/>
    <x v="2"/>
    <s v="Payment"/>
    <n v="-140000"/>
    <n v="-2000.22"/>
    <x v="76"/>
    <x v="76"/>
    <x v="0"/>
    <s v="POC Control-11GO.408"/>
    <x v="5"/>
    <x v="27"/>
  </r>
  <r>
    <s v="NIYAS KHAN"/>
    <n v="1206643"/>
    <x v="2"/>
    <s v="Payment"/>
    <n v="-38000"/>
    <n v="-3967.26"/>
    <x v="114"/>
    <x v="114"/>
    <x v="4"/>
    <s v="POC Control-11GO.408"/>
    <x v="5"/>
    <x v="27"/>
  </r>
  <r>
    <s v="GAUTAM GAONKAR"/>
    <n v="1220222"/>
    <x v="2"/>
    <s v="Payment"/>
    <n v="-130000"/>
    <n v="-8186.44"/>
    <x v="192"/>
    <x v="192"/>
    <x v="4"/>
    <s v="POC Control-11GO.408"/>
    <x v="5"/>
    <x v="27"/>
  </r>
  <r>
    <s v="ISAK CAN"/>
    <n v="1232511"/>
    <x v="2"/>
    <s v="Payment"/>
    <n v="-77860"/>
    <n v="-1817.54"/>
    <x v="171"/>
    <x v="171"/>
    <x v="0"/>
    <s v="POC Control-11GO.408"/>
    <x v="5"/>
    <x v="27"/>
  </r>
  <r>
    <s v="CHARUTA DALVI"/>
    <n v="1225711"/>
    <x v="2"/>
    <s v="Payment"/>
    <n v="-35000"/>
    <n v="-3767.15"/>
    <x v="196"/>
    <x v="196"/>
    <x v="4"/>
    <s v="POC Control-11GO.408"/>
    <x v="5"/>
    <x v="27"/>
  </r>
  <r>
    <s v="SANDESH MATNEKAR"/>
    <n v="1290820"/>
    <x v="2"/>
    <s v="Payment"/>
    <n v="-10000"/>
    <n v="-10000"/>
    <x v="17"/>
    <x v="17"/>
    <x v="2"/>
    <s v="Cash-TV-11GO.408"/>
    <x v="5"/>
    <x v="27"/>
  </r>
  <r>
    <s v="SHAMSUNDAR MORAJKAR"/>
    <n v="1266941"/>
    <x v="2"/>
    <s v="Payment"/>
    <n v="-40000"/>
    <n v="-16120.4"/>
    <x v="80"/>
    <x v="80"/>
    <x v="3"/>
    <s v="POC Control-11GO.408"/>
    <x v="5"/>
    <x v="27"/>
  </r>
  <r>
    <s v="PRAKASH GALATGE"/>
    <n v="1288066"/>
    <x v="2"/>
    <s v="Payment"/>
    <n v="-65000"/>
    <n v="-19366.32"/>
    <x v="2"/>
    <x v="2"/>
    <x v="2"/>
    <s v="POC Control-11GO.408"/>
    <x v="5"/>
    <x v="27"/>
  </r>
  <r>
    <s v="AMOGH ACHARI"/>
    <n v="1211078"/>
    <x v="2"/>
    <s v="Payment"/>
    <n v="-20000"/>
    <n v="-0.32"/>
    <x v="7"/>
    <x v="7"/>
    <x v="2"/>
    <s v="Cash-TV-11GO.408"/>
    <x v="5"/>
    <x v="27"/>
  </r>
  <r>
    <s v="DINESH MANDREKAR"/>
    <n v="1208734"/>
    <x v="2"/>
    <s v="Payment"/>
    <n v="-30000"/>
    <n v="-2210.27"/>
    <x v="137"/>
    <x v="137"/>
    <x v="0"/>
    <s v="POC Control-11GO.408"/>
    <x v="5"/>
    <x v="27"/>
  </r>
  <r>
    <s v="GAURAV NAIK"/>
    <n v="1291250"/>
    <x v="2"/>
    <s v="Payment"/>
    <n v="-10000"/>
    <n v="-10000"/>
    <x v="13"/>
    <x v="13"/>
    <x v="2"/>
    <s v="Cash-TV-11GO.411"/>
    <x v="6"/>
    <x v="27"/>
  </r>
  <r>
    <s v="RUCHA SANDYE"/>
    <n v="1280579"/>
    <x v="2"/>
    <s v="Payment"/>
    <n v="-20000"/>
    <n v="-2704.06"/>
    <x v="20"/>
    <x v="20"/>
    <x v="2"/>
    <s v="POC Control-11GO.411"/>
    <x v="6"/>
    <x v="27"/>
  </r>
  <r>
    <s v="GANESH SHETGAONKAR"/>
    <n v="1285819"/>
    <x v="2"/>
    <s v="Payment"/>
    <n v="-199913"/>
    <n v="-85774.15"/>
    <x v="17"/>
    <x v="17"/>
    <x v="2"/>
    <s v="POC Control-11GO.411"/>
    <x v="6"/>
    <x v="27"/>
  </r>
  <r>
    <s v="KISHOR GAONKAR"/>
    <n v="1281429"/>
    <x v="2"/>
    <s v="Payment"/>
    <n v="-25000"/>
    <n v="-1.67"/>
    <x v="4"/>
    <x v="4"/>
    <x v="2"/>
    <s v="POC Control-11GO.411"/>
    <x v="6"/>
    <x v="27"/>
  </r>
  <r>
    <s v="SUBODH PARAB"/>
    <n v="1291256"/>
    <x v="2"/>
    <s v="Payment"/>
    <n v="-100000"/>
    <n v="-100000"/>
    <x v="13"/>
    <x v="13"/>
    <x v="2"/>
    <s v="Cash-TV-11GO.411"/>
    <x v="6"/>
    <x v="27"/>
  </r>
  <r>
    <s v="SITARAM SHETYE"/>
    <n v="1286891"/>
    <x v="2"/>
    <s v="Payment"/>
    <n v="-50000"/>
    <n v="-0.32"/>
    <x v="14"/>
    <x v="14"/>
    <x v="2"/>
    <s v="Cash-TV-11GO.411"/>
    <x v="6"/>
    <x v="27"/>
  </r>
  <r>
    <s v="PUTHAN VEETIL NARAYAN"/>
    <n v="1285489"/>
    <x v="2"/>
    <s v="Payment"/>
    <n v="-350000"/>
    <n v="-123.39"/>
    <x v="12"/>
    <x v="12"/>
    <x v="2"/>
    <s v="POC Control-11GO.411"/>
    <x v="6"/>
    <x v="27"/>
  </r>
  <r>
    <s v="NIGAR SULTANA"/>
    <n v="1290805"/>
    <x v="2"/>
    <s v="Payment"/>
    <n v="-94000"/>
    <n v="-94000"/>
    <x v="17"/>
    <x v="17"/>
    <x v="2"/>
    <s v="Cash-TV-11GO.411"/>
    <x v="6"/>
    <x v="27"/>
  </r>
  <r>
    <s v="SAMEER SALGAONKAR"/>
    <n v="1286047"/>
    <x v="2"/>
    <s v="Payment"/>
    <n v="-49000"/>
    <n v="-0.48"/>
    <x v="7"/>
    <x v="7"/>
    <x v="2"/>
    <s v="Cash-TV-11GO.411"/>
    <x v="6"/>
    <x v="27"/>
  </r>
  <r>
    <s v="CRESCENTIA VAZ"/>
    <n v="1254386"/>
    <x v="2"/>
    <s v="Payment"/>
    <n v="-5000"/>
    <n v="-5000"/>
    <x v="72"/>
    <x v="72"/>
    <x v="0"/>
    <s v="POC Control-11GO.411"/>
    <x v="6"/>
    <x v="27"/>
  </r>
  <r>
    <s v="DEEPAK KANJA"/>
    <n v="1246812"/>
    <x v="2"/>
    <s v="Payment"/>
    <n v="-5000"/>
    <n v="-5000"/>
    <x v="147"/>
    <x v="147"/>
    <x v="0"/>
    <s v="POC Control-11GO.411"/>
    <x v="6"/>
    <x v="27"/>
  </r>
  <r>
    <s v="CHIRAG BHANDARE"/>
    <n v="1071887"/>
    <x v="2"/>
    <s v="Payment"/>
    <n v="-190000"/>
    <n v="-2885.77"/>
    <x v="96"/>
    <x v="96"/>
    <x v="0"/>
    <s v="POC Control-11GO.411"/>
    <x v="6"/>
    <x v="27"/>
  </r>
  <r>
    <s v="MINESH KALANGUTKAR"/>
    <n v="348722"/>
    <x v="2"/>
    <s v="Payment"/>
    <n v="-220000"/>
    <n v="-1970.23"/>
    <x v="80"/>
    <x v="80"/>
    <x v="3"/>
    <s v="POC Control-11GO.411"/>
    <x v="6"/>
    <x v="27"/>
  </r>
  <r>
    <s v="LAVSON PETERJOHN"/>
    <n v="1250946"/>
    <x v="2"/>
    <s v="Payment"/>
    <n v="-100"/>
    <n v="-100"/>
    <x v="88"/>
    <x v="88"/>
    <x v="0"/>
    <s v="POC Control-11GO.411"/>
    <x v="6"/>
    <x v="27"/>
  </r>
  <r>
    <s v="JANARDHAN KUNDAIKAR"/>
    <n v="1154030"/>
    <x v="2"/>
    <s v="Payment"/>
    <n v="-25000"/>
    <n v="-25000"/>
    <x v="13"/>
    <x v="13"/>
    <x v="2"/>
    <s v="Cash-TV-11GO.411"/>
    <x v="6"/>
    <x v="27"/>
  </r>
  <r>
    <s v="VAIBHAV PRABHU"/>
    <n v="1287690"/>
    <x v="2"/>
    <s v="Payment"/>
    <n v="-100000"/>
    <n v="-2611.9899999999998"/>
    <x v="13"/>
    <x v="13"/>
    <x v="2"/>
    <s v="POC Control-11GO.411"/>
    <x v="6"/>
    <x v="27"/>
  </r>
  <r>
    <s v="SIDDESH SHET"/>
    <n v="1249865"/>
    <x v="2"/>
    <s v="Payment"/>
    <n v="-100"/>
    <n v="-100"/>
    <x v="96"/>
    <x v="96"/>
    <x v="0"/>
    <s v="POC Control-11GO.411"/>
    <x v="6"/>
    <x v="27"/>
  </r>
  <r>
    <s v="SHAUNAQ PAI"/>
    <n v="1286247"/>
    <x v="2"/>
    <s v="Payment"/>
    <n v="-85600"/>
    <n v="-4922.8900000000003"/>
    <x v="17"/>
    <x v="17"/>
    <x v="2"/>
    <s v="POC Control-11GO.411"/>
    <x v="6"/>
    <x v="27"/>
  </r>
  <r>
    <s v="ARUN MULIK"/>
    <n v="1287570"/>
    <x v="2"/>
    <s v="Payment"/>
    <n v="-41000"/>
    <n v="-3936.35"/>
    <x v="18"/>
    <x v="18"/>
    <x v="2"/>
    <s v="POC Control-11GO.411"/>
    <x v="6"/>
    <x v="27"/>
  </r>
</pivotCacheRecords>
</file>

<file path=xl/pivotCache/pivotCacheRecords4.xml><?xml version="1.0" encoding="utf-8"?>
<pivotCacheRecords xmlns="http://schemas.openxmlformats.org/spreadsheetml/2006/main" xmlns:r="http://schemas.openxmlformats.org/officeDocument/2006/relationships" count="99">
  <r>
    <n v="201405110150992"/>
    <s v="405-Mapusa"/>
    <s v="MVWAR4DZ1-S"/>
    <s v="Maruti WAGONR ZXI 1.2L"/>
    <x v="0"/>
    <d v="2020-03-21T14:58:44"/>
    <s v="MRS EKTHA  GAONKAR"/>
    <n v="10000"/>
  </r>
  <r>
    <n v="201401110151555"/>
    <s v="401-Porvorim"/>
    <s v="MVWAR4DZ1-M"/>
    <s v="Maruti WAGONR ZXI 1.2L"/>
    <x v="0"/>
    <d v="2020-03-19T15:51:53"/>
    <s v="KRUPALI  NARVEKAR"/>
    <n v="10000"/>
  </r>
  <r>
    <n v="201401110151553"/>
    <s v="401-Porvorim"/>
    <s v="MVWAR4DV1-M"/>
    <s v="Maruti WAGONR VXI 1.2L"/>
    <x v="0"/>
    <d v="2020-03-19T12:10:12"/>
    <s v="WALBURG  COUTINHO"/>
    <n v="10000"/>
  </r>
  <r>
    <n v="201404110150554"/>
    <s v="404-Vasco"/>
    <s v="MVWAR4DV1-M"/>
    <s v="Maruti WAGONR VXI 1.2L"/>
    <x v="0"/>
    <d v="2020-03-18T17:46:18"/>
    <s v="VIGHNESH GANGARAM KALEKAR"/>
    <n v="10000"/>
  </r>
  <r>
    <n v="201408110150514"/>
    <s v="408-Bicholim"/>
    <s v="MVWAA4CV1-M"/>
    <s v="Maruti WagonR Vxi AGS 1.0 BS -VI"/>
    <x v="0"/>
    <d v="2020-03-14T09:14:28"/>
    <s v="MR HARSHAL SUBHASH NADKARNI"/>
    <n v="10000"/>
  </r>
  <r>
    <n v="201401110151564"/>
    <s v="401-Porvorim"/>
    <s v="MVDMR4AL2-M"/>
    <s v="Maruti TOUR S Petrol BS-VI"/>
    <x v="1"/>
    <d v="2020-03-21T12:10:54"/>
    <s v="MR WILSON  FIGUEIREDO"/>
    <n v="10000"/>
  </r>
  <r>
    <n v="201403110150558"/>
    <s v="403-Ponda"/>
    <s v="MVDMR4AL2-M"/>
    <s v="Maruti TOUR S Petrol BS-VI"/>
    <x v="1"/>
    <d v="2020-03-20T15:22:57"/>
    <s v="MRS SHAKUNTALA  MOSALAGI"/>
    <n v="10000"/>
  </r>
  <r>
    <n v="201401110151545"/>
    <s v="401-Porvorim"/>
    <s v="MVERR4TL2-M"/>
    <s v="Maruti Tour M (Petrol) BS-VI"/>
    <x v="1"/>
    <d v="2020-03-18T16:37:26"/>
    <s v="GOPINATH  DHURI"/>
    <n v="11000"/>
  </r>
  <r>
    <n v="201404110150551"/>
    <s v="404-Vasco"/>
    <s v="MVDMR4AL2-M"/>
    <s v="Maruti TOUR S Petrol BS-VI"/>
    <x v="1"/>
    <d v="2020-03-16T13:53:44"/>
    <s v="RAJU CHANDRAKANT SALUNKE"/>
    <n v="10000"/>
  </r>
  <r>
    <n v="201401110151526"/>
    <s v="401-Porvorim"/>
    <s v="MVDMR4AL2-M"/>
    <s v="Maruti TOUR S Petrol BS-VI"/>
    <x v="1"/>
    <d v="2020-03-14T17:00:26"/>
    <s v="MR SALIM  SHEIK BANY"/>
    <n v="10000"/>
  </r>
  <r>
    <n v="201401110151518"/>
    <s v="401-Porvorim"/>
    <s v="MVDMR4AL2-M"/>
    <s v="Maruti TOUR S Petrol BS-VI"/>
    <x v="1"/>
    <d v="2020-03-14T10:37:31"/>
    <s v="MR ANKUSH  GHADI"/>
    <n v="10000"/>
  </r>
  <r>
    <n v="201405110150960"/>
    <s v="405-Mapusa"/>
    <s v="MVDMR4AL2-M"/>
    <s v="Maruti TOUR S Petrol BS-VI"/>
    <x v="1"/>
    <d v="2020-03-09T15:14:10"/>
    <s v="MRS MUNIRA BI ASHAPAK KHAN"/>
    <n v="10000"/>
  </r>
  <r>
    <n v="201401110151570"/>
    <s v="401-Porvorim"/>
    <s v="MVSRA4BV1-M"/>
    <s v="Maruti Swift Vxi AGS"/>
    <x v="2"/>
    <d v="2020-03-23T23:51:18"/>
    <s v="MAULALI  SHEIKH"/>
    <n v="10000"/>
  </r>
  <r>
    <n v="201401110151566"/>
    <s v="401-Porvorim"/>
    <s v="MVSRR4BL1-S"/>
    <s v="Maruti Swift Lxi"/>
    <x v="2"/>
    <d v="2020-03-21T17:57:00"/>
    <s v="ASHLAM KHAN PATHAN"/>
    <n v="5000"/>
  </r>
  <r>
    <n v="201401110151565"/>
    <s v="401-Porvorim"/>
    <s v="MVSRR4BL1-S"/>
    <s v="Maruti Swift Lxi"/>
    <x v="2"/>
    <d v="2020-03-21T17:29:12"/>
    <s v="MR BALKRISHNA V CHARI"/>
    <n v="10000"/>
  </r>
  <r>
    <n v="201405110150991"/>
    <s v="405-Mapusa"/>
    <s v="MVSRR4BV1-M"/>
    <s v="Maruti Swift Vxi"/>
    <x v="2"/>
    <d v="2020-03-20T18:03:45"/>
    <s v="MR JITENDRA LADU SAWANT"/>
    <n v="10000"/>
  </r>
  <r>
    <n v="201401110151557"/>
    <s v="401-Porvorim"/>
    <s v="MVSRA4BV1-M"/>
    <s v="Maruti Swift Vxi AGS"/>
    <x v="2"/>
    <d v="2020-03-19T18:02:49"/>
    <s v="SACHIN LAXIMAN GAD"/>
    <n v="10000"/>
  </r>
  <r>
    <n v="201401110151556"/>
    <s v="401-Porvorim"/>
    <s v="MVSRR4BV1-M"/>
    <s v="Maruti Swift Vxi"/>
    <x v="2"/>
    <d v="2020-03-19T17:15:31"/>
    <s v="ALFRED ALEXIO NOGUEIRA"/>
    <n v="10000"/>
  </r>
  <r>
    <n v="201403110150557"/>
    <s v="403-Ponda"/>
    <s v="MVSRR4BL1-M"/>
    <s v="Maruti Swift Lxi"/>
    <x v="2"/>
    <d v="2020-03-19T17:10:32"/>
    <s v="MR DEVANAND  NANUSKAR"/>
    <n v="10000"/>
  </r>
  <r>
    <n v="201401110151554"/>
    <s v="401-Porvorim"/>
    <s v="MVSRR4BV1-M"/>
    <s v="Maruti Swift Vxi"/>
    <x v="2"/>
    <d v="2020-03-19T14:57:41"/>
    <s v="BHAGWANT PAI VERNEKAR"/>
    <n v="10000"/>
  </r>
  <r>
    <n v="201408110150530"/>
    <s v="408-Bicholim"/>
    <s v="MVSRR4BV1-S"/>
    <s v="Maruti Swift Vxi"/>
    <x v="2"/>
    <d v="2020-03-19T12:21:22"/>
    <s v="MR RAVI K PAIGINKAR"/>
    <n v="11000"/>
  </r>
  <r>
    <n v="201413110150263"/>
    <s v="413-Commercial"/>
    <s v="MVCAR4CD7-S"/>
    <s v="Maruti Super Carry BS-VI Petrol STD"/>
    <x v="3"/>
    <d v="2020-03-21T11:12:15"/>
    <s v="ARUN FATI GAWAS"/>
    <n v="2000"/>
  </r>
  <r>
    <n v="201413110150262"/>
    <s v="413-Commercial"/>
    <s v="MVCAR4CD7-M"/>
    <s v="Maruti Super Carry BS-VI Petrol STD"/>
    <x v="3"/>
    <d v="2020-03-20T10:20:51"/>
    <s v="VILAS AUDUMBER JAMBLE"/>
    <n v="10000"/>
  </r>
  <r>
    <n v="201413110150261"/>
    <s v="413-Commercial"/>
    <s v="MVCAR4CD7-M"/>
    <s v="Maruti Super Carry BS-VI Petrol STD"/>
    <x v="3"/>
    <d v="2020-03-18T17:01:44"/>
    <s v="LAXMAN  PADWAL"/>
    <n v="10000"/>
  </r>
  <r>
    <n v="201413110150260"/>
    <s v="413-Commercial"/>
    <s v="MVCAR4CD7-S"/>
    <s v="Maruti Super Carry BS-VI Petrol STD"/>
    <x v="3"/>
    <d v="2020-03-17T09:34:55"/>
    <s v="VILAS  MANDREKAR"/>
    <n v="2000"/>
  </r>
  <r>
    <n v="201413110150258"/>
    <s v="413-Commercial"/>
    <s v="MVCAR4CD7-M"/>
    <s v="Maruti Super Carry BS-VI Petrol STD"/>
    <x v="3"/>
    <d v="2020-03-16T16:34:10"/>
    <s v="RIYAZ  SAVNOOR"/>
    <n v="5000"/>
  </r>
  <r>
    <n v="201413110150257"/>
    <s v="413-Commercial"/>
    <s v="MVCAR4CD7-S"/>
    <s v="Maruti Super Carry BS-VI Petrol STD"/>
    <x v="3"/>
    <d v="2020-03-11T12:34:40"/>
    <s v="RAMCHANDRA  HARMALKAR"/>
    <n v="10000"/>
  </r>
  <r>
    <n v="201413110150250"/>
    <s v="413-Commercial"/>
    <s v="MVCAR4CD7-S"/>
    <s v="Maruti Super Carry BS-VI Petrol STD"/>
    <x v="3"/>
    <d v="2020-02-29T18:15:18"/>
    <s v="SUSHANT  CHARI"/>
    <n v="5000"/>
  </r>
  <r>
    <n v="201413110150230"/>
    <s v="413-Commercial"/>
    <s v="MVCARDCS4-S"/>
    <s v="MARUTI SUPER CARRY DIESEL STD."/>
    <x v="3"/>
    <d v="2020-02-11T09:47:37"/>
    <s v="POOJA PANDURANG PARSEKAR"/>
    <n v="10000"/>
  </r>
  <r>
    <n v="201413110150215"/>
    <s v="413-Commercial"/>
    <s v="MVCARDCD4-M"/>
    <s v="Maruti Super Carry Std."/>
    <x v="3"/>
    <d v="2020-01-25T13:02:26"/>
    <s v="ANANT ASHOK GAWADE"/>
    <n v="5000"/>
  </r>
  <r>
    <n v="201413110150208"/>
    <s v="413-Commercial"/>
    <s v="MVCARDCD4-S"/>
    <s v="Maruti Super Carry Std."/>
    <x v="3"/>
    <d v="2020-01-18T18:08:48"/>
    <s v="IMRAN  AHMED"/>
    <n v="5000"/>
  </r>
  <r>
    <n v="201413110150201"/>
    <s v="413-Commercial"/>
    <s v="MVCARDCD4-S"/>
    <s v="Maruti Super Carry Std."/>
    <x v="3"/>
    <d v="2020-01-11T17:47:17"/>
    <s v="VISHIKA VINAYAK PARSEKAR"/>
    <n v="2000"/>
  </r>
  <r>
    <n v="201402110151237"/>
    <s v="402-Verna"/>
    <s v="MVSPR4AV2-M"/>
    <s v="Maruti S-Presso Vxi+ BS-VI"/>
    <x v="4"/>
    <d v="2020-03-18T16:00:44"/>
    <s v="MR KUSHALI JANU  VELIP"/>
    <n v="1000"/>
  </r>
  <r>
    <n v="201401110151523"/>
    <s v="401-Porvorim"/>
    <s v="MVSPR4AV2-S"/>
    <s v="Maruti S-Presso Vxi+ BS-VI"/>
    <x v="4"/>
    <d v="2020-03-14T15:16:56"/>
    <s v="MR AARON THOMAS  DESOUZA"/>
    <n v="1000"/>
  </r>
  <r>
    <n v="201402110151228"/>
    <s v="402-Verna"/>
    <s v="MVSPR4AV1-S"/>
    <s v="Maruti S-Presso Vxi BS-VI"/>
    <x v="4"/>
    <d v="2020-03-14T09:53:41"/>
    <s v="MR SURAJ  GAUNKAR"/>
    <n v="10000"/>
  </r>
  <r>
    <n v="201401110151516"/>
    <s v="401-Porvorim"/>
    <s v="MVSPR4AV1-S"/>
    <s v="Maruti S-Presso Vxi BS-VI"/>
    <x v="4"/>
    <d v="2020-03-13T16:02:09"/>
    <s v="MRS JOANITA LOBO E FURTADO"/>
    <n v="5000"/>
  </r>
  <r>
    <n v="201402110250028"/>
    <s v="402-Verna"/>
    <s v="MVSPR4AV2-M"/>
    <s v="Maruti S-Presso Vxi+ BS-VI"/>
    <x v="4"/>
    <d v="2020-03-12T10:47:39"/>
    <s v="COSTA &amp; CO. PVT. LTD."/>
    <n v="10000"/>
  </r>
  <r>
    <n v="201408110150509"/>
    <s v="408-Bicholim"/>
    <s v="MVSPR4AV2-M"/>
    <s v="Maruti S-Presso Vxi+ BS-VI"/>
    <x v="4"/>
    <d v="2020-03-11T12:57:33"/>
    <s v="MR ANIKET DILIPKUMAR SAHASRABUDDHE"/>
    <n v="10000"/>
  </r>
  <r>
    <n v="201406110150280"/>
    <s v="406-Cuncolim"/>
    <s v="MVSPA4AV2-M"/>
    <s v="Maruti S-Presso Vxi+ AGS BS-VI"/>
    <x v="4"/>
    <d v="2020-03-04T16:52:07"/>
    <s v="MRS LIBBY MARY FERNANDES"/>
    <n v="256000"/>
  </r>
  <r>
    <n v="201405110150983"/>
    <s v="405-Mapusa"/>
    <s v="MVERR4BV1-M"/>
    <s v="Maruti ERTIGA SMART HYBRID VXI BS-VI"/>
    <x v="5"/>
    <d v="2020-03-18T17:01:47"/>
    <s v="MR VIRESH SHABI POROB"/>
    <n v="10000"/>
  </r>
  <r>
    <n v="201401110151544"/>
    <s v="401-Porvorim"/>
    <s v="MVERR4BV1-M"/>
    <s v="Maruti ERTIGA SMART HYBRID VXI BS-VI"/>
    <x v="5"/>
    <d v="2020-03-18T16:22:58"/>
    <s v="MRS SALMA AZIZ SHAIKH"/>
    <n v="11000"/>
  </r>
  <r>
    <n v="201408110150523"/>
    <s v="408-Bicholim"/>
    <s v="MVERR4BZ2-M"/>
    <s v="Maruti ERTIGA SMART HYBRID ZXI+ BS-VI"/>
    <x v="5"/>
    <d v="2020-03-18T16:09:25"/>
    <s v="ARJUN KHAPARYA GAVIT"/>
    <n v="1028876"/>
  </r>
  <r>
    <n v="201401110151542"/>
    <s v="401-Porvorim"/>
    <s v="MVERR4BV1-M"/>
    <s v="Maruti ERTIGA SMART HYBRID VXI BS-VI"/>
    <x v="5"/>
    <d v="2020-03-18T15:59:13"/>
    <s v="MR SUSAI  RAJ"/>
    <n v="21000"/>
  </r>
  <r>
    <n v="201401110151541"/>
    <s v="401-Porvorim"/>
    <s v="MVERR4BV1-M"/>
    <s v="Maruti ERTIGA SMART HYBRID VXI BS-VI"/>
    <x v="5"/>
    <d v="2020-03-18T15:33:46"/>
    <s v="MR SUNIL  PILANKAR"/>
    <n v="10000"/>
  </r>
  <r>
    <n v="201401110151540"/>
    <s v="401-Porvorim"/>
    <s v="MVERR4BV1-M"/>
    <s v="Maruti ERTIGA SMART HYBRID VXI BS-VI"/>
    <x v="5"/>
    <d v="2020-03-18T12:59:48"/>
    <s v="MR SOMESH HIRU PARSEKAR"/>
    <n v="11000"/>
  </r>
  <r>
    <n v="201405110150979"/>
    <s v="405-Mapusa"/>
    <s v="MVERR4BV1-M"/>
    <s v="Maruti ERTIGA SMART HYBRID VXI BS-VI"/>
    <x v="5"/>
    <d v="2020-03-18T10:35:58"/>
    <s v="MRS SUCHANA  MANDREKAR"/>
    <n v="10000"/>
  </r>
  <r>
    <n v="201403110150552"/>
    <s v="403-Ponda"/>
    <s v="MVERR4BV1-M"/>
    <s v="Maruti ERTIGA SMART HYBRID VXI BS-VI"/>
    <x v="5"/>
    <d v="2020-03-17T16:58:27"/>
    <s v="MR JAGANNATH  NAIK"/>
    <n v="11001"/>
  </r>
  <r>
    <n v="201405110150290"/>
    <s v="405-Mapusa"/>
    <s v="MVERR4AV1-M"/>
    <s v="Maruti ERTIGA SMART HYBRID VXI"/>
    <x v="5"/>
    <d v="2019-07-25T12:24:32"/>
    <s v="MR RAJESH SURYA PIRONKAR"/>
    <n v="10000"/>
  </r>
  <r>
    <n v="201405110250020"/>
    <s v="405-Mapusa"/>
    <s v="MVVRRPEA5-M"/>
    <s v="Maruti EECO 5 Seater AC"/>
    <x v="6"/>
    <d v="2020-03-24T11:11:55"/>
    <s v="DRISHTI LIFESAVING PVT LTD"/>
    <n v="20000"/>
  </r>
  <r>
    <n v="201401110151567"/>
    <s v="401-Porvorim"/>
    <s v="MVVRRPBHS-M"/>
    <s v="Maruti EECO 7 Seater Std BS-VI"/>
    <x v="6"/>
    <d v="2020-03-21T18:08:17"/>
    <s v="SANTOSH  NAIK"/>
    <n v="1000"/>
  </r>
  <r>
    <n v="201402110250029"/>
    <s v="402-Verna"/>
    <s v="MVVRMPBH2-S"/>
    <s v="Maruti EECO Ambulance BS-VI"/>
    <x v="6"/>
    <d v="2020-03-21T14:37:13"/>
    <s v="3 MILITARY TRAINING REGIMENT"/>
    <n v="700000"/>
  </r>
  <r>
    <n v="201405110150990"/>
    <s v="405-Mapusa"/>
    <s v="MVVRRPBAF-S"/>
    <s v="Maruti EECO 5 Seater AC BS-VI"/>
    <x v="6"/>
    <d v="2020-03-20T17:33:11"/>
    <s v="MR AMRESH  CHODANKAR"/>
    <n v="10000"/>
  </r>
  <r>
    <n v="201408110150531"/>
    <s v="408-Bicholim"/>
    <s v="MVVRRPBHS-M"/>
    <s v="Maruti EECO 7 Seater Std BS-VI"/>
    <x v="6"/>
    <d v="2020-03-20T17:14:44"/>
    <s v="MR BABU MAHADEV SHELKE"/>
    <n v="10000"/>
  </r>
  <r>
    <n v="201405110150980"/>
    <s v="405-Mapusa"/>
    <s v="MVVRRPBAF-S"/>
    <s v="Maruti EECO 5 Seater AC BS-VI"/>
    <x v="6"/>
    <d v="2020-03-18T10:39:37"/>
    <s v="MRS HEMA DEELIP GADEKAR CHANDROJI"/>
    <n v="10000"/>
  </r>
  <r>
    <n v="201401110151524"/>
    <s v="401-Porvorim"/>
    <s v="MVVRRPBAF-M"/>
    <s v="Maruti EECO 5 Seater AC BS-VI"/>
    <x v="6"/>
    <d v="2020-03-14T16:29:45"/>
    <s v="MRS SHUCHI  SAHNI"/>
    <n v="10000"/>
  </r>
  <r>
    <n v="201401110151514"/>
    <s v="401-Porvorim"/>
    <s v="MVVRRPBAF-S"/>
    <s v="Maruti EECO 5 Seater AC BS-VI"/>
    <x v="6"/>
    <d v="2020-03-13T15:22:48"/>
    <s v="KAMLESH A SUTHAR"/>
    <n v="420037"/>
  </r>
  <r>
    <n v="201408110150511"/>
    <s v="408-Bicholim"/>
    <s v="MVVRRPBHF-S"/>
    <s v="Maruti EECO 5 Seater Std BS-VI"/>
    <x v="6"/>
    <d v="2020-03-13T11:30:16"/>
    <s v="MR NILESH PANDHARI NAIK"/>
    <n v="10000"/>
  </r>
  <r>
    <n v="201405110350033"/>
    <s v="405-Mapusa"/>
    <s v="MVDRR4BV1-M"/>
    <s v="Maruti Dzire Vxi BS-VI"/>
    <x v="7"/>
    <d v="2020-03-21T13:14:01"/>
    <s v="CANTEEN STORES DEPARTMENT"/>
    <n v="50800"/>
  </r>
  <r>
    <n v="201401110151538"/>
    <s v="401-Porvorim"/>
    <s v="MVDRR4BV1-M"/>
    <s v="Maruti Dzire Vxi BS-VI"/>
    <x v="7"/>
    <d v="2020-03-18T12:00:02"/>
    <s v="MR SANJIV  KAMAT"/>
    <n v="10000"/>
  </r>
  <r>
    <n v="201401110151537"/>
    <s v="401-Porvorim"/>
    <s v="MVDRR4BV1-M"/>
    <s v="Maruti Dzire Vxi BS-VI"/>
    <x v="7"/>
    <d v="2020-03-18T11:47:54"/>
    <s v="MR SANTOSH L MADGAONKAR"/>
    <n v="10000"/>
  </r>
  <r>
    <n v="201403110150553"/>
    <s v="403-Ponda"/>
    <s v="MVDRR4BV1-M"/>
    <s v="Maruti Dzire Vxi BS-VI"/>
    <x v="7"/>
    <d v="2020-03-18T11:28:15"/>
    <s v="MR DAMODAR  RANADE"/>
    <n v="6001"/>
  </r>
  <r>
    <n v="201401110151535"/>
    <s v="401-Porvorim"/>
    <s v="MVDRR4BV1-M"/>
    <s v="Maruti Dzire Vxi BS-VI"/>
    <x v="7"/>
    <d v="2020-03-18T10:42:36"/>
    <s v="PEDRO  DE SOUZA"/>
    <n v="1000"/>
  </r>
  <r>
    <n v="201401110151529"/>
    <s v="401-Porvorim"/>
    <s v="MVDRA4BV1-M"/>
    <s v="Maruti Dzire Vxi AGS BS-VI"/>
    <x v="7"/>
    <d v="2020-03-16T16:32:38"/>
    <s v="KRISHNA PUNDALIK NAIK"/>
    <n v="5000"/>
  </r>
  <r>
    <n v="201408110150515"/>
    <s v="408-Bicholim"/>
    <s v="MVDRR4BV1-M"/>
    <s v="Maruti Dzire Vxi BS-VI"/>
    <x v="7"/>
    <d v="2020-03-14T10:32:03"/>
    <s v="PRITI NANDKISHORE SAWANT"/>
    <n v="10000"/>
  </r>
  <r>
    <n v="201404110150540"/>
    <s v="404-Vasco"/>
    <s v="MVDRR4BV1-M"/>
    <s v="Maruti Dzire Vxi BS-VI"/>
    <x v="7"/>
    <d v="2020-03-07T12:37:17"/>
    <s v="SHYAM  MHALSEKAR"/>
    <n v="10000"/>
  </r>
  <r>
    <n v="201405110150944"/>
    <s v="405-Mapusa"/>
    <s v="MVDRR4BZ1-M"/>
    <s v="Maruti Dzire Zxi BS-VI"/>
    <x v="7"/>
    <d v="2020-03-04T16:23:23"/>
    <s v="MS VANIDA LOURDES ETELVINA CORREIA"/>
    <n v="50000"/>
  </r>
  <r>
    <n v="201401110151441"/>
    <s v="401-Porvorim"/>
    <s v="MVDRR4BL1-M"/>
    <s v="Maruti Dzire Lxi  BS-VI"/>
    <x v="7"/>
    <d v="2020-03-02T17:31:25"/>
    <s v="AJAZ  AHMED"/>
    <n v="90000"/>
  </r>
  <r>
    <n v="201402110151176"/>
    <s v="402-Verna"/>
    <s v="MVDRR4BV1-M"/>
    <s v="Maruti Dzire Vxi BS-VI"/>
    <x v="7"/>
    <d v="2020-02-24T16:31:44"/>
    <s v="SHIWENDU  ."/>
    <n v="10000"/>
  </r>
  <r>
    <n v="201402110151175"/>
    <s v="402-Verna"/>
    <s v="MVDRA4BV1-M"/>
    <s v="Maruti Dzire Vxi AGS BS-VI"/>
    <x v="7"/>
    <d v="2020-02-24T12:23:07"/>
    <s v="MR SAVIO JULIUS CRUZ  PEREIRA"/>
    <n v="10000"/>
  </r>
  <r>
    <n v="201405110150993"/>
    <s v="405-Mapusa"/>
    <s v="MVCEA4BV2-M"/>
    <s v="Maruti CELERIO X VXI AMT BS-VI"/>
    <x v="8"/>
    <d v="2020-03-21T15:56:29"/>
    <s v="MRS SAPNA  MANIK"/>
    <n v="10000"/>
  </r>
  <r>
    <n v="201405110150985"/>
    <s v="405-Mapusa"/>
    <s v="MVCER4AV2-M"/>
    <s v="Maruti CELERIO VXI BS-VI"/>
    <x v="8"/>
    <d v="2020-03-19T12:21:19"/>
    <s v="MRS SARIKA  PALNI"/>
    <n v="0"/>
  </r>
  <r>
    <n v="201405110150984"/>
    <s v="405-Mapusa"/>
    <s v="MVCER4BZ2-M"/>
    <s v="Maruti CELERIO X ZXI BS-VI"/>
    <x v="8"/>
    <d v="2020-03-18T17:53:26"/>
    <s v="MR GAJANAN BALAKRISHNA PATIL"/>
    <n v="10000"/>
  </r>
  <r>
    <n v="201404110150549"/>
    <s v="404-Vasco"/>
    <s v="MVCEA4BZ2-M"/>
    <s v="Maruti CELERIO X ZXI AMT BS-VI"/>
    <x v="8"/>
    <d v="2020-03-14T10:33:25"/>
    <s v="AVNI  KADAM"/>
    <n v="1800"/>
  </r>
  <r>
    <n v="201405110150969"/>
    <s v="405-Mapusa"/>
    <s v="MVCER4AZ2-M"/>
    <s v="Maruti CELERIO ZXI BS-VI"/>
    <x v="8"/>
    <d v="2020-03-12T17:44:39"/>
    <s v="MR RAMCHANDRA NAVSO SHETYE"/>
    <n v="116461"/>
  </r>
  <r>
    <n v="201408110150506"/>
    <s v="408-Bicholim"/>
    <s v="MVCER4AZ2-M"/>
    <s v="Maruti CELERIO ZXI BS-VI"/>
    <x v="8"/>
    <d v="2020-03-09T15:52:26"/>
    <s v="MR MANJUNATH NAMDEV PATAN"/>
    <n v="10000"/>
  </r>
  <r>
    <n v="201401110151477"/>
    <s v="401-Porvorim"/>
    <s v="MVCEA4BZ2-M"/>
    <s v="Maruti CELERIO X ZXI AMT BS-VI"/>
    <x v="8"/>
    <d v="2020-03-09T14:58:26"/>
    <s v="NEELAM  MAYENKAR"/>
    <n v="10000"/>
  </r>
  <r>
    <n v="201401110151451"/>
    <s v="401-Porvorim"/>
    <s v="MVCEA4BZ2-M"/>
    <s v="Maruti CELERIO X ZXI AMT BS-VI"/>
    <x v="8"/>
    <d v="2020-03-05T15:27:43"/>
    <s v="PRASHANT  MATKAR"/>
    <n v="615900"/>
  </r>
  <r>
    <n v="201402110151198"/>
    <s v="402-Verna"/>
    <s v="MVCER4AZ2-M"/>
    <s v="Maruti CELERIO ZXI BS-VI"/>
    <x v="8"/>
    <d v="2020-03-04T15:22:56"/>
    <s v="MR VASANT  TARKAR"/>
    <n v="1000"/>
  </r>
  <r>
    <n v="201408110150479"/>
    <s v="408-Bicholim"/>
    <s v="MVCER4AL2-M"/>
    <s v="Maruti CELERIO LXI BS-VI"/>
    <x v="8"/>
    <d v="2020-02-26T16:22:26"/>
    <s v="MR PRAMOD GOVIND SAWANT"/>
    <n v="478648"/>
  </r>
  <r>
    <n v="201403110150556"/>
    <s v="403-Ponda"/>
    <s v="MVVBR4BZ1-M"/>
    <s v="Maruti VITARA BREZZA ZXI BS-VI"/>
    <x v="9"/>
    <d v="2020-03-19T14:17:38"/>
    <s v="MR DNYANESHWAR  PANDURANG  HALDANKAR"/>
    <n v="11000"/>
  </r>
  <r>
    <n v="201403110150555"/>
    <s v="403-Ponda"/>
    <s v="MVVBR4BZ2-D"/>
    <s v="Maruti VITARA BREZZA ZXI+ BS-VI"/>
    <x v="9"/>
    <d v="2020-03-19T11:25:08"/>
    <s v="MR SANJAY  BANDEKAR"/>
    <n v="11000"/>
  </r>
  <r>
    <n v="201401110151548"/>
    <s v="401-Porvorim"/>
    <s v="MVVBR4BL1-M"/>
    <s v="Maruti VITARA BREZZA LXI BS-VI"/>
    <x v="9"/>
    <d v="2020-03-18T17:27:42"/>
    <s v="MR JOAO MANUEL E PEIXETO"/>
    <n v="11000"/>
  </r>
  <r>
    <n v="201402110151232"/>
    <s v="402-Verna"/>
    <s v="MVVBR4BZ2-M"/>
    <s v="Maruti VITARA BREZZA ZXI+ BS-VI"/>
    <x v="9"/>
    <d v="2020-03-17T14:41:45"/>
    <s v="MR RAVI DEVAPPA  LAMANI"/>
    <n v="11000"/>
  </r>
  <r>
    <n v="201406110150286"/>
    <s v="406-Cuncolim"/>
    <s v="MVVBR4BZ2-M"/>
    <s v="Maruti VITARA BREZZA ZXI+ BS-VI"/>
    <x v="9"/>
    <d v="2020-03-14T12:50:08"/>
    <s v="MRS URVEE  PHALDESAI"/>
    <n v="951000"/>
  </r>
  <r>
    <n v="201401110151519"/>
    <s v="401-Porvorim"/>
    <s v="MVVBA4AZB-M"/>
    <s v="Maruti VITARA BREZZA ZXI+ AT BS-VI"/>
    <x v="9"/>
    <d v="2020-03-14T11:05:19"/>
    <s v="BABURAO  KOMTI"/>
    <n v="21000"/>
  </r>
  <r>
    <n v="201401110151511"/>
    <s v="401-Porvorim"/>
    <s v="MVVBR4BZ2-M"/>
    <s v="Maruti VITARA BREZZA ZXI+ BS-VI"/>
    <x v="9"/>
    <d v="2020-03-13T12:13:11"/>
    <s v="RAMESH RAMA KOMTI"/>
    <n v="0"/>
  </r>
  <r>
    <n v="201401110151505"/>
    <s v="401-Porvorim"/>
    <s v="MVVBR4BZ1-M"/>
    <s v="Maruti VITARA BREZZA ZXI BS-VI"/>
    <x v="9"/>
    <d v="2020-03-12T18:12:59"/>
    <s v="SAMIR  NAIK"/>
    <n v="11000"/>
  </r>
  <r>
    <n v="201401110151442"/>
    <s v="401-Porvorim"/>
    <s v="MVVBR4BV1-M"/>
    <s v="Maruti VITARA BREZZA VXI BS-VI"/>
    <x v="9"/>
    <d v="2020-03-03T16:29:39"/>
    <s v="DUSHMANTA  SAIKIA"/>
    <n v="11000"/>
  </r>
  <r>
    <n v="201408110150529"/>
    <s v="408-Bicholim"/>
    <s v="MVANR4AL1-M"/>
    <s v="Maruti Alto LXI"/>
    <x v="10"/>
    <d v="2020-03-19T12:17:40"/>
    <s v="MR ANAND A BARVE"/>
    <n v="500"/>
  </r>
  <r>
    <n v="201408110150527"/>
    <s v="408-Bicholim"/>
    <s v="MVANR4AL1-M"/>
    <s v="Maruti Alto LXI"/>
    <x v="10"/>
    <d v="2020-03-19T12:09:48"/>
    <s v="MRS PUJA PRAMOD SALGAONKAR"/>
    <n v="10000"/>
  </r>
  <r>
    <n v="201408110150526"/>
    <s v="408-Bicholim"/>
    <s v="MVANR4AL1-M"/>
    <s v="Maruti Alto LXI"/>
    <x v="10"/>
    <d v="2020-03-19T11:52:36"/>
    <s v="MR SUDHIR  PARYEKAR"/>
    <n v="1000"/>
  </r>
  <r>
    <n v="201406110150289"/>
    <s v="406-Cuncolim"/>
    <s v="MVANR4AVA-M"/>
    <s v="Maruti Alto VXI"/>
    <x v="10"/>
    <d v="2020-03-18T16:56:12"/>
    <s v="MR NIYAZ  BAZAZ"/>
    <n v="10000"/>
  </r>
  <r>
    <n v="201401110151509"/>
    <s v="401-Porvorim"/>
    <s v="MVANR4AL1-M"/>
    <s v="Maruti Alto LXI"/>
    <x v="10"/>
    <d v="2020-03-13T10:59:49"/>
    <s v="LIRA  ALBUQUERQUE"/>
    <n v="372573"/>
  </r>
  <r>
    <n v="201408110150503"/>
    <s v="408-Bicholim"/>
    <s v="MVANR4AL1-M"/>
    <s v="Maruti Alto LXI"/>
    <x v="10"/>
    <d v="2020-03-07T10:00:00"/>
    <s v="MANGAL SHAMBA PEDNEKAR"/>
    <n v="1000"/>
  </r>
  <r>
    <n v="201404110150539"/>
    <s v="404-Vasco"/>
    <s v="MVANR4AVA-S"/>
    <s v="Maruti Alto VXI"/>
    <x v="10"/>
    <d v="2020-03-06T17:12:42"/>
    <s v="SHANTI SIDHAV KANDOLKAR"/>
    <n v="10000"/>
  </r>
  <r>
    <n v="201401110151410"/>
    <s v="401-Porvorim"/>
    <s v="MVANR4AVA-M"/>
    <s v="Maruti Alto VXI"/>
    <x v="10"/>
    <d v="2020-02-20T16:48:56"/>
    <s v="JOHN  THAIVALAPPIL"/>
    <n v="1000"/>
  </r>
  <r>
    <n v="201405110150892"/>
    <s v="405-Mapusa"/>
    <s v="MVANR4AVA-M"/>
    <s v="Maruti Alto VXI"/>
    <x v="10"/>
    <d v="2020-02-14T15:09:46"/>
    <s v="MR GAURESH G AJGAONKAR"/>
    <n v="0"/>
  </r>
  <r>
    <n v="201408110150438"/>
    <s v="408-Bicholim"/>
    <s v="MVANR4AVA-M"/>
    <s v="Maruti Alto VXI"/>
    <x v="10"/>
    <d v="2020-01-17T17:16:53"/>
    <s v="PRAJAKTA PANDURANG NAIK"/>
    <n v="10000"/>
  </r>
  <r>
    <n v="201402110151076"/>
    <s v="402-Verna"/>
    <s v="MVANR4AVA-M"/>
    <s v="Maruti Alto VXI"/>
    <x v="10"/>
    <d v="2020-01-17T10:17:54"/>
    <s v="MR AMOG  NAIK"/>
    <n v="1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5" indent="0" compact="0" outline="1" outlineData="1" compactData="0" multipleFieldFilters="0">
  <location ref="K41:M50" firstHeaderRow="0" firstDataRow="1" firstDataCol="1"/>
  <pivotFields count="8">
    <pivotField compact="0" numFmtId="1" showAll="0"/>
    <pivotField axis="axisRow" compact="0" showAll="0">
      <items count="9">
        <item x="1"/>
        <item x="6"/>
        <item x="4"/>
        <item x="2"/>
        <item x="0"/>
        <item x="7"/>
        <item x="3"/>
        <item x="5"/>
        <item t="default"/>
      </items>
    </pivotField>
    <pivotField compact="0" showAll="0"/>
    <pivotField compact="0" showAll="0"/>
    <pivotField dataField="1" compact="0" showAll="0"/>
    <pivotField compact="0" numFmtId="22" showAll="0"/>
    <pivotField compact="0" showAll="0"/>
    <pivotField dataField="1" compact="0" showAll="0"/>
  </pivotFields>
  <rowFields count="1">
    <field x="1"/>
  </rowFields>
  <rowItems count="9">
    <i>
      <x/>
    </i>
    <i>
      <x v="1"/>
    </i>
    <i>
      <x v="2"/>
    </i>
    <i>
      <x v="3"/>
    </i>
    <i>
      <x v="4"/>
    </i>
    <i>
      <x v="5"/>
    </i>
    <i>
      <x v="6"/>
    </i>
    <i>
      <x v="7"/>
    </i>
    <i t="grand">
      <x/>
    </i>
  </rowItems>
  <colFields count="1">
    <field x="-2"/>
  </colFields>
  <colItems count="2">
    <i>
      <x/>
    </i>
    <i i="1">
      <x v="1"/>
    </i>
  </colItems>
  <dataFields count="2">
    <dataField name="Count of Main maodel" fld="4" subtotal="count" baseField="0" baseItem="0"/>
    <dataField name="Sum of Paid Amt" fld="7" baseField="0" baseItem="0"/>
  </dataFields>
  <formats count="6">
    <format dxfId="84">
      <pivotArea type="all" dataOnly="0" outline="0" fieldPosition="0"/>
    </format>
    <format dxfId="83">
      <pivotArea outline="0" collapsedLevelsAreSubtotals="1" fieldPosition="0"/>
    </format>
    <format dxfId="82">
      <pivotArea field="1" type="button" dataOnly="0" labelOnly="1" outline="0" axis="axisRow" fieldPosition="0"/>
    </format>
    <format dxfId="81">
      <pivotArea dataOnly="0" labelOnly="1" fieldPosition="0">
        <references count="1">
          <reference field="1" count="0"/>
        </references>
      </pivotArea>
    </format>
    <format dxfId="80">
      <pivotArea dataOnly="0" labelOnly="1" grandRow="1" outline="0" fieldPosition="0"/>
    </format>
    <format dxfId="79">
      <pivotArea dataOnly="0" labelOnly="1" outline="0" fieldPosition="0">
        <references count="1">
          <reference field="4294967294" count="2">
            <x v="0"/>
            <x v="1"/>
          </reference>
        </references>
      </pivotArea>
    </format>
  </formats>
  <pivotTableStyleInfo name="PivotStyleDark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I50:J62" firstHeaderRow="1" firstDataRow="1" firstDataCol="1"/>
  <pivotFields count="8">
    <pivotField dataField="1" numFmtId="1" showAll="0"/>
    <pivotField showAll="0"/>
    <pivotField showAll="0"/>
    <pivotField showAll="0"/>
    <pivotField axis="axisRow" showAll="0">
      <items count="12">
        <item x="10"/>
        <item x="9"/>
        <item x="8"/>
        <item x="7"/>
        <item x="6"/>
        <item x="5"/>
        <item x="4"/>
        <item x="3"/>
        <item x="2"/>
        <item x="1"/>
        <item x="0"/>
        <item t="default"/>
      </items>
    </pivotField>
    <pivotField numFmtId="22" showAll="0"/>
    <pivotField showAll="0"/>
    <pivotField showAll="0"/>
  </pivotFields>
  <rowFields count="1">
    <field x="4"/>
  </rowFields>
  <rowItems count="12">
    <i>
      <x/>
    </i>
    <i>
      <x v="1"/>
    </i>
    <i>
      <x v="2"/>
    </i>
    <i>
      <x v="3"/>
    </i>
    <i>
      <x v="4"/>
    </i>
    <i>
      <x v="5"/>
    </i>
    <i>
      <x v="6"/>
    </i>
    <i>
      <x v="7"/>
    </i>
    <i>
      <x v="8"/>
    </i>
    <i>
      <x v="9"/>
    </i>
    <i>
      <x v="10"/>
    </i>
    <i t="grand">
      <x/>
    </i>
  </rowItems>
  <colItems count="1">
    <i/>
  </colItems>
  <dataFields count="1">
    <dataField name="Count of Order Number" fld="0" subtotal="count" baseField="4" baseItem="0"/>
  </dataFields>
  <formats count="6">
    <format dxfId="5">
      <pivotArea type="all" dataOnly="0" outline="0" fieldPosition="0"/>
    </format>
    <format dxfId="4">
      <pivotArea outline="0" collapsedLevelsAreSubtotals="1" fieldPosition="0"/>
    </format>
    <format dxfId="3">
      <pivotArea field="4" type="button" dataOnly="0" labelOnly="1" outline="0" axis="axisRow" fieldPosition="0"/>
    </format>
    <format dxfId="2">
      <pivotArea dataOnly="0" labelOnly="1" outline="0" axis="axisValues" fieldPosition="0"/>
    </format>
    <format dxfId="1">
      <pivotArea dataOnly="0" labelOnly="1" fieldPosition="0">
        <references count="1">
          <reference field="4" count="0"/>
        </references>
      </pivotArea>
    </format>
    <format dxfId="0">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5" indent="0" compact="0" outline="1" outlineData="1" compactData="0" multipleFieldFilters="0">
  <location ref="K54:L66" firstHeaderRow="1" firstDataRow="1" firstDataCol="1"/>
  <pivotFields count="8">
    <pivotField compact="0" numFmtId="1" showAll="0"/>
    <pivotField compact="0" showAll="0"/>
    <pivotField compact="0" showAll="0"/>
    <pivotField compact="0" showAll="0"/>
    <pivotField axis="axisRow" compact="0" showAll="0">
      <items count="12">
        <item x="10"/>
        <item x="9"/>
        <item x="8"/>
        <item x="7"/>
        <item x="6"/>
        <item x="5"/>
        <item x="4"/>
        <item x="3"/>
        <item x="2"/>
        <item x="1"/>
        <item x="0"/>
        <item t="default"/>
      </items>
    </pivotField>
    <pivotField compact="0" numFmtId="22" showAll="0">
      <items count="100">
        <item x="47"/>
        <item x="31"/>
        <item x="98"/>
        <item x="97"/>
        <item x="30"/>
        <item x="29"/>
        <item x="28"/>
        <item x="96"/>
        <item x="95"/>
        <item x="68"/>
        <item x="67"/>
        <item x="78"/>
        <item x="27"/>
        <item x="66"/>
        <item x="87"/>
        <item x="77"/>
        <item x="65"/>
        <item x="38"/>
        <item x="76"/>
        <item x="94"/>
        <item x="93"/>
        <item x="64"/>
        <item x="75"/>
        <item x="11"/>
        <item x="74"/>
        <item x="26"/>
        <item x="37"/>
        <item x="36"/>
        <item x="73"/>
        <item x="86"/>
        <item x="92"/>
        <item x="56"/>
        <item x="85"/>
        <item x="55"/>
        <item x="35"/>
        <item x="4"/>
        <item x="34"/>
        <item x="63"/>
        <item x="72"/>
        <item x="10"/>
        <item x="84"/>
        <item x="83"/>
        <item x="33"/>
        <item x="54"/>
        <item x="9"/>
        <item x="8"/>
        <item x="62"/>
        <item x="25"/>
        <item x="24"/>
        <item x="82"/>
        <item x="46"/>
        <item x="45"/>
        <item x="53"/>
        <item x="61"/>
        <item x="60"/>
        <item x="59"/>
        <item x="58"/>
        <item x="44"/>
        <item x="43"/>
        <item x="42"/>
        <item x="32"/>
        <item x="41"/>
        <item x="40"/>
        <item x="7"/>
        <item x="91"/>
        <item x="23"/>
        <item x="39"/>
        <item x="81"/>
        <item x="3"/>
        <item x="71"/>
        <item x="80"/>
        <item x="90"/>
        <item x="89"/>
        <item x="2"/>
        <item x="88"/>
        <item x="70"/>
        <item x="20"/>
        <item x="79"/>
        <item x="19"/>
        <item x="1"/>
        <item x="18"/>
        <item x="17"/>
        <item x="16"/>
        <item x="22"/>
        <item x="6"/>
        <item x="52"/>
        <item x="51"/>
        <item x="15"/>
        <item x="21"/>
        <item x="5"/>
        <item x="57"/>
        <item x="50"/>
        <item x="0"/>
        <item x="69"/>
        <item x="14"/>
        <item x="13"/>
        <item x="49"/>
        <item x="12"/>
        <item x="48"/>
        <item t="default"/>
      </items>
    </pivotField>
    <pivotField compact="0" showAll="0"/>
    <pivotField dataField="1" compact="0" showAll="0"/>
  </pivotFields>
  <rowFields count="1">
    <field x="4"/>
  </rowFields>
  <rowItems count="12">
    <i>
      <x/>
    </i>
    <i>
      <x v="1"/>
    </i>
    <i>
      <x v="2"/>
    </i>
    <i>
      <x v="3"/>
    </i>
    <i>
      <x v="4"/>
    </i>
    <i>
      <x v="5"/>
    </i>
    <i>
      <x v="6"/>
    </i>
    <i>
      <x v="7"/>
    </i>
    <i>
      <x v="8"/>
    </i>
    <i>
      <x v="9"/>
    </i>
    <i>
      <x v="10"/>
    </i>
    <i t="grand">
      <x/>
    </i>
  </rowItems>
  <colItems count="1">
    <i/>
  </colItems>
  <dataFields count="1">
    <dataField name="Sum of Paid Amt" fld="7" baseField="0" baseItem="0"/>
  </dataFields>
  <pivotTableStyleInfo name="PivotStyleMedium3"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5" indent="0" compact="0" outline="1" outlineData="1" compactData="0" multipleFieldFilters="0">
  <location ref="K93:M148" firstHeaderRow="1" firstDataRow="1" firstDataCol="2"/>
  <pivotFields count="8">
    <pivotField compact="0" numFmtId="1" showAll="0"/>
    <pivotField axis="axisRow" compact="0" showAll="0">
      <items count="9">
        <item x="1"/>
        <item x="6"/>
        <item x="4"/>
        <item x="2"/>
        <item x="0"/>
        <item x="7"/>
        <item x="3"/>
        <item x="5"/>
        <item t="default"/>
      </items>
    </pivotField>
    <pivotField compact="0" showAll="0"/>
    <pivotField compact="0" showAll="0"/>
    <pivotField axis="axisRow" compact="0" showAll="0">
      <items count="12">
        <item x="10"/>
        <item x="9"/>
        <item x="8"/>
        <item x="7"/>
        <item x="6"/>
        <item x="5"/>
        <item x="4"/>
        <item x="3"/>
        <item x="2"/>
        <item x="1"/>
        <item x="0"/>
        <item t="default"/>
      </items>
    </pivotField>
    <pivotField compact="0" numFmtId="22" showAll="0"/>
    <pivotField compact="0" showAll="0"/>
    <pivotField dataField="1" compact="0" showAll="0"/>
  </pivotFields>
  <rowFields count="2">
    <field x="1"/>
    <field x="4"/>
  </rowFields>
  <rowItems count="55">
    <i>
      <x/>
    </i>
    <i r="1">
      <x/>
    </i>
    <i r="1">
      <x v="1"/>
    </i>
    <i r="1">
      <x v="2"/>
    </i>
    <i r="1">
      <x v="3"/>
    </i>
    <i r="1">
      <x v="4"/>
    </i>
    <i r="1">
      <x v="5"/>
    </i>
    <i r="1">
      <x v="6"/>
    </i>
    <i r="1">
      <x v="8"/>
    </i>
    <i r="1">
      <x v="9"/>
    </i>
    <i r="1">
      <x v="10"/>
    </i>
    <i>
      <x v="1"/>
    </i>
    <i r="1">
      <x/>
    </i>
    <i r="1">
      <x v="1"/>
    </i>
    <i r="1">
      <x v="2"/>
    </i>
    <i r="1">
      <x v="3"/>
    </i>
    <i r="1">
      <x v="4"/>
    </i>
    <i r="1">
      <x v="6"/>
    </i>
    <i>
      <x v="2"/>
    </i>
    <i r="1">
      <x v="1"/>
    </i>
    <i r="1">
      <x v="3"/>
    </i>
    <i r="1">
      <x v="5"/>
    </i>
    <i r="1">
      <x v="8"/>
    </i>
    <i r="1">
      <x v="9"/>
    </i>
    <i>
      <x v="3"/>
    </i>
    <i r="1">
      <x/>
    </i>
    <i r="1">
      <x v="2"/>
    </i>
    <i r="1">
      <x v="3"/>
    </i>
    <i r="1">
      <x v="9"/>
    </i>
    <i r="1">
      <x v="10"/>
    </i>
    <i>
      <x v="4"/>
    </i>
    <i r="1">
      <x/>
    </i>
    <i r="1">
      <x v="2"/>
    </i>
    <i r="1">
      <x v="3"/>
    </i>
    <i r="1">
      <x v="4"/>
    </i>
    <i r="1">
      <x v="5"/>
    </i>
    <i r="1">
      <x v="8"/>
    </i>
    <i r="1">
      <x v="9"/>
    </i>
    <i r="1">
      <x v="10"/>
    </i>
    <i>
      <x v="5"/>
    </i>
    <i r="1">
      <x/>
    </i>
    <i r="1">
      <x v="1"/>
    </i>
    <i r="1">
      <x v="6"/>
    </i>
    <i>
      <x v="6"/>
    </i>
    <i r="1">
      <x/>
    </i>
    <i r="1">
      <x v="2"/>
    </i>
    <i r="1">
      <x v="3"/>
    </i>
    <i r="1">
      <x v="4"/>
    </i>
    <i r="1">
      <x v="5"/>
    </i>
    <i r="1">
      <x v="6"/>
    </i>
    <i r="1">
      <x v="8"/>
    </i>
    <i r="1">
      <x v="10"/>
    </i>
    <i>
      <x v="7"/>
    </i>
    <i r="1">
      <x v="7"/>
    </i>
    <i t="grand">
      <x/>
    </i>
  </rowItems>
  <colItems count="1">
    <i/>
  </colItems>
  <dataFields count="1">
    <dataField name="Sum of Paid Amt" fld="7" baseField="0" baseItem="0"/>
  </dataFields>
  <formats count="8">
    <format dxfId="78">
      <pivotArea type="all" dataOnly="0" outline="0" fieldPosition="0"/>
    </format>
    <format dxfId="77">
      <pivotArea outline="0" collapsedLevelsAreSubtotals="1" fieldPosition="0"/>
    </format>
    <format dxfId="76">
      <pivotArea field="1" type="button" dataOnly="0" labelOnly="1" outline="0" axis="axisRow" fieldPosition="0"/>
    </format>
    <format dxfId="75">
      <pivotArea field="4" type="button" dataOnly="0" labelOnly="1" outline="0" axis="axisRow" fieldPosition="1"/>
    </format>
    <format dxfId="74">
      <pivotArea dataOnly="0" labelOnly="1" outline="0" axis="axisValues" fieldPosition="0"/>
    </format>
    <format dxfId="73">
      <pivotArea dataOnly="0" labelOnly="1" outline="0" fieldPosition="0">
        <references count="1">
          <reference field="1" count="0"/>
        </references>
      </pivotArea>
    </format>
    <format dxfId="72">
      <pivotArea dataOnly="0" labelOnly="1" grandRow="1" outline="0" fieldPosition="0"/>
    </format>
    <format dxfId="71">
      <pivotArea dataOnly="0" labelOnly="1" outline="0" fieldPosition="0">
        <references count="2">
          <reference field="1" count="1" selected="0">
            <x v="0"/>
          </reference>
          <reference field="4" count="0"/>
        </references>
      </pivotArea>
    </format>
  </formats>
  <pivotTableStyleInfo name="PivotStyleDark3"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showDrill="0" useAutoFormatting="1" itemPrintTitles="1" createdVersion="5" indent="0" compact="0" outline="1" outlineData="1" compactData="0" multipleFieldFilters="0">
  <location ref="K72:O81" firstHeaderRow="0" firstDataRow="1" firstDataCol="1"/>
  <pivotFields count="8">
    <pivotField compact="0" numFmtId="1" showAll="0"/>
    <pivotField axis="axisRow" dataField="1" compact="0" showAll="0">
      <items count="9">
        <item x="1"/>
        <item x="6"/>
        <item x="4"/>
        <item x="2"/>
        <item x="0"/>
        <item x="7"/>
        <item x="3"/>
        <item x="5"/>
        <item t="default"/>
      </items>
    </pivotField>
    <pivotField compact="0" showAll="0"/>
    <pivotField compact="0" showAll="0"/>
    <pivotField compact="0" showAll="0"/>
    <pivotField compact="0" numFmtId="22" showAll="0"/>
    <pivotField compact="0" showAll="0"/>
    <pivotField dataField="1" compact="0" showAll="0"/>
  </pivotFields>
  <rowFields count="1">
    <field x="1"/>
  </rowFields>
  <rowItems count="9">
    <i>
      <x/>
    </i>
    <i>
      <x v="1"/>
    </i>
    <i>
      <x v="2"/>
    </i>
    <i>
      <x v="3"/>
    </i>
    <i>
      <x v="4"/>
    </i>
    <i>
      <x v="5"/>
    </i>
    <i>
      <x v="6"/>
    </i>
    <i>
      <x v="7"/>
    </i>
    <i t="grand">
      <x/>
    </i>
  </rowItems>
  <colFields count="1">
    <field x="-2"/>
  </colFields>
  <colItems count="4">
    <i>
      <x/>
    </i>
    <i i="1">
      <x v="1"/>
    </i>
    <i i="2">
      <x v="2"/>
    </i>
    <i i="3">
      <x v="3"/>
    </i>
  </colItems>
  <dataFields count="4">
    <dataField name="Count " fld="1" subtotal="count" baseField="0" baseItem="0"/>
    <dataField name="Max Paid Amt" fld="7" subtotal="max" baseField="1" baseItem="0"/>
    <dataField name="Min Paid Amt" fld="7" subtotal="min" baseField="1" baseItem="2"/>
    <dataField name="Average of Paid Amt" fld="7" subtotal="average" baseField="1" baseItem="0" numFmtId="2"/>
  </dataFields>
  <formats count="9">
    <format dxfId="70">
      <pivotArea type="all" dataOnly="0" outline="0" fieldPosition="0"/>
    </format>
    <format dxfId="69">
      <pivotArea outline="0" collapsedLevelsAreSubtotals="1" fieldPosition="0"/>
    </format>
    <format dxfId="68">
      <pivotArea field="1" type="button" dataOnly="0" labelOnly="1" outline="0" axis="axisRow" fieldPosition="0"/>
    </format>
    <format dxfId="67">
      <pivotArea dataOnly="0" labelOnly="1" fieldPosition="0">
        <references count="1">
          <reference field="1" count="0"/>
        </references>
      </pivotArea>
    </format>
    <format dxfId="66">
      <pivotArea dataOnly="0" labelOnly="1" grandRow="1" outline="0" fieldPosition="0"/>
    </format>
    <format dxfId="65">
      <pivotArea dataOnly="0" labelOnly="1" outline="0" fieldPosition="0">
        <references count="1">
          <reference field="4294967294" count="2">
            <x v="0"/>
            <x v="1"/>
          </reference>
        </references>
      </pivotArea>
    </format>
    <format dxfId="64">
      <pivotArea outline="0" fieldPosition="0">
        <references count="1">
          <reference field="4294967294" count="1">
            <x v="3"/>
          </reference>
        </references>
      </pivotArea>
    </format>
    <format dxfId="63">
      <pivotArea field="1" type="button" dataOnly="0" labelOnly="1" outline="0" axis="axisRow" fieldPosition="0"/>
    </format>
    <format dxfId="62">
      <pivotArea dataOnly="0" labelOnly="1" outline="0" fieldPosition="0">
        <references count="1">
          <reference field="4294967294" count="4">
            <x v="0"/>
            <x v="1"/>
            <x v="2"/>
            <x v="3"/>
          </reference>
        </references>
      </pivotArea>
    </format>
  </formats>
  <pivotTableStyleInfo name="PivotStyleDark3"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5" minRefreshableVersion="3" useAutoFormatting="1" itemPrintTitles="1" createdVersion="5" indent="0" compact="0" outline="1" outlineData="1" compactData="0" multipleFieldFilters="0">
  <location ref="A3:F108" firstHeaderRow="1" firstDataRow="2" firstDataCol="2"/>
  <pivotFields count="13">
    <pivotField compact="0" showAll="0"/>
    <pivotField compact="0" showAll="0"/>
    <pivotField axis="axisCol" compact="0" showAll="0">
      <items count="4">
        <item x="2"/>
        <item x="0"/>
        <item x="1"/>
        <item t="default"/>
      </items>
    </pivotField>
    <pivotField compact="0" showAll="0"/>
    <pivotField compact="0" showAll="0"/>
    <pivotField dataField="1" compact="0" showAll="0"/>
    <pivotField compact="0" numFmtId="14" showAll="0">
      <items count="15">
        <item x="0"/>
        <item x="1"/>
        <item x="2"/>
        <item x="3"/>
        <item x="4"/>
        <item x="5"/>
        <item x="6"/>
        <item x="7"/>
        <item x="8"/>
        <item x="9"/>
        <item x="10"/>
        <item x="11"/>
        <item x="12"/>
        <item x="13"/>
        <item t="default"/>
      </items>
    </pivotField>
    <pivotField compact="0" showAll="0">
      <items count="18">
        <item x="0"/>
        <item x="1"/>
        <item x="2"/>
        <item x="3"/>
        <item x="4"/>
        <item x="5"/>
        <item x="6"/>
        <item x="7"/>
        <item x="8"/>
        <item x="9"/>
        <item x="10"/>
        <item x="11"/>
        <item x="12"/>
        <item x="13"/>
        <item x="14"/>
        <item x="15"/>
        <item x="16"/>
        <item t="default"/>
      </items>
    </pivotField>
    <pivotField compact="0" showAll="0"/>
    <pivotField compact="0" showAll="0"/>
    <pivotField axis="axisRow" compact="0" showAll="0">
      <items count="13">
        <item x="11"/>
        <item x="0"/>
        <item x="1"/>
        <item x="2"/>
        <item x="8"/>
        <item x="3"/>
        <item x="4"/>
        <item x="10"/>
        <item x="5"/>
        <item x="6"/>
        <item x="9"/>
        <item x="7"/>
        <item t="default"/>
      </items>
    </pivotField>
    <pivotField axis="axisRow" compact="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compact="0" showAll="0" defaultSubtotal="0">
      <items count="7">
        <item x="0"/>
        <item x="1"/>
        <item x="2"/>
        <item x="3"/>
        <item x="4"/>
        <item x="5"/>
        <item x="6"/>
      </items>
    </pivotField>
  </pivotFields>
  <rowFields count="2">
    <field x="10"/>
    <field x="11"/>
  </rowFields>
  <rowItems count="104">
    <i>
      <x/>
    </i>
    <i r="1">
      <x v="4"/>
    </i>
    <i r="1">
      <x v="6"/>
    </i>
    <i r="1">
      <x v="7"/>
    </i>
    <i r="1">
      <x v="8"/>
    </i>
    <i r="1">
      <x v="9"/>
    </i>
    <i r="1">
      <x v="10"/>
    </i>
    <i r="1">
      <x v="11"/>
    </i>
    <i r="1">
      <x v="12"/>
    </i>
    <i r="1">
      <x v="13"/>
    </i>
    <i r="1">
      <x v="14"/>
    </i>
    <i r="1">
      <x v="15"/>
    </i>
    <i r="1">
      <x v="16"/>
    </i>
    <i r="1">
      <x v="17"/>
    </i>
    <i r="1">
      <x v="18"/>
    </i>
    <i r="1">
      <x v="19"/>
    </i>
    <i r="1">
      <x v="20"/>
    </i>
    <i r="1">
      <x v="21"/>
    </i>
    <i r="1">
      <x v="22"/>
    </i>
    <i r="1">
      <x v="24"/>
    </i>
    <i r="1">
      <x v="25"/>
    </i>
    <i>
      <x v="1"/>
    </i>
    <i r="1">
      <x/>
    </i>
    <i r="1">
      <x v="2"/>
    </i>
    <i r="1">
      <x v="3"/>
    </i>
    <i r="1">
      <x v="5"/>
    </i>
    <i r="1">
      <x v="23"/>
    </i>
    <i r="1">
      <x v="24"/>
    </i>
    <i r="1">
      <x v="25"/>
    </i>
    <i r="1">
      <x v="26"/>
    </i>
    <i r="1">
      <x v="27"/>
    </i>
    <i>
      <x v="2"/>
    </i>
    <i r="1">
      <x/>
    </i>
    <i r="1">
      <x v="1"/>
    </i>
    <i r="1">
      <x v="2"/>
    </i>
    <i r="1">
      <x v="3"/>
    </i>
    <i r="1">
      <x v="5"/>
    </i>
    <i r="1">
      <x v="23"/>
    </i>
    <i r="1">
      <x v="24"/>
    </i>
    <i r="1">
      <x v="25"/>
    </i>
    <i r="1">
      <x v="26"/>
    </i>
    <i r="1">
      <x v="27"/>
    </i>
    <i>
      <x v="3"/>
    </i>
    <i r="1">
      <x/>
    </i>
    <i r="1">
      <x v="2"/>
    </i>
    <i r="1">
      <x v="3"/>
    </i>
    <i r="1">
      <x v="5"/>
    </i>
    <i r="1">
      <x v="23"/>
    </i>
    <i r="1">
      <x v="24"/>
    </i>
    <i r="1">
      <x v="25"/>
    </i>
    <i r="1">
      <x v="27"/>
    </i>
    <i>
      <x v="4"/>
    </i>
    <i r="1">
      <x v="2"/>
    </i>
    <i r="1">
      <x v="3"/>
    </i>
    <i r="1">
      <x v="5"/>
    </i>
    <i r="1">
      <x v="23"/>
    </i>
    <i r="1">
      <x v="24"/>
    </i>
    <i r="1">
      <x v="25"/>
    </i>
    <i>
      <x v="5"/>
    </i>
    <i r="1">
      <x/>
    </i>
    <i r="1">
      <x v="2"/>
    </i>
    <i r="1">
      <x v="3"/>
    </i>
    <i r="1">
      <x v="5"/>
    </i>
    <i r="1">
      <x v="8"/>
    </i>
    <i r="1">
      <x v="23"/>
    </i>
    <i r="1">
      <x v="24"/>
    </i>
    <i r="1">
      <x v="25"/>
    </i>
    <i r="1">
      <x v="27"/>
    </i>
    <i>
      <x v="6"/>
    </i>
    <i r="1">
      <x/>
    </i>
    <i r="1">
      <x v="2"/>
    </i>
    <i r="1">
      <x v="3"/>
    </i>
    <i r="1">
      <x v="5"/>
    </i>
    <i r="1">
      <x v="23"/>
    </i>
    <i r="1">
      <x v="24"/>
    </i>
    <i r="1">
      <x v="25"/>
    </i>
    <i r="1">
      <x v="27"/>
    </i>
    <i>
      <x v="7"/>
    </i>
    <i r="1">
      <x v="3"/>
    </i>
    <i r="1">
      <x v="25"/>
    </i>
    <i>
      <x v="8"/>
    </i>
    <i r="1">
      <x/>
    </i>
    <i r="1">
      <x v="2"/>
    </i>
    <i r="1">
      <x v="3"/>
    </i>
    <i r="1">
      <x v="5"/>
    </i>
    <i r="1">
      <x v="23"/>
    </i>
    <i r="1">
      <x v="24"/>
    </i>
    <i r="1">
      <x v="25"/>
    </i>
    <i r="1">
      <x v="27"/>
    </i>
    <i>
      <x v="9"/>
    </i>
    <i r="1">
      <x/>
    </i>
    <i r="1">
      <x v="3"/>
    </i>
    <i r="1">
      <x v="24"/>
    </i>
    <i r="1">
      <x v="27"/>
    </i>
    <i>
      <x v="10"/>
    </i>
    <i r="1">
      <x v="2"/>
    </i>
    <i r="1">
      <x v="3"/>
    </i>
    <i r="1">
      <x v="5"/>
    </i>
    <i r="1">
      <x v="23"/>
    </i>
    <i r="1">
      <x v="25"/>
    </i>
    <i>
      <x v="11"/>
    </i>
    <i r="1">
      <x/>
    </i>
    <i r="1">
      <x v="24"/>
    </i>
    <i t="grand">
      <x/>
    </i>
  </rowItems>
  <colFields count="1">
    <field x="2"/>
  </colFields>
  <colItems count="4">
    <i>
      <x/>
    </i>
    <i>
      <x v="1"/>
    </i>
    <i>
      <x v="2"/>
    </i>
    <i t="grand">
      <x/>
    </i>
  </colItems>
  <dataFields count="1">
    <dataField name="Sum of Balance Due" fld="5" baseField="0" baseItem="0"/>
  </dataFields>
  <formats count="13">
    <format dxfId="61">
      <pivotArea type="all" dataOnly="0" outline="0" fieldPosition="0"/>
    </format>
    <format dxfId="60">
      <pivotArea dataOnly="0" fieldPosition="0">
        <references count="1">
          <reference field="10" count="1">
            <x v="0"/>
          </reference>
        </references>
      </pivotArea>
    </format>
    <format dxfId="59">
      <pivotArea dataOnly="0" fieldPosition="0">
        <references count="1">
          <reference field="10" count="1">
            <x v="1"/>
          </reference>
        </references>
      </pivotArea>
    </format>
    <format dxfId="58">
      <pivotArea dataOnly="0" fieldPosition="0">
        <references count="1">
          <reference field="10" count="1">
            <x v="2"/>
          </reference>
        </references>
      </pivotArea>
    </format>
    <format dxfId="57">
      <pivotArea dataOnly="0" fieldPosition="0">
        <references count="1">
          <reference field="10" count="1">
            <x v="3"/>
          </reference>
        </references>
      </pivotArea>
    </format>
    <format dxfId="56">
      <pivotArea dataOnly="0" fieldPosition="0">
        <references count="1">
          <reference field="10" count="1">
            <x v="4"/>
          </reference>
        </references>
      </pivotArea>
    </format>
    <format dxfId="55">
      <pivotArea dataOnly="0" fieldPosition="0">
        <references count="1">
          <reference field="10" count="1">
            <x v="5"/>
          </reference>
        </references>
      </pivotArea>
    </format>
    <format dxfId="54">
      <pivotArea dataOnly="0" fieldPosition="0">
        <references count="1">
          <reference field="10" count="1">
            <x v="6"/>
          </reference>
        </references>
      </pivotArea>
    </format>
    <format dxfId="53">
      <pivotArea dataOnly="0" fieldPosition="0">
        <references count="1">
          <reference field="10" count="1">
            <x v="7"/>
          </reference>
        </references>
      </pivotArea>
    </format>
    <format dxfId="52">
      <pivotArea dataOnly="0" fieldPosition="0">
        <references count="1">
          <reference field="10" count="1">
            <x v="8"/>
          </reference>
        </references>
      </pivotArea>
    </format>
    <format dxfId="51">
      <pivotArea dataOnly="0" fieldPosition="0">
        <references count="1">
          <reference field="10" count="1">
            <x v="9"/>
          </reference>
        </references>
      </pivotArea>
    </format>
    <format dxfId="50">
      <pivotArea dataOnly="0" fieldPosition="0">
        <references count="1">
          <reference field="10" count="1">
            <x v="10"/>
          </reference>
        </references>
      </pivotArea>
    </format>
    <format dxfId="49">
      <pivotArea dataOnly="0" fieldPosition="0">
        <references count="1">
          <reference field="10"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5" indent="0" compact="0" outline="1" outlineData="1" compactData="0" multipleFieldFilters="0">
  <location ref="B120:F132" firstHeaderRow="1" firstDataRow="2" firstDataCol="1"/>
  <pivotFields count="13">
    <pivotField compact="0" showAll="0"/>
    <pivotField compact="0" showAll="0"/>
    <pivotField axis="axisCol" compact="0" showAll="0">
      <items count="4">
        <item x="2"/>
        <item x="0"/>
        <item x="1"/>
        <item t="default"/>
      </items>
    </pivotField>
    <pivotField compact="0" showAll="0"/>
    <pivotField compact="0" showAll="0"/>
    <pivotField dataField="1" compact="0" showAll="0"/>
    <pivotField compact="0" numFmtId="14" showAll="0"/>
    <pivotField axis="axisRow" compact="0" showAll="0">
      <items count="18">
        <item x="0"/>
        <item x="1"/>
        <item x="2"/>
        <item x="3"/>
        <item x="4"/>
        <item x="5"/>
        <item x="6"/>
        <item x="7"/>
        <item x="8"/>
        <item x="9"/>
        <item x="10"/>
        <item x="11"/>
        <item x="12"/>
        <item x="13"/>
        <item x="14"/>
        <item x="15"/>
        <item x="16"/>
        <item t="default"/>
      </items>
    </pivotField>
    <pivotField compact="0" showAll="0">
      <items count="6">
        <item x="4"/>
        <item x="2"/>
        <item x="1"/>
        <item x="3"/>
        <item x="0"/>
        <item t="default"/>
      </items>
    </pivotField>
    <pivotField compact="0" showAll="0"/>
    <pivotField compact="0" showAll="0"/>
    <pivotField compact="0" showAll="0"/>
    <pivotField compact="0" showAll="0" defaultSubtotal="0"/>
  </pivotFields>
  <rowFields count="1">
    <field x="7"/>
  </rowFields>
  <rowItems count="11">
    <i>
      <x v="1"/>
    </i>
    <i>
      <x v="2"/>
    </i>
    <i>
      <x v="3"/>
    </i>
    <i>
      <x v="4"/>
    </i>
    <i>
      <x v="5"/>
    </i>
    <i>
      <x v="6"/>
    </i>
    <i>
      <x v="7"/>
    </i>
    <i>
      <x v="8"/>
    </i>
    <i>
      <x v="9"/>
    </i>
    <i>
      <x v="13"/>
    </i>
    <i t="grand">
      <x/>
    </i>
  </rowItems>
  <colFields count="1">
    <field x="2"/>
  </colFields>
  <colItems count="4">
    <i>
      <x/>
    </i>
    <i>
      <x v="1"/>
    </i>
    <i>
      <x v="2"/>
    </i>
    <i t="grand">
      <x/>
    </i>
  </colItems>
  <dataFields count="1">
    <dataField name="Sum of Balance Due" fld="5" baseField="0" baseItem="0"/>
  </dataFields>
  <formats count="1">
    <format dxfId="25">
      <pivotArea type="all" dataOnly="0" outline="0" fieldPosition="0"/>
    </format>
  </formats>
  <pivotTableStyleInfo name="PivotStyleDark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84:F115" firstHeaderRow="1" firstDataRow="2" firstDataCol="1"/>
  <pivotFields count="13">
    <pivotField showAll="0"/>
    <pivotField showAll="0"/>
    <pivotField axis="axisCol" showAll="0">
      <items count="4">
        <item x="2"/>
        <item x="0"/>
        <item x="1"/>
        <item t="default"/>
      </items>
    </pivotField>
    <pivotField showAll="0"/>
    <pivotField showAll="0"/>
    <pivotField dataField="1" showAll="0"/>
    <pivotField axis="axisRow" numFmtId="14" showAll="0">
      <items count="15">
        <item x="0"/>
        <item x="1"/>
        <item x="2"/>
        <item x="3"/>
        <item x="4"/>
        <item x="5"/>
        <item x="6"/>
        <item x="7"/>
        <item x="8"/>
        <item x="9"/>
        <item x="10"/>
        <item x="11"/>
        <item x="12"/>
        <item x="13"/>
        <item t="default"/>
      </items>
    </pivotField>
    <pivotField showAll="0">
      <items count="18">
        <item x="0"/>
        <item x="1"/>
        <item x="2"/>
        <item x="3"/>
        <item x="4"/>
        <item x="5"/>
        <item x="6"/>
        <item x="7"/>
        <item x="8"/>
        <item x="9"/>
        <item x="10"/>
        <item x="11"/>
        <item x="12"/>
        <item x="13"/>
        <item x="14"/>
        <item x="15"/>
        <item x="16"/>
        <item t="default"/>
      </items>
    </pivotField>
    <pivotField showAll="0"/>
    <pivotField showAll="0"/>
    <pivotField showAll="0"/>
    <pivotField showAll="0"/>
    <pivotField axis="axisRow" showAll="0" defaultSubtotal="0">
      <items count="7">
        <item x="0"/>
        <item x="1"/>
        <item x="2"/>
        <item x="3"/>
        <item x="4"/>
        <item x="5"/>
        <item x="6"/>
      </items>
    </pivotField>
  </pivotFields>
  <rowFields count="2">
    <field x="12"/>
    <field x="6"/>
  </rowFields>
  <rowItems count="30">
    <i>
      <x v="1"/>
    </i>
    <i r="1">
      <x v="11"/>
    </i>
    <i>
      <x v="2"/>
    </i>
    <i r="1">
      <x v="12"/>
    </i>
    <i>
      <x v="3"/>
    </i>
    <i r="1">
      <x v="2"/>
    </i>
    <i r="1">
      <x v="3"/>
    </i>
    <i r="1">
      <x v="4"/>
    </i>
    <i r="1">
      <x v="6"/>
    </i>
    <i r="1">
      <x v="7"/>
    </i>
    <i r="1">
      <x v="8"/>
    </i>
    <i r="1">
      <x v="11"/>
    </i>
    <i r="1">
      <x v="12"/>
    </i>
    <i>
      <x v="4"/>
    </i>
    <i r="1">
      <x v="1"/>
    </i>
    <i r="1">
      <x v="3"/>
    </i>
    <i r="1">
      <x v="4"/>
    </i>
    <i r="1">
      <x v="5"/>
    </i>
    <i r="1">
      <x v="6"/>
    </i>
    <i r="1">
      <x v="7"/>
    </i>
    <i r="1">
      <x v="8"/>
    </i>
    <i r="1">
      <x v="9"/>
    </i>
    <i r="1">
      <x v="10"/>
    </i>
    <i r="1">
      <x v="11"/>
    </i>
    <i r="1">
      <x v="12"/>
    </i>
    <i>
      <x v="5"/>
    </i>
    <i r="1">
      <x v="1"/>
    </i>
    <i r="1">
      <x v="2"/>
    </i>
    <i r="1">
      <x v="3"/>
    </i>
    <i t="grand">
      <x/>
    </i>
  </rowItems>
  <colFields count="1">
    <field x="2"/>
  </colFields>
  <colItems count="4">
    <i>
      <x/>
    </i>
    <i>
      <x v="1"/>
    </i>
    <i>
      <x v="2"/>
    </i>
    <i t="grand">
      <x/>
    </i>
  </colItems>
  <dataFields count="1">
    <dataField name="Sum of Balance Due" fld="5" baseField="0" baseItem="0"/>
  </dataFields>
  <formats count="7">
    <format dxfId="32">
      <pivotArea type="all" dataOnly="0" outline="0" fieldPosition="0"/>
    </format>
    <format dxfId="31">
      <pivotArea dataOnly="0" grandRow="1" fieldPosition="0"/>
    </format>
    <format dxfId="30">
      <pivotArea dataOnly="0" fieldPosition="0">
        <references count="1">
          <reference field="12" count="1">
            <x v="1"/>
          </reference>
        </references>
      </pivotArea>
    </format>
    <format dxfId="29">
      <pivotArea dataOnly="0" fieldPosition="0">
        <references count="1">
          <reference field="12" count="1">
            <x v="2"/>
          </reference>
        </references>
      </pivotArea>
    </format>
    <format dxfId="28">
      <pivotArea dataOnly="0" fieldPosition="0">
        <references count="1">
          <reference field="12" count="1">
            <x v="3"/>
          </reference>
        </references>
      </pivotArea>
    </format>
    <format dxfId="27">
      <pivotArea dataOnly="0" fieldPosition="0">
        <references count="1">
          <reference field="12" count="1">
            <x v="4"/>
          </reference>
        </references>
      </pivotArea>
    </format>
    <format dxfId="26">
      <pivotArea dataOnly="0" fieldPosition="0">
        <references count="1">
          <reference field="12"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compact="0" outline="1" outlineData="1" compactData="0" multipleFieldFilters="0">
  <location ref="B39:G124" firstHeaderRow="1" firstDataRow="2" firstDataCol="2"/>
  <pivotFields count="13">
    <pivotField compact="0" showAll="0"/>
    <pivotField compact="0" showAll="0"/>
    <pivotField axis="axisCol" compact="0" showAll="0">
      <items count="4">
        <item x="2"/>
        <item x="0"/>
        <item x="1"/>
        <item t="default"/>
      </items>
    </pivotField>
    <pivotField compact="0" showAll="0"/>
    <pivotField compact="0" showAll="0"/>
    <pivotField dataField="1" compact="0" showAll="0"/>
    <pivotField compact="0" numFmtId="14" showAll="0"/>
    <pivotField compact="0" showAll="0"/>
    <pivotField compact="0" showAll="0">
      <items count="6">
        <item x="4"/>
        <item x="2"/>
        <item x="1"/>
        <item x="3"/>
        <item x="0"/>
        <item t="default"/>
      </items>
    </pivotField>
    <pivotField compact="0" showAll="0"/>
    <pivotField axis="axisRow" compact="0" showAll="0">
      <items count="13">
        <item sd="0" x="11"/>
        <item x="0"/>
        <item x="1"/>
        <item x="2"/>
        <item x="8"/>
        <item x="3"/>
        <item x="4"/>
        <item x="10"/>
        <item x="5"/>
        <item x="6"/>
        <item x="9"/>
        <item x="7"/>
        <item t="default"/>
      </items>
    </pivotField>
    <pivotField axis="axisRow" compact="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compact="0" showAll="0" defaultSubtotal="0"/>
  </pivotFields>
  <rowFields count="2">
    <field x="10"/>
    <field x="11"/>
  </rowFields>
  <rowItems count="84">
    <i>
      <x/>
    </i>
    <i>
      <x v="1"/>
    </i>
    <i r="1">
      <x/>
    </i>
    <i r="1">
      <x v="2"/>
    </i>
    <i r="1">
      <x v="3"/>
    </i>
    <i r="1">
      <x v="5"/>
    </i>
    <i r="1">
      <x v="23"/>
    </i>
    <i r="1">
      <x v="24"/>
    </i>
    <i r="1">
      <x v="25"/>
    </i>
    <i r="1">
      <x v="26"/>
    </i>
    <i r="1">
      <x v="27"/>
    </i>
    <i>
      <x v="2"/>
    </i>
    <i r="1">
      <x/>
    </i>
    <i r="1">
      <x v="1"/>
    </i>
    <i r="1">
      <x v="2"/>
    </i>
    <i r="1">
      <x v="3"/>
    </i>
    <i r="1">
      <x v="5"/>
    </i>
    <i r="1">
      <x v="23"/>
    </i>
    <i r="1">
      <x v="24"/>
    </i>
    <i r="1">
      <x v="25"/>
    </i>
    <i r="1">
      <x v="26"/>
    </i>
    <i r="1">
      <x v="27"/>
    </i>
    <i>
      <x v="3"/>
    </i>
    <i r="1">
      <x/>
    </i>
    <i r="1">
      <x v="2"/>
    </i>
    <i r="1">
      <x v="3"/>
    </i>
    <i r="1">
      <x v="5"/>
    </i>
    <i r="1">
      <x v="23"/>
    </i>
    <i r="1">
      <x v="24"/>
    </i>
    <i r="1">
      <x v="25"/>
    </i>
    <i r="1">
      <x v="27"/>
    </i>
    <i>
      <x v="4"/>
    </i>
    <i r="1">
      <x v="2"/>
    </i>
    <i r="1">
      <x v="3"/>
    </i>
    <i r="1">
      <x v="5"/>
    </i>
    <i r="1">
      <x v="23"/>
    </i>
    <i r="1">
      <x v="24"/>
    </i>
    <i r="1">
      <x v="25"/>
    </i>
    <i>
      <x v="5"/>
    </i>
    <i r="1">
      <x/>
    </i>
    <i r="1">
      <x v="2"/>
    </i>
    <i r="1">
      <x v="3"/>
    </i>
    <i r="1">
      <x v="5"/>
    </i>
    <i r="1">
      <x v="8"/>
    </i>
    <i r="1">
      <x v="23"/>
    </i>
    <i r="1">
      <x v="24"/>
    </i>
    <i r="1">
      <x v="25"/>
    </i>
    <i r="1">
      <x v="27"/>
    </i>
    <i>
      <x v="6"/>
    </i>
    <i r="1">
      <x/>
    </i>
    <i r="1">
      <x v="2"/>
    </i>
    <i r="1">
      <x v="3"/>
    </i>
    <i r="1">
      <x v="5"/>
    </i>
    <i r="1">
      <x v="23"/>
    </i>
    <i r="1">
      <x v="24"/>
    </i>
    <i r="1">
      <x v="25"/>
    </i>
    <i r="1">
      <x v="27"/>
    </i>
    <i>
      <x v="7"/>
    </i>
    <i r="1">
      <x v="3"/>
    </i>
    <i r="1">
      <x v="25"/>
    </i>
    <i>
      <x v="8"/>
    </i>
    <i r="1">
      <x/>
    </i>
    <i r="1">
      <x v="2"/>
    </i>
    <i r="1">
      <x v="3"/>
    </i>
    <i r="1">
      <x v="5"/>
    </i>
    <i r="1">
      <x v="23"/>
    </i>
    <i r="1">
      <x v="24"/>
    </i>
    <i r="1">
      <x v="25"/>
    </i>
    <i r="1">
      <x v="27"/>
    </i>
    <i>
      <x v="9"/>
    </i>
    <i r="1">
      <x/>
    </i>
    <i r="1">
      <x v="3"/>
    </i>
    <i r="1">
      <x v="24"/>
    </i>
    <i r="1">
      <x v="27"/>
    </i>
    <i>
      <x v="10"/>
    </i>
    <i r="1">
      <x v="2"/>
    </i>
    <i r="1">
      <x v="3"/>
    </i>
    <i r="1">
      <x v="5"/>
    </i>
    <i r="1">
      <x v="23"/>
    </i>
    <i r="1">
      <x v="25"/>
    </i>
    <i>
      <x v="11"/>
    </i>
    <i r="1">
      <x/>
    </i>
    <i r="1">
      <x v="24"/>
    </i>
    <i t="grand">
      <x/>
    </i>
  </rowItems>
  <colFields count="1">
    <field x="2"/>
  </colFields>
  <colItems count="4">
    <i>
      <x/>
    </i>
    <i>
      <x v="1"/>
    </i>
    <i>
      <x v="2"/>
    </i>
    <i t="grand">
      <x/>
    </i>
  </colItems>
  <dataFields count="1">
    <dataField name="Sum of Balance Due" fld="5" baseField="0" baseItem="0"/>
  </dataFields>
  <formats count="1">
    <format dxfId="24">
      <pivotArea type="all" dataOnly="0" outline="0" fieldPosition="0"/>
    </format>
  </formats>
  <pivotTableStyleInfo name="PivotStyleDark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5" useAutoFormatting="1" itemPrintTitles="1" createdVersion="5" indent="0" compact="0" outline="1" outlineData="1" compactData="0" multipleFieldFilters="0">
  <location ref="B60:F82" firstHeaderRow="1" firstDataRow="2" firstDataCol="2"/>
  <pivotFields count="13">
    <pivotField compact="0" showAll="0"/>
    <pivotField compact="0" showAll="0"/>
    <pivotField axis="axisCol" compact="0" showAll="0">
      <items count="4">
        <item x="2"/>
        <item x="0"/>
        <item x="1"/>
        <item t="default"/>
      </items>
    </pivotField>
    <pivotField compact="0" showAll="0"/>
    <pivotField compact="0" showAll="0"/>
    <pivotField dataField="1" compact="0" showAll="0"/>
    <pivotField compact="0" numFmtId="14" showAll="0">
      <items count="15">
        <item x="0"/>
        <item x="1"/>
        <item x="2"/>
        <item x="3"/>
        <item x="4"/>
        <item x="5"/>
        <item x="6"/>
        <item x="7"/>
        <item x="8"/>
        <item x="9"/>
        <item x="10"/>
        <item x="11"/>
        <item x="12"/>
        <item x="13"/>
        <item t="default"/>
      </items>
    </pivotField>
    <pivotField compact="0" showAll="0"/>
    <pivotField compact="0" showAll="0">
      <items count="6">
        <item x="4"/>
        <item x="2"/>
        <item x="1"/>
        <item x="3"/>
        <item x="0"/>
        <item t="default"/>
      </items>
    </pivotField>
    <pivotField compact="0" showAll="0"/>
    <pivotField axis="axisRow" compact="0" showAll="0">
      <items count="13">
        <item sd="0" x="11"/>
        <item x="0"/>
        <item x="1"/>
        <item x="2"/>
        <item x="8"/>
        <item x="3"/>
        <item x="4"/>
        <item x="10"/>
        <item x="5"/>
        <item x="6"/>
        <item x="9"/>
        <item x="7"/>
        <item t="default"/>
      </items>
    </pivotField>
    <pivotField axis="axisRow" compact="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compact="0" showAll="0" defaultSubtotal="0"/>
  </pivotFields>
  <rowFields count="2">
    <field x="10"/>
    <field x="11"/>
  </rowFields>
  <rowItems count="21">
    <i>
      <x/>
    </i>
    <i>
      <x v="1"/>
    </i>
    <i r="1">
      <x v="2"/>
    </i>
    <i r="1">
      <x v="23"/>
    </i>
    <i r="1">
      <x v="24"/>
    </i>
    <i r="1">
      <x v="25"/>
    </i>
    <i>
      <x v="2"/>
    </i>
    <i r="1">
      <x v="2"/>
    </i>
    <i r="1">
      <x v="25"/>
    </i>
    <i>
      <x v="4"/>
    </i>
    <i r="1">
      <x v="25"/>
    </i>
    <i>
      <x v="5"/>
    </i>
    <i r="1">
      <x v="24"/>
    </i>
    <i r="1">
      <x v="25"/>
    </i>
    <i>
      <x v="6"/>
    </i>
    <i r="1">
      <x v="25"/>
    </i>
    <i>
      <x v="9"/>
    </i>
    <i r="1">
      <x v="3"/>
    </i>
    <i>
      <x v="10"/>
    </i>
    <i r="1">
      <x v="25"/>
    </i>
    <i t="grand">
      <x/>
    </i>
  </rowItems>
  <colFields count="1">
    <field x="2"/>
  </colFields>
  <colItems count="3">
    <i>
      <x/>
    </i>
    <i>
      <x v="2"/>
    </i>
    <i t="grand">
      <x/>
    </i>
  </colItems>
  <dataFields count="1">
    <dataField name="Sum of Balance Due" fld="5" baseField="0" baseItem="0"/>
  </dataFields>
  <formats count="1">
    <format dxfId="23">
      <pivotArea type="all" dataOnly="0" outline="0" fieldPosition="0"/>
    </format>
  </formats>
  <pivotTableStyleInfo name="PivotStyleDark5" showRowHeaders="1" showColHeaders="1" showRowStripes="1" showColStripes="0" showLastColumn="1"/>
  <filters count="1">
    <filter fld="6" type="dateBetween" evalOrder="-1" id="6" name="Transaction Date">
      <autoFilter ref="A1">
        <filterColumn colId="0">
          <customFilters and="1">
            <customFilter operator="greaterThanOrEqual" val="43435"/>
            <customFilter operator="lessThanOrEqual" val="43585"/>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lass1" sourceName="Class1">
  <pivotTables>
    <pivotTable tabId="50" name="PivotTable1"/>
  </pivotTables>
  <data>
    <tabular pivotCacheId="1">
      <items count="3">
        <i x="2" s="1"/>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ing" sourceName="Ageing">
  <pivotTables>
    <pivotTable tabId="50" name="PivotTable1"/>
  </pivotTables>
  <data>
    <tabular pivotCacheId="1">
      <items count="5">
        <i x="4" s="1"/>
        <i x="2" s="1"/>
        <i x="1" s="1"/>
        <i x="3"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Location_Name" sourceName="Location Name">
  <pivotTables>
    <pivotTable tabId="50" name="PivotTable1"/>
  </pivotTables>
  <data>
    <tabular pivotCacheId="1">
      <items count="12">
        <i x="11" s="1"/>
        <i x="0" s="1"/>
        <i x="1" s="1"/>
        <i x="2" s="1"/>
        <i x="8" s="1"/>
        <i x="3" s="1"/>
        <i x="4" s="1"/>
        <i x="10" s="1"/>
        <i x="5" s="1"/>
        <i x="6" s="1"/>
        <i x="9" s="1"/>
        <i x="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epartment" sourceName="Department">
  <pivotTables>
    <pivotTable tabId="50" name="PivotTable1"/>
  </pivotTables>
  <data>
    <tabular pivotCacheId="1">
      <items count="28">
        <i x="0" s="1"/>
        <i x="1" s="1"/>
        <i x="2" s="1"/>
        <i x="3" s="1"/>
        <i x="4" s="1"/>
        <i x="5" s="1"/>
        <i x="6" s="1"/>
        <i x="7" s="1"/>
        <i x="8" s="1"/>
        <i x="9" s="1"/>
        <i x="10" s="1"/>
        <i x="11" s="1"/>
        <i x="12" s="1"/>
        <i x="13" s="1"/>
        <i x="14" s="1"/>
        <i x="15" s="1"/>
        <i x="16" s="1"/>
        <i x="17" s="1"/>
        <i x="18" s="1"/>
        <i x="19" s="1"/>
        <i x="20" s="1"/>
        <i x="21" s="1"/>
        <i x="22" s="1"/>
        <i x="23" s="1"/>
        <i x="24" s="1"/>
        <i x="25" s="1"/>
        <i x="26" s="1"/>
        <i x="27"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Service_Type" sourceName="Service Type">
  <extLst>
    <x:ext xmlns:x15="http://schemas.microsoft.com/office/spreadsheetml/2010/11/main" uri="{2F2917AC-EB37-4324-AD4E-5DD8C200BD13}">
      <x15:tableSlicerCache tableId="2" column="4"/>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ervice_Model" sourceName="Service Model">
  <extLst>
    <x:ext xmlns:x15="http://schemas.microsoft.com/office/spreadsheetml/2010/11/main" uri="{2F2917AC-EB37-4324-AD4E-5DD8C200BD13}">
      <x15:tableSlicerCache tableId="2" column="9"/>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Grp" sourceName="Grp">
  <extLst>
    <x:ext xmlns:x15="http://schemas.microsoft.com/office/spreadsheetml/2010/11/main" uri="{2F2917AC-EB37-4324-AD4E-5DD8C200BD13}">
      <x15:tableSlicerCache tableId="2"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rvice Type" cache="Slicer_Service_Type" caption="Service Type" rowHeight="241300"/>
  <slicer name="Service Model" cache="Slicer_Service_Model" caption="Service Model" columnCount="2" rowHeight="241300"/>
  <slicer name="Grp" cache="Slicer_Grp" caption="Grp"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lass1" cache="Slicer_Class1" caption="Class1" rowHeight="241300"/>
  <slicer name="Ageing" cache="Slicer_Ageing" caption="Ageing" rowHeight="241300"/>
  <slicer name="Location Name" cache="Slicer_Location_Name" caption="Location Name" startItem="2" columnCount="2" style="SlicerStyleLight2" rowHeight="241300"/>
  <slicer name="Department" cache="Slicer_Department" caption="Department" columnCount="2" style="SlicerStyleLight4" rowHeight="241300"/>
</slicers>
</file>

<file path=xl/tables/table1.xml><?xml version="1.0" encoding="utf-8"?>
<table xmlns="http://schemas.openxmlformats.org/spreadsheetml/2006/main" id="1" name="Table2" displayName="Table2" ref="B29:I44" totalsRowShown="0" headerRowDxfId="125" headerRowBorderDxfId="124" tableBorderDxfId="123" totalsRowBorderDxfId="122">
  <tableColumns count="8">
    <tableColumn id="1" name="Grp" dataDxfId="121"/>
    <tableColumn id="2" name="Date" dataDxfId="120"/>
    <tableColumn id="3" name="Service Type" dataDxfId="119" dataCellStyle="Normal 13"/>
    <tableColumn id="4" name="Kms" dataDxfId="118" dataCellStyle="Normal 13"/>
    <tableColumn id="5" name="Registration No" dataDxfId="117" dataCellStyle="Normal 13"/>
    <tableColumn id="6" name="Chassis No" dataDxfId="116" dataCellStyle="Normal 13"/>
    <tableColumn id="7" name="Column1" dataDxfId="115" dataCellStyle="Normal 13"/>
    <tableColumn id="8" name="STEPS" dataDxfId="114" dataCellStyle="Normal 13"/>
  </tableColumns>
  <tableStyleInfo name="TableStyleMedium23" showFirstColumn="0" showLastColumn="0" showRowStripes="1" showColumnStripes="0"/>
</table>
</file>

<file path=xl/tables/table2.xml><?xml version="1.0" encoding="utf-8"?>
<table xmlns="http://schemas.openxmlformats.org/spreadsheetml/2006/main" id="3" name="Table3" displayName="Table3" ref="B69:F81" totalsRowCount="1" headerRowDxfId="113" dataDxfId="111" headerRowBorderDxfId="112" tableBorderDxfId="110" totalsRowBorderDxfId="109" headerRowCellStyle="Normal 13" dataCellStyle="Normal 13">
  <autoFilter ref="B69:F80"/>
  <tableColumns count="5">
    <tableColumn id="1" name="LOCATION" totalsRowLabel="Total" dataDxfId="108" totalsRowDxfId="107" dataCellStyle="Normal 2 4"/>
    <tableColumn id="2" name="QTR1" totalsRowFunction="sum" dataDxfId="106" totalsRowDxfId="105" dataCellStyle="Normal 13"/>
    <tableColumn id="3" name="QTR2" totalsRowFunction="sum" dataDxfId="104" totalsRowDxfId="103" dataCellStyle="Normal 13"/>
    <tableColumn id="4" name="QTR3" totalsRowFunction="sum" dataDxfId="102" totalsRowDxfId="101" dataCellStyle="Normal 13"/>
    <tableColumn id="5" name="QTR4" totalsRowFunction="sum" dataDxfId="100" totalsRowDxfId="99" dataCellStyle="Normal 13"/>
  </tableColumns>
  <tableStyleInfo name="TableStyleMedium2" showFirstColumn="0" showLastColumn="0" showRowStripes="1" showColumnStripes="0"/>
</table>
</file>

<file path=xl/tables/table3.xml><?xml version="1.0" encoding="utf-8"?>
<table xmlns="http://schemas.openxmlformats.org/spreadsheetml/2006/main" id="2" name="Table4" displayName="Table4" ref="B85:J104" totalsRowShown="0" headerRowDxfId="98" dataDxfId="96" headerRowBorderDxfId="97" tableBorderDxfId="95" totalsRowBorderDxfId="94">
  <autoFilter ref="B85:J104"/>
  <tableColumns count="9">
    <tableColumn id="1" name="Job Number" dataDxfId="93"/>
    <tableColumn id="2" name="Job Date" dataDxfId="92"/>
    <tableColumn id="3" name="Repair Number" dataDxfId="91"/>
    <tableColumn id="4" name="Service Type" dataDxfId="90"/>
    <tableColumn id="5" name="Grp" dataDxfId="89"/>
    <tableColumn id="6" name="Kms" dataDxfId="88"/>
    <tableColumn id="7" name="Registration No" dataDxfId="87"/>
    <tableColumn id="9" name="Service Model" dataDxfId="86"/>
    <tableColumn id="10" name="Customer Name" dataDxfId="85"/>
  </tableColumns>
  <tableStyleInfo name="TableStyleMedium2" showFirstColumn="0" showLastColumn="0" showRowStripes="1" showColumnStripes="0"/>
</table>
</file>

<file path=xl/tables/table4.xml><?xml version="1.0" encoding="utf-8"?>
<table xmlns="http://schemas.openxmlformats.org/spreadsheetml/2006/main" id="5" name="Table2326" displayName="Table2326" ref="A1:L4133" totalsRowShown="0" headerRowDxfId="48" headerRowBorderDxfId="47" tableBorderDxfId="46" totalsRowBorderDxfId="45">
  <autoFilter ref="A1:L4133"/>
  <tableColumns count="12">
    <tableColumn id="2" name="Customer Name" dataDxfId="44"/>
    <tableColumn id="3" name="Customer No" dataDxfId="43"/>
    <tableColumn id="4" name="Class1" dataDxfId="42"/>
    <tableColumn id="5" name="Tr Type" dataDxfId="41"/>
    <tableColumn id="6" name="Original Balance" dataDxfId="40"/>
    <tableColumn id="7" name="Balance Due" dataDxfId="39"/>
    <tableColumn id="9" name="Transaction Date" dataDxfId="38"/>
    <tableColumn id="10" name="Due Days" dataDxfId="37"/>
    <tableColumn id="11" name="Ageing" dataDxfId="36"/>
    <tableColumn id="12" name="Transaction Type" dataDxfId="35"/>
    <tableColumn id="14" name="Location Name" dataDxfId="34"/>
    <tableColumn id="15" name="Department" dataDxfId="33"/>
  </tableColumns>
  <tableStyleInfo showFirstColumn="0" showLastColumn="0" showRowStripes="1" showColumnStripes="0"/>
</table>
</file>

<file path=xl/tables/table5.xml><?xml version="1.0" encoding="utf-8"?>
<table xmlns="http://schemas.openxmlformats.org/spreadsheetml/2006/main" id="4" name="Table24" displayName="Table24" ref="B39:G54" totalsRowShown="0" headerRowDxfId="15" headerRowBorderDxfId="14" tableBorderDxfId="13" totalsRowBorderDxfId="12">
  <tableColumns count="6">
    <tableColumn id="1" name="Grp" dataDxfId="11"/>
    <tableColumn id="2" name="Service Type" dataDxfId="10"/>
    <tableColumn id="3" name="Kms" dataDxfId="9"/>
    <tableColumn id="4" name="Registration No" dataDxfId="8"/>
    <tableColumn id="5" name="Chassis No" dataDxfId="7"/>
    <tableColumn id="6" name="Service Model" dataDxfId="6"/>
  </tableColumns>
  <tableStyleInfo name="TableStyleMedium2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NativeTimeline_Transaction_Date" sourceName="Transaction Date">
  <pivotTables>
    <pivotTable tabId="51" name="PivotTable3"/>
  </pivotTables>
  <state minimalRefreshVersion="6" lastRefreshVersion="6" pivotCacheId="1" filterType="dateBetween">
    <selection startDate="2018-12-01T00:00:00" endDate="2019-04-30T00:00:00"/>
    <bounds startDate="2016-01-01T00:00:00" endDate="2021-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Transaction Date" cache="NativeTimeline_Transaction_Date" caption="Transaction Date" level="2" selectionLevel="2" scrollPosition="2018-10-21T00:00:00"/>
</timelines>
</file>

<file path=xl/worksheets/_rels/sheet1.xml.rels><?xml version="1.0" encoding="UTF-8" standalone="yes"?>
<Relationships xmlns="http://schemas.openxmlformats.org/package/2006/relationships"><Relationship Id="rId26" Type="http://schemas.openxmlformats.org/officeDocument/2006/relationships/hyperlink" Target="https://www.youtube.com/watch?v=BpDGS4gfbc4&amp;list=PLWPirh4EWFpEpO6NjjWLbKSCb-wx3hMql&amp;index=27" TargetMode="External"/><Relationship Id="rId21" Type="http://schemas.openxmlformats.org/officeDocument/2006/relationships/hyperlink" Target="https://www.youtube.com/watch?v=sidOELWrsMQ&amp;list=PLWPirh4EWFpEpO6NjjWLbKSCb-wx3hMql&amp;index=22" TargetMode="External"/><Relationship Id="rId42" Type="http://schemas.openxmlformats.org/officeDocument/2006/relationships/hyperlink" Target="https://www.youtube.com/watch?v=40J4DARYrxM&amp;list=PLWPirh4EWFpEpO6NjjWLbKSCb-wx3hMql&amp;index=45" TargetMode="External"/><Relationship Id="rId47" Type="http://schemas.openxmlformats.org/officeDocument/2006/relationships/hyperlink" Target="https://www.youtube.com/watch?v=J7AIWlN7ud8&amp;list=PLWPirh4EWFpEpO6NjjWLbKSCb-wx3hMql&amp;index=50" TargetMode="External"/><Relationship Id="rId63" Type="http://schemas.openxmlformats.org/officeDocument/2006/relationships/hyperlink" Target="https://www.youtube.com/watch?v=Z2gzLYaQatQ&amp;list=PLWPirh4EWFpEpO6NjjWLbKSCb-wx3hMql&amp;index=66" TargetMode="External"/><Relationship Id="rId68" Type="http://schemas.openxmlformats.org/officeDocument/2006/relationships/hyperlink" Target="https://www.youtube.com/watch?v=Y72CeUEn_Vc&amp;list=PLWPirh4EWFpEpO6NjjWLbKSCb-wx3hMql&amp;index=71" TargetMode="External"/><Relationship Id="rId84" Type="http://schemas.openxmlformats.org/officeDocument/2006/relationships/hyperlink" Target="https://www.youtube.com/watch?v=Fy-CUwFT97s&amp;list=PLWPirh4EWFpEpO6NjjWLbKSCb-wx3hMql&amp;index=87" TargetMode="External"/><Relationship Id="rId89" Type="http://schemas.openxmlformats.org/officeDocument/2006/relationships/hyperlink" Target="https://www.youtube.com/watch?v=g3c1gIEMl9Y&amp;list=PLWPirh4EWFpEpO6NjjWLbKSCb-wx3hMql&amp;index=93" TargetMode="External"/><Relationship Id="rId7" Type="http://schemas.openxmlformats.org/officeDocument/2006/relationships/hyperlink" Target="https://www.youtube.com/watch?v=LFIykJmL4M8&amp;list=PLWPirh4EWFpEpO6NjjWLbKSCb-wx3hMql&amp;index=8" TargetMode="External"/><Relationship Id="rId71" Type="http://schemas.openxmlformats.org/officeDocument/2006/relationships/hyperlink" Target="https://www.youtube.com/watch?v=sM2mdBu0Owc&amp;list=PLWPirh4EWFpEpO6NjjWLbKSCb-wx3hMql&amp;index=74" TargetMode="External"/><Relationship Id="rId92" Type="http://schemas.openxmlformats.org/officeDocument/2006/relationships/hyperlink" Target="https://www.youtube.com/watch?v=QWaU0uuIeaw&amp;list=PLWPirh4EWFpEpO6NjjWLbKSCb-wx3hMql&amp;index=96" TargetMode="External"/><Relationship Id="rId2" Type="http://schemas.openxmlformats.org/officeDocument/2006/relationships/hyperlink" Target="https://www.youtube.com/watch?v=bi-zr7j-eCU&amp;list=PLWPirh4EWFpEpO6NjjWLbKSCb-wx3hMql&amp;index=3" TargetMode="External"/><Relationship Id="rId16" Type="http://schemas.openxmlformats.org/officeDocument/2006/relationships/hyperlink" Target="https://www.youtube.com/watch?v=fIuwBeDhGSE&amp;list=PLWPirh4EWFpEpO6NjjWLbKSCb-wx3hMql&amp;index=17" TargetMode="External"/><Relationship Id="rId29" Type="http://schemas.openxmlformats.org/officeDocument/2006/relationships/hyperlink" Target="https://www.youtube.com/watch?v=6oepYNfWZvQ&amp;list=PLWPirh4EWFpEpO6NjjWLbKSCb-wx3hMql&amp;index=30" TargetMode="External"/><Relationship Id="rId11" Type="http://schemas.openxmlformats.org/officeDocument/2006/relationships/hyperlink" Target="https://www.youtube.com/watch?v=OUOU9rRWPsQ&amp;list=PLWPirh4EWFpEpO6NjjWLbKSCb-wx3hMql&amp;index=12" TargetMode="External"/><Relationship Id="rId24" Type="http://schemas.openxmlformats.org/officeDocument/2006/relationships/hyperlink" Target="https://www.youtube.com/watch?v=X9WyNc0nOd8&amp;list=PLWPirh4EWFpEpO6NjjWLbKSCb-wx3hMql&amp;index=25" TargetMode="External"/><Relationship Id="rId32" Type="http://schemas.openxmlformats.org/officeDocument/2006/relationships/hyperlink" Target="https://www.youtube.com/watch?v=7VBn87qlxfY&amp;list=PLWPirh4EWFpEpO6NjjWLbKSCb-wx3hMql&amp;index=33" TargetMode="External"/><Relationship Id="rId37" Type="http://schemas.openxmlformats.org/officeDocument/2006/relationships/hyperlink" Target="https://www.youtube.com/watch?v=ZwUSZvbdo9E&amp;list=PLWPirh4EWFpEpO6NjjWLbKSCb-wx3hMql&amp;index=39" TargetMode="External"/><Relationship Id="rId40" Type="http://schemas.openxmlformats.org/officeDocument/2006/relationships/hyperlink" Target="https://www.youtube.com/watch?v=HVMoulB4Dcs&amp;list=PLWPirh4EWFpEpO6NjjWLbKSCb-wx3hMql&amp;index=42" TargetMode="External"/><Relationship Id="rId45" Type="http://schemas.openxmlformats.org/officeDocument/2006/relationships/hyperlink" Target="https://www.youtube.com/watch?v=3wlDbuDkKNY&amp;list=PLWPirh4EWFpEpO6NjjWLbKSCb-wx3hMql&amp;index=48" TargetMode="External"/><Relationship Id="rId53" Type="http://schemas.openxmlformats.org/officeDocument/2006/relationships/hyperlink" Target="https://www.youtube.com/watch?v=sXzQBAfJHBA&amp;list=PLWPirh4EWFpEpO6NjjWLbKSCb-wx3hMql&amp;index=56" TargetMode="External"/><Relationship Id="rId58" Type="http://schemas.openxmlformats.org/officeDocument/2006/relationships/hyperlink" Target="https://www.youtube.com/watch?v=xHsiCme9GWw&amp;list=PLWPirh4EWFpEpO6NjjWLbKSCb-wx3hMql&amp;index=61" TargetMode="External"/><Relationship Id="rId66" Type="http://schemas.openxmlformats.org/officeDocument/2006/relationships/hyperlink" Target="https://www.youtube.com/watch?v=mc7xO8F8Pj8&amp;list=PLWPirh4EWFpEpO6NjjWLbKSCb-wx3hMql&amp;index=69" TargetMode="External"/><Relationship Id="rId74" Type="http://schemas.openxmlformats.org/officeDocument/2006/relationships/hyperlink" Target="https://www.youtube.com/watch?v=QtfL9vniPZY&amp;list=PLWPirh4EWFpEpO6NjjWLbKSCb-wx3hMql&amp;index=77" TargetMode="External"/><Relationship Id="rId79" Type="http://schemas.openxmlformats.org/officeDocument/2006/relationships/hyperlink" Target="https://www.youtube.com/watch?v=4R_VGsk3jrw&amp;list=PLWPirh4EWFpEpO6NjjWLbKSCb-wx3hMql&amp;index=82" TargetMode="External"/><Relationship Id="rId87" Type="http://schemas.openxmlformats.org/officeDocument/2006/relationships/hyperlink" Target="https://www.youtube.com/watch?v=cl3sIMVMg90&amp;list=PLWPirh4EWFpEpO6NjjWLbKSCb-wx3hMql&amp;index=90" TargetMode="External"/><Relationship Id="rId102" Type="http://schemas.openxmlformats.org/officeDocument/2006/relationships/hyperlink" Target="https://www.youtube.com/watch?v=-hsVVqGN14U" TargetMode="External"/><Relationship Id="rId5" Type="http://schemas.openxmlformats.org/officeDocument/2006/relationships/hyperlink" Target="https://www.youtube.com/watch?v=TKY_AuLMQIc&amp;list=PLWPirh4EWFpEpO6NjjWLbKSCb-wx3hMql&amp;index=6" TargetMode="External"/><Relationship Id="rId61" Type="http://schemas.openxmlformats.org/officeDocument/2006/relationships/hyperlink" Target="https://www.youtube.com/watch?v=_7IVNHivE3k&amp;list=PLWPirh4EWFpEpO6NjjWLbKSCb-wx3hMql&amp;index=64" TargetMode="External"/><Relationship Id="rId82" Type="http://schemas.openxmlformats.org/officeDocument/2006/relationships/hyperlink" Target="https://www.youtube.com/watch?v=IlLQYyRixL8&amp;list=PLWPirh4EWFpEpO6NjjWLbKSCb-wx3hMql&amp;index=85" TargetMode="External"/><Relationship Id="rId90" Type="http://schemas.openxmlformats.org/officeDocument/2006/relationships/hyperlink" Target="https://www.youtube.com/watch?v=cWanNKDzrHM&amp;list=PLWPirh4EWFpEpO6NjjWLbKSCb-wx3hMql&amp;index=94" TargetMode="External"/><Relationship Id="rId95" Type="http://schemas.openxmlformats.org/officeDocument/2006/relationships/hyperlink" Target="https://www.youtube.com/watch?v=5ZdHvtqQWXs&amp;list=PLWPirh4EWFpEpO6NjjWLbKSCb-wx3hMql&amp;index=99" TargetMode="External"/><Relationship Id="rId19" Type="http://schemas.openxmlformats.org/officeDocument/2006/relationships/hyperlink" Target="https://www.youtube.com/watch?v=kwAPsnDpPxE&amp;list=PLWPirh4EWFpEpO6NjjWLbKSCb-wx3hMql&amp;index=20" TargetMode="External"/><Relationship Id="rId14" Type="http://schemas.openxmlformats.org/officeDocument/2006/relationships/hyperlink" Target="https://www.youtube.com/watch?v=wxbl9xqyWJY&amp;list=PLWPirh4EWFpEpO6NjjWLbKSCb-wx3hMql&amp;index=15" TargetMode="External"/><Relationship Id="rId22" Type="http://schemas.openxmlformats.org/officeDocument/2006/relationships/hyperlink" Target="https://www.youtube.com/watch?v=Os5S7B6jkxY&amp;list=PLWPirh4EWFpEpO6NjjWLbKSCb-wx3hMql&amp;index=23" TargetMode="External"/><Relationship Id="rId27" Type="http://schemas.openxmlformats.org/officeDocument/2006/relationships/hyperlink" Target="https://www.youtube.com/watch?v=4mwaiA4rL4o&amp;list=PLWPirh4EWFpEpO6NjjWLbKSCb-wx3hMql&amp;index=28" TargetMode="External"/><Relationship Id="rId30" Type="http://schemas.openxmlformats.org/officeDocument/2006/relationships/hyperlink" Target="https://www.youtube.com/watch?v=PFTgoYI0xD8&amp;list=PLWPirh4EWFpEpO6NjjWLbKSCb-wx3hMql&amp;index=31" TargetMode="External"/><Relationship Id="rId35" Type="http://schemas.openxmlformats.org/officeDocument/2006/relationships/hyperlink" Target="https://www.youtube.com/watch?v=hKrFDLC5jxo&amp;list=PLWPirh4EWFpEpO6NjjWLbKSCb-wx3hMql&amp;index=36" TargetMode="External"/><Relationship Id="rId43" Type="http://schemas.openxmlformats.org/officeDocument/2006/relationships/hyperlink" Target="https://www.youtube.com/watch?v=ftIO0QC4lck&amp;list=PLWPirh4EWFpEpO6NjjWLbKSCb-wx3hMql&amp;index=46" TargetMode="External"/><Relationship Id="rId48" Type="http://schemas.openxmlformats.org/officeDocument/2006/relationships/hyperlink" Target="https://www.youtube.com/watch?v=t5TW7Nhnm9I&amp;list=PLWPirh4EWFpEpO6NjjWLbKSCb-wx3hMql&amp;index=51" TargetMode="External"/><Relationship Id="rId56" Type="http://schemas.openxmlformats.org/officeDocument/2006/relationships/hyperlink" Target="https://www.youtube.com/watch?v=UV-SPoVkDaU&amp;list=PLWPirh4EWFpEpO6NjjWLbKSCb-wx3hMql&amp;index=58" TargetMode="External"/><Relationship Id="rId64" Type="http://schemas.openxmlformats.org/officeDocument/2006/relationships/hyperlink" Target="https://www.youtube.com/watch?v=_3us9M1PAL0&amp;list=PLWPirh4EWFpEpO6NjjWLbKSCb-wx3hMql&amp;index=67" TargetMode="External"/><Relationship Id="rId69" Type="http://schemas.openxmlformats.org/officeDocument/2006/relationships/hyperlink" Target="https://www.youtube.com/watch?v=FKD4KFHBN4M&amp;list=PLWPirh4EWFpEpO6NjjWLbKSCb-wx3hMql&amp;index=72" TargetMode="External"/><Relationship Id="rId77" Type="http://schemas.openxmlformats.org/officeDocument/2006/relationships/hyperlink" Target="https://www.youtube.com/watch?v=AYSW7N3Sh0c&amp;list=PLWPirh4EWFpEpO6NjjWLbKSCb-wx3hMql&amp;index=80" TargetMode="External"/><Relationship Id="rId100" Type="http://schemas.openxmlformats.org/officeDocument/2006/relationships/hyperlink" Target="https://www.youtube.com/watch?v=7zrHZM7aL2U" TargetMode="External"/><Relationship Id="rId105" Type="http://schemas.openxmlformats.org/officeDocument/2006/relationships/printerSettings" Target="../printerSettings/printerSettings1.bin"/><Relationship Id="rId8" Type="http://schemas.openxmlformats.org/officeDocument/2006/relationships/hyperlink" Target="https://www.youtube.com/watch?v=5ZOsMe0aPt8&amp;list=PLWPirh4EWFpEpO6NjjWLbKSCb-wx3hMql&amp;index=9" TargetMode="External"/><Relationship Id="rId51" Type="http://schemas.openxmlformats.org/officeDocument/2006/relationships/hyperlink" Target="https://www.youtube.com/watch?v=Yxp3rNfmDys&amp;list=PLWPirh4EWFpEpO6NjjWLbKSCb-wx3hMql&amp;index=54" TargetMode="External"/><Relationship Id="rId72" Type="http://schemas.openxmlformats.org/officeDocument/2006/relationships/hyperlink" Target="https://www.youtube.com/watch?v=K4KuQCnYnxs&amp;list=PLWPirh4EWFpEpO6NjjWLbKSCb-wx3hMql&amp;index=75" TargetMode="External"/><Relationship Id="rId80" Type="http://schemas.openxmlformats.org/officeDocument/2006/relationships/hyperlink" Target="https://www.youtube.com/watch?v=Onb-AqDbkcM&amp;list=PLWPirh4EWFpEpO6NjjWLbKSCb-wx3hMql&amp;index=83" TargetMode="External"/><Relationship Id="rId85" Type="http://schemas.openxmlformats.org/officeDocument/2006/relationships/hyperlink" Target="https://www.youtube.com/watch?v=U4OfI2L5Ue4&amp;list=PLWPirh4EWFpEpO6NjjWLbKSCb-wx3hMql&amp;index=88" TargetMode="External"/><Relationship Id="rId93" Type="http://schemas.openxmlformats.org/officeDocument/2006/relationships/hyperlink" Target="https://www.youtube.com/watch?v=iuNVdyFdAyE&amp;list=PLWPirh4EWFpEpO6NjjWLbKSCb-wx3hMql&amp;index=97" TargetMode="External"/><Relationship Id="rId98" Type="http://schemas.openxmlformats.org/officeDocument/2006/relationships/hyperlink" Target="https://www.youtube.com/watch?v=p0WAM073Y9c" TargetMode="External"/><Relationship Id="rId3" Type="http://schemas.openxmlformats.org/officeDocument/2006/relationships/hyperlink" Target="https://www.youtube.com/watch?v=diWl_7obZjA&amp;list=PLWPirh4EWFpEpO6NjjWLbKSCb-wx3hMql&amp;index=4" TargetMode="External"/><Relationship Id="rId12" Type="http://schemas.openxmlformats.org/officeDocument/2006/relationships/hyperlink" Target="https://www.youtube.com/watch?v=eLBCGZaYqUI&amp;list=PLWPirh4EWFpEpO6NjjWLbKSCb-wx3hMql&amp;index=13" TargetMode="External"/><Relationship Id="rId17" Type="http://schemas.openxmlformats.org/officeDocument/2006/relationships/hyperlink" Target="https://www.youtube.com/watch?v=_UqFbbnzm00&amp;list=PLWPirh4EWFpEpO6NjjWLbKSCb-wx3hMql&amp;index=18" TargetMode="External"/><Relationship Id="rId25" Type="http://schemas.openxmlformats.org/officeDocument/2006/relationships/hyperlink" Target="https://www.youtube.com/watch?v=l8cuE3LSfJM&amp;list=PLWPirh4EWFpEpO6NjjWLbKSCb-wx3hMql&amp;index=26" TargetMode="External"/><Relationship Id="rId33" Type="http://schemas.openxmlformats.org/officeDocument/2006/relationships/hyperlink" Target="https://www.youtube.com/watch?v=4rjOtiZGTM4&amp;list=PLWPirh4EWFpEpO6NjjWLbKSCb-wx3hMql&amp;index=34" TargetMode="External"/><Relationship Id="rId38" Type="http://schemas.openxmlformats.org/officeDocument/2006/relationships/hyperlink" Target="https://www.youtube.com/watch?v=ZFzVewHDZIw&amp;list=PLWPirh4EWFpEpO6NjjWLbKSCb-wx3hMql&amp;index=40" TargetMode="External"/><Relationship Id="rId46" Type="http://schemas.openxmlformats.org/officeDocument/2006/relationships/hyperlink" Target="https://www.youtube.com/watch?v=QMPcVCZ6ywg&amp;list=PLWPirh4EWFpEpO6NjjWLbKSCb-wx3hMql&amp;index=49" TargetMode="External"/><Relationship Id="rId59" Type="http://schemas.openxmlformats.org/officeDocument/2006/relationships/hyperlink" Target="https://www.youtube.com/watch?v=-F21Z_aBFTs&amp;list=PLWPirh4EWFpEpO6NjjWLbKSCb-wx3hMql&amp;index=62" TargetMode="External"/><Relationship Id="rId67" Type="http://schemas.openxmlformats.org/officeDocument/2006/relationships/hyperlink" Target="https://www.youtube.com/watch?v=4PWVFBiFVVU&amp;list=PLWPirh4EWFpEpO6NjjWLbKSCb-wx3hMql&amp;index=70" TargetMode="External"/><Relationship Id="rId103" Type="http://schemas.openxmlformats.org/officeDocument/2006/relationships/hyperlink" Target="https://www.youtube.com/watch?v=pfT-cbxlf6U" TargetMode="External"/><Relationship Id="rId20" Type="http://schemas.openxmlformats.org/officeDocument/2006/relationships/hyperlink" Target="https://www.youtube.com/watch?v=fjSodXZd0TA&amp;list=PLWPirh4EWFpEpO6NjjWLbKSCb-wx3hMql&amp;index=21" TargetMode="External"/><Relationship Id="rId41" Type="http://schemas.openxmlformats.org/officeDocument/2006/relationships/hyperlink" Target="https://www.youtube.com/watch?v=Ulm4YXfXV3o&amp;list=PLWPirh4EWFpEpO6NjjWLbKSCb-wx3hMql&amp;index=43" TargetMode="External"/><Relationship Id="rId54" Type="http://schemas.openxmlformats.org/officeDocument/2006/relationships/hyperlink" Target="https://www.youtube.com/watch?v=m97Rbqs6ico&amp;list=PLWPirh4EWFpEpO6NjjWLbKSCb-wx3hMql&amp;index=57" TargetMode="External"/><Relationship Id="rId62" Type="http://schemas.openxmlformats.org/officeDocument/2006/relationships/hyperlink" Target="https://www.youtube.com/watch?v=C-BfP5up17w&amp;list=PLWPirh4EWFpEpO6NjjWLbKSCb-wx3hMql&amp;index=65" TargetMode="External"/><Relationship Id="rId70" Type="http://schemas.openxmlformats.org/officeDocument/2006/relationships/hyperlink" Target="https://www.youtube.com/watch?v=kyAZ2zAj5hU&amp;list=PLWPirh4EWFpEpO6NjjWLbKSCb-wx3hMql&amp;index=73" TargetMode="External"/><Relationship Id="rId75" Type="http://schemas.openxmlformats.org/officeDocument/2006/relationships/hyperlink" Target="https://www.youtube.com/watch?v=7iKoccSTNZA&amp;list=PLWPirh4EWFpEpO6NjjWLbKSCb-wx3hMql&amp;index=78" TargetMode="External"/><Relationship Id="rId83" Type="http://schemas.openxmlformats.org/officeDocument/2006/relationships/hyperlink" Target="https://www.youtube.com/watch?v=QVmrk7efI6M&amp;list=PLWPirh4EWFpEpO6NjjWLbKSCb-wx3hMql&amp;index=86" TargetMode="External"/><Relationship Id="rId88" Type="http://schemas.openxmlformats.org/officeDocument/2006/relationships/hyperlink" Target="https://www.youtube.com/watch?v=rZObLDDD8k0&amp;list=PLWPirh4EWFpEpO6NjjWLbKSCb-wx3hMql&amp;index=92" TargetMode="External"/><Relationship Id="rId91" Type="http://schemas.openxmlformats.org/officeDocument/2006/relationships/hyperlink" Target="https://www.youtube.com/watch?v=ubDo7_uJ5w0&amp;list=PLWPirh4EWFpEpO6NjjWLbKSCb-wx3hMql&amp;index=95" TargetMode="External"/><Relationship Id="rId96" Type="http://schemas.openxmlformats.org/officeDocument/2006/relationships/hyperlink" Target="https://www.youtube.com/watch?v=IplsITqNfNk&amp;list=PLWPirh4EWFpEpO6NjjWLbKSCb-wx3hMql&amp;index=100" TargetMode="External"/><Relationship Id="rId1" Type="http://schemas.openxmlformats.org/officeDocument/2006/relationships/hyperlink" Target="https://www.youtube.com/watch?v=rJPWi5x0g3I&amp;list=PLWPirh4EWFpEpO6NjjWLbKSCb-wx3hMql&amp;index=2" TargetMode="External"/><Relationship Id="rId6" Type="http://schemas.openxmlformats.org/officeDocument/2006/relationships/hyperlink" Target="https://www.youtube.com/watch?v=EFsgUCj3m8Q&amp;list=PLWPirh4EWFpEpO6NjjWLbKSCb-wx3hMql&amp;index=7" TargetMode="External"/><Relationship Id="rId15" Type="http://schemas.openxmlformats.org/officeDocument/2006/relationships/hyperlink" Target="https://www.youtube.com/watch?v=CaO28XqxnY0&amp;list=PLWPirh4EWFpEpO6NjjWLbKSCb-wx3hMql&amp;index=16" TargetMode="External"/><Relationship Id="rId23" Type="http://schemas.openxmlformats.org/officeDocument/2006/relationships/hyperlink" Target="https://www.youtube.com/watch?v=0ZZzZmH8IV8&amp;list=PLWPirh4EWFpEpO6NjjWLbKSCb-wx3hMql&amp;index=24" TargetMode="External"/><Relationship Id="rId28" Type="http://schemas.openxmlformats.org/officeDocument/2006/relationships/hyperlink" Target="https://www.youtube.com/watch?v=lVfChEjnBu8&amp;list=PLWPirh4EWFpEpO6NjjWLbKSCb-wx3hMql&amp;index=29" TargetMode="External"/><Relationship Id="rId36" Type="http://schemas.openxmlformats.org/officeDocument/2006/relationships/hyperlink" Target="https://www.youtube.com/watch?v=Jwo5Ae7tH_I&amp;list=PLWPirh4EWFpEpO6NjjWLbKSCb-wx3hMql&amp;index=38" TargetMode="External"/><Relationship Id="rId49" Type="http://schemas.openxmlformats.org/officeDocument/2006/relationships/hyperlink" Target="https://www.youtube.com/watch?v=Vr80cNI-86c&amp;list=PLWPirh4EWFpEpO6NjjWLbKSCb-wx3hMql&amp;index=52" TargetMode="External"/><Relationship Id="rId57" Type="http://schemas.openxmlformats.org/officeDocument/2006/relationships/hyperlink" Target="https://www.youtube.com/watch?v=U1KRV9zJtUc&amp;list=PLWPirh4EWFpEpO6NjjWLbKSCb-wx3hMql&amp;index=60" TargetMode="External"/><Relationship Id="rId10" Type="http://schemas.openxmlformats.org/officeDocument/2006/relationships/hyperlink" Target="https://www.youtube.com/watch?v=K5ioj-ZEXf0&amp;list=PLWPirh4EWFpEpO6NjjWLbKSCb-wx3hMql&amp;index=11" TargetMode="External"/><Relationship Id="rId31" Type="http://schemas.openxmlformats.org/officeDocument/2006/relationships/hyperlink" Target="https://www.youtube.com/watch?v=lj_SsKuTKdE&amp;list=PLWPirh4EWFpEpO6NjjWLbKSCb-wx3hMql&amp;index=32" TargetMode="External"/><Relationship Id="rId44" Type="http://schemas.openxmlformats.org/officeDocument/2006/relationships/hyperlink" Target="https://www.youtube.com/watch?v=K23LzCiUcNo&amp;list=PLWPirh4EWFpEpO6NjjWLbKSCb-wx3hMql&amp;index=47" TargetMode="External"/><Relationship Id="rId52" Type="http://schemas.openxmlformats.org/officeDocument/2006/relationships/hyperlink" Target="https://www.youtube.com/watch?v=DPh9ZPzExTI&amp;list=PLWPirh4EWFpEpO6NjjWLbKSCb-wx3hMql&amp;index=55" TargetMode="External"/><Relationship Id="rId60" Type="http://schemas.openxmlformats.org/officeDocument/2006/relationships/hyperlink" Target="https://www.youtube.com/watch?v=JWcusqZDfZs&amp;list=PLWPirh4EWFpEpO6NjjWLbKSCb-wx3hMql&amp;index=63" TargetMode="External"/><Relationship Id="rId65" Type="http://schemas.openxmlformats.org/officeDocument/2006/relationships/hyperlink" Target="https://www.youtube.com/watch?v=1PvrvyZuzgo&amp;list=PLWPirh4EWFpEpO6NjjWLbKSCb-wx3hMql&amp;index=68" TargetMode="External"/><Relationship Id="rId73" Type="http://schemas.openxmlformats.org/officeDocument/2006/relationships/hyperlink" Target="https://www.youtube.com/watch?v=_lT8CpBXAWg&amp;list=PLWPirh4EWFpEpO6NjjWLbKSCb-wx3hMql&amp;index=76" TargetMode="External"/><Relationship Id="rId78" Type="http://schemas.openxmlformats.org/officeDocument/2006/relationships/hyperlink" Target="https://www.youtube.com/watch?v=nMxl1_NAcxc&amp;list=PLWPirh4EWFpEpO6NjjWLbKSCb-wx3hMql&amp;index=81" TargetMode="External"/><Relationship Id="rId81" Type="http://schemas.openxmlformats.org/officeDocument/2006/relationships/hyperlink" Target="https://www.youtube.com/watch?v=2yTAyVXzFGg&amp;list=PLWPirh4EWFpEpO6NjjWLbKSCb-wx3hMql&amp;index=84" TargetMode="External"/><Relationship Id="rId86" Type="http://schemas.openxmlformats.org/officeDocument/2006/relationships/hyperlink" Target="https://www.youtube.com/watch?v=sTh-gWeJGqE&amp;list=PLWPirh4EWFpEpO6NjjWLbKSCb-wx3hMql&amp;index=89" TargetMode="External"/><Relationship Id="rId94" Type="http://schemas.openxmlformats.org/officeDocument/2006/relationships/hyperlink" Target="https://www.youtube.com/watch?v=pQxiRPdzpHk&amp;list=PLWPirh4EWFpEpO6NjjWLbKSCb-wx3hMql&amp;index=98" TargetMode="External"/><Relationship Id="rId99" Type="http://schemas.openxmlformats.org/officeDocument/2006/relationships/hyperlink" Target="https://www.youtube.com/watch?v=sJ1pSMNM6r0" TargetMode="External"/><Relationship Id="rId101" Type="http://schemas.openxmlformats.org/officeDocument/2006/relationships/hyperlink" Target="https://www.youtube.com/watch?v=2t6gEKjTqvI" TargetMode="External"/><Relationship Id="rId4" Type="http://schemas.openxmlformats.org/officeDocument/2006/relationships/hyperlink" Target="https://www.youtube.com/watch?v=ZnXYEljrelM&amp;list=PLWPirh4EWFpEpO6NjjWLbKSCb-wx3hMql&amp;index=5" TargetMode="External"/><Relationship Id="rId9" Type="http://schemas.openxmlformats.org/officeDocument/2006/relationships/hyperlink" Target="https://www.youtube.com/watch?v=D81rxIxCcYk&amp;list=PLWPirh4EWFpEpO6NjjWLbKSCb-wx3hMql&amp;index=10" TargetMode="External"/><Relationship Id="rId13" Type="http://schemas.openxmlformats.org/officeDocument/2006/relationships/hyperlink" Target="https://www.youtube.com/watch?v=ZCnk_eIhH_s&amp;list=PLWPirh4EWFpEpO6NjjWLbKSCb-wx3hMql&amp;index=14" TargetMode="External"/><Relationship Id="rId18" Type="http://schemas.openxmlformats.org/officeDocument/2006/relationships/hyperlink" Target="https://www.youtube.com/watch?v=u2yFuy1A_9w&amp;list=PLWPirh4EWFpEpO6NjjWLbKSCb-wx3hMql&amp;index=19" TargetMode="External"/><Relationship Id="rId39" Type="http://schemas.openxmlformats.org/officeDocument/2006/relationships/hyperlink" Target="https://www.youtube.com/watch?v=eGNVhJTWoE0&amp;list=PLWPirh4EWFpEpO6NjjWLbKSCb-wx3hMql&amp;index=41" TargetMode="External"/><Relationship Id="rId34" Type="http://schemas.openxmlformats.org/officeDocument/2006/relationships/hyperlink" Target="https://www.youtube.com/watch?v=oSv_Pa2XGl0&amp;list=PLWPirh4EWFpEpO6NjjWLbKSCb-wx3hMql&amp;index=35" TargetMode="External"/><Relationship Id="rId50" Type="http://schemas.openxmlformats.org/officeDocument/2006/relationships/hyperlink" Target="https://www.youtube.com/watch?v=Iq8yiUNtNqI&amp;list=PLWPirh4EWFpEpO6NjjWLbKSCb-wx3hMql&amp;index=53" TargetMode="External"/><Relationship Id="rId55" Type="http://schemas.openxmlformats.org/officeDocument/2006/relationships/hyperlink" Target="https://www.youtube.com/watch?v=JNZqRYkgZ4c&amp;list=PLWPirh4EWFpEpO6NjjWLbKSCb-wx3hMql&amp;index=59" TargetMode="External"/><Relationship Id="rId76" Type="http://schemas.openxmlformats.org/officeDocument/2006/relationships/hyperlink" Target="https://www.youtube.com/watch?v=WcQpNz-PtaE&amp;list=PLWPirh4EWFpEpO6NjjWLbKSCb-wx3hMql&amp;index=79" TargetMode="External"/><Relationship Id="rId97" Type="http://schemas.openxmlformats.org/officeDocument/2006/relationships/hyperlink" Target="https://www.youtube.com/watch?v=RJFaC9Kyyns&amp;list=PLWPirh4EWFpEpO6NjjWLbKSCb-wx3hMql&amp;index=101" TargetMode="External"/><Relationship Id="rId104" Type="http://schemas.openxmlformats.org/officeDocument/2006/relationships/hyperlink" Target="https://www.youtube.com/watch?v=fxxi7OrCy1I"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bin"/><Relationship Id="rId1" Type="http://schemas.openxmlformats.org/officeDocument/2006/relationships/hyperlink" Target="mailto:santoshm@saiservice.com" TargetMode="Externa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hyperlink" Target="Book1.xlsx" TargetMode="External"/><Relationship Id="rId2" Type="http://schemas.openxmlformats.org/officeDocument/2006/relationships/hyperlink" Target="http://www.saiservice.com/" TargetMode="External"/><Relationship Id="rId1" Type="http://schemas.openxmlformats.org/officeDocument/2006/relationships/hyperlink" Target="Book1.xlsx" TargetMode="External"/><Relationship Id="rId5" Type="http://schemas.openxmlformats.org/officeDocument/2006/relationships/drawing" Target="../drawings/drawing37.xml"/><Relationship Id="rId4" Type="http://schemas.openxmlformats.org/officeDocument/2006/relationships/printerSettings" Target="../printerSettings/printerSettings9.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38.xml"/><Relationship Id="rId4" Type="http://schemas.microsoft.com/office/2007/relationships/slicer" Target="../slicers/slicer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xceljet.net/pivot-table-tips" TargetMode="External"/><Relationship Id="rId1" Type="http://schemas.openxmlformats.org/officeDocument/2006/relationships/pivotTable" Target="../pivotTables/pivotTable3.xml"/><Relationship Id="rId4"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ivotTable" Target="../pivotTables/pivotTable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ivotTable" Target="../pivotTables/pivotTable5.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43.xml"/></Relationships>
</file>

<file path=xl/worksheets/_rels/sheet4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4.xml"/><Relationship Id="rId1" Type="http://schemas.openxmlformats.org/officeDocument/2006/relationships/pivotTable" Target="../pivotTables/pivotTable8.xml"/></Relationships>
</file>

<file path=xl/worksheets/_rels/sheet49.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45.xml"/><Relationship Id="rId1" Type="http://schemas.openxmlformats.org/officeDocument/2006/relationships/pivotTable" Target="../pivotTables/pivotTable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46.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ivotTable" Target="../pivotTables/pivotTable1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7.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dimension ref="A1:E108"/>
  <sheetViews>
    <sheetView tabSelected="1" workbookViewId="0">
      <pane xSplit="2" ySplit="2" topLeftCell="C3" activePane="bottomRight" state="frozen"/>
      <selection pane="topRight" activeCell="C1" sqref="C1"/>
      <selection pane="bottomLeft" activeCell="A3" sqref="A3"/>
      <selection pane="bottomRight" activeCell="E1" sqref="E1"/>
    </sheetView>
  </sheetViews>
  <sheetFormatPr defaultRowHeight="15"/>
  <cols>
    <col min="1" max="1" width="7.140625" style="3" customWidth="1"/>
    <col min="2" max="2" width="39.7109375" customWidth="1"/>
    <col min="3" max="3" width="50.5703125" style="1" customWidth="1"/>
    <col min="4" max="4" width="55.85546875" style="1" bestFit="1" customWidth="1"/>
    <col min="5" max="5" width="34.140625" bestFit="1" customWidth="1"/>
    <col min="6" max="6" width="44.5703125" bestFit="1" customWidth="1"/>
  </cols>
  <sheetData>
    <row r="1" spans="1:5" ht="25.5" thickBot="1">
      <c r="B1" s="21" t="s">
        <v>248</v>
      </c>
    </row>
    <row r="2" spans="1:5" ht="19.5" thickBot="1">
      <c r="A2" s="22" t="s">
        <v>44</v>
      </c>
      <c r="B2" s="23" t="s">
        <v>43</v>
      </c>
      <c r="C2" s="24" t="s">
        <v>42</v>
      </c>
      <c r="D2" s="24" t="s">
        <v>249</v>
      </c>
      <c r="E2" s="23" t="s">
        <v>28</v>
      </c>
    </row>
    <row r="3" spans="1:5" ht="30.75" thickBot="1">
      <c r="A3" s="25">
        <v>1</v>
      </c>
      <c r="B3" s="29" t="s">
        <v>1</v>
      </c>
      <c r="C3" s="26" t="s">
        <v>0</v>
      </c>
      <c r="D3" s="40" t="s">
        <v>6392</v>
      </c>
      <c r="E3" s="27"/>
    </row>
    <row r="4" spans="1:5" ht="51" customHeight="1" thickBot="1">
      <c r="A4" s="25">
        <v>2</v>
      </c>
      <c r="B4" s="29" t="s">
        <v>2</v>
      </c>
      <c r="C4" s="26" t="s">
        <v>3</v>
      </c>
      <c r="D4" s="538" t="s">
        <v>6393</v>
      </c>
      <c r="E4" s="28" t="s">
        <v>29</v>
      </c>
    </row>
    <row r="5" spans="1:5" ht="46.5" thickBot="1">
      <c r="A5" s="25">
        <v>3</v>
      </c>
      <c r="B5" s="29" t="s">
        <v>8</v>
      </c>
      <c r="C5" s="26" t="s">
        <v>9</v>
      </c>
      <c r="D5" s="538" t="s">
        <v>6393</v>
      </c>
      <c r="E5" s="27" t="s">
        <v>31</v>
      </c>
    </row>
    <row r="6" spans="1:5" ht="46.5" thickBot="1">
      <c r="A6" s="25">
        <v>4</v>
      </c>
      <c r="B6" s="29" t="s">
        <v>10</v>
      </c>
      <c r="C6" s="26" t="s">
        <v>11</v>
      </c>
      <c r="D6" s="538" t="s">
        <v>6393</v>
      </c>
      <c r="E6" s="27"/>
    </row>
    <row r="7" spans="1:5" ht="45.75" thickBot="1">
      <c r="A7" s="25">
        <v>5</v>
      </c>
      <c r="B7" s="29" t="s">
        <v>5</v>
      </c>
      <c r="C7" s="26" t="s">
        <v>4</v>
      </c>
      <c r="D7" s="40" t="s">
        <v>6394</v>
      </c>
      <c r="E7" s="27"/>
    </row>
    <row r="8" spans="1:5" ht="31.5" thickBot="1">
      <c r="A8" s="25">
        <v>6</v>
      </c>
      <c r="B8" s="29" t="s">
        <v>6</v>
      </c>
      <c r="C8" s="26" t="s">
        <v>7</v>
      </c>
      <c r="D8" s="538" t="s">
        <v>6393</v>
      </c>
      <c r="E8" s="28" t="s">
        <v>30</v>
      </c>
    </row>
    <row r="9" spans="1:5" ht="46.5" thickBot="1">
      <c r="A9" s="25">
        <v>7</v>
      </c>
      <c r="B9" s="29" t="s">
        <v>20</v>
      </c>
      <c r="C9" s="26" t="s">
        <v>21</v>
      </c>
      <c r="D9" s="538" t="s">
        <v>6393</v>
      </c>
      <c r="E9" s="28" t="s">
        <v>33</v>
      </c>
    </row>
    <row r="10" spans="1:5" ht="46.5" thickBot="1">
      <c r="A10" s="25">
        <v>8</v>
      </c>
      <c r="B10" s="29" t="s">
        <v>12</v>
      </c>
      <c r="C10" s="26" t="s">
        <v>13</v>
      </c>
      <c r="D10" s="538" t="s">
        <v>6393</v>
      </c>
      <c r="E10" s="27"/>
    </row>
    <row r="11" spans="1:5" ht="44.25" customHeight="1" thickBot="1">
      <c r="A11" s="25">
        <v>9</v>
      </c>
      <c r="B11" s="29" t="s">
        <v>35</v>
      </c>
      <c r="C11" s="26" t="s">
        <v>36</v>
      </c>
      <c r="D11" s="538" t="s">
        <v>6393</v>
      </c>
      <c r="E11" s="27"/>
    </row>
    <row r="12" spans="1:5" ht="61.5" thickBot="1">
      <c r="A12" s="25">
        <v>10</v>
      </c>
      <c r="B12" s="29" t="s">
        <v>39</v>
      </c>
      <c r="C12" s="26" t="s">
        <v>40</v>
      </c>
      <c r="D12" s="538" t="s">
        <v>6393</v>
      </c>
      <c r="E12" s="28" t="s">
        <v>41</v>
      </c>
    </row>
    <row r="13" spans="1:5" ht="46.5" thickBot="1">
      <c r="A13" s="25">
        <v>11</v>
      </c>
      <c r="B13" s="29" t="s">
        <v>45</v>
      </c>
      <c r="C13" s="26" t="s">
        <v>46</v>
      </c>
      <c r="D13" s="538" t="s">
        <v>6393</v>
      </c>
      <c r="E13" s="27"/>
    </row>
    <row r="14" spans="1:5" ht="45.75" thickBot="1">
      <c r="A14" s="25">
        <v>12</v>
      </c>
      <c r="B14" s="29" t="s">
        <v>18</v>
      </c>
      <c r="C14" s="26" t="s">
        <v>19</v>
      </c>
      <c r="D14" s="40" t="s">
        <v>6395</v>
      </c>
      <c r="E14" s="27" t="s">
        <v>32</v>
      </c>
    </row>
    <row r="15" spans="1:5" ht="45.75" thickBot="1">
      <c r="A15" s="25">
        <v>13</v>
      </c>
      <c r="B15" s="29" t="s">
        <v>70</v>
      </c>
      <c r="C15" s="26" t="s">
        <v>71</v>
      </c>
      <c r="D15" s="40" t="s">
        <v>6397</v>
      </c>
      <c r="E15" s="27"/>
    </row>
    <row r="16" spans="1:5" ht="45.75" thickBot="1">
      <c r="A16" s="25">
        <v>14</v>
      </c>
      <c r="B16" s="29" t="s">
        <v>72</v>
      </c>
      <c r="C16" s="26" t="s">
        <v>73</v>
      </c>
      <c r="D16" s="40" t="s">
        <v>6397</v>
      </c>
      <c r="E16" s="27"/>
    </row>
    <row r="17" spans="1:5" ht="45.75" thickBot="1">
      <c r="A17" s="25">
        <v>15</v>
      </c>
      <c r="B17" s="29" t="s">
        <v>51</v>
      </c>
      <c r="C17" s="26" t="s">
        <v>52</v>
      </c>
      <c r="D17" s="40" t="s">
        <v>316</v>
      </c>
      <c r="E17" s="27"/>
    </row>
    <row r="18" spans="1:5" ht="45.75" thickBot="1">
      <c r="A18" s="25">
        <v>16</v>
      </c>
      <c r="B18" s="29" t="s">
        <v>53</v>
      </c>
      <c r="C18" s="26" t="s">
        <v>54</v>
      </c>
      <c r="D18" s="40" t="s">
        <v>317</v>
      </c>
      <c r="E18" s="27"/>
    </row>
    <row r="19" spans="1:5" ht="45.75" thickBot="1">
      <c r="A19" s="25">
        <v>17</v>
      </c>
      <c r="B19" s="29" t="s">
        <v>55</v>
      </c>
      <c r="C19" s="26" t="s">
        <v>56</v>
      </c>
      <c r="D19" s="40" t="s">
        <v>318</v>
      </c>
      <c r="E19" s="27"/>
    </row>
    <row r="20" spans="1:5" ht="45.75" thickBot="1">
      <c r="A20" s="25">
        <v>18</v>
      </c>
      <c r="B20" s="29" t="s">
        <v>57</v>
      </c>
      <c r="C20" s="26" t="s">
        <v>58</v>
      </c>
      <c r="D20" s="40" t="s">
        <v>322</v>
      </c>
      <c r="E20" s="27"/>
    </row>
    <row r="21" spans="1:5" ht="19.5" thickBot="1">
      <c r="A21" s="25">
        <v>19</v>
      </c>
      <c r="B21" s="29" t="s">
        <v>329</v>
      </c>
      <c r="C21" s="63" t="s">
        <v>328</v>
      </c>
      <c r="D21" s="40" t="s">
        <v>330</v>
      </c>
      <c r="E21" s="27"/>
    </row>
    <row r="22" spans="1:5" ht="45.75" thickBot="1">
      <c r="A22" s="25">
        <v>20</v>
      </c>
      <c r="B22" s="29" t="s">
        <v>59</v>
      </c>
      <c r="C22" s="26" t="s">
        <v>60</v>
      </c>
      <c r="D22" s="40" t="s">
        <v>363</v>
      </c>
      <c r="E22" s="27"/>
    </row>
    <row r="23" spans="1:5" ht="57" customHeight="1" thickBot="1">
      <c r="A23" s="25">
        <v>21</v>
      </c>
      <c r="B23" s="29" t="s">
        <v>77</v>
      </c>
      <c r="C23" s="26" t="s">
        <v>63</v>
      </c>
      <c r="D23" s="40" t="s">
        <v>376</v>
      </c>
      <c r="E23" s="27"/>
    </row>
    <row r="24" spans="1:5" ht="45.75" thickBot="1">
      <c r="A24" s="25">
        <v>22</v>
      </c>
      <c r="B24" s="29" t="s">
        <v>64</v>
      </c>
      <c r="C24" s="26" t="s">
        <v>65</v>
      </c>
      <c r="D24" s="40" t="s">
        <v>531</v>
      </c>
      <c r="E24" s="27"/>
    </row>
    <row r="25" spans="1:5" ht="45.75" thickBot="1">
      <c r="A25" s="25">
        <v>23</v>
      </c>
      <c r="B25" s="29" t="s">
        <v>66</v>
      </c>
      <c r="C25" s="26" t="s">
        <v>67</v>
      </c>
      <c r="D25" s="40" t="s">
        <v>531</v>
      </c>
      <c r="E25" s="27"/>
    </row>
    <row r="26" spans="1:5" ht="45.75" thickBot="1">
      <c r="A26" s="25">
        <v>24</v>
      </c>
      <c r="B26" s="29" t="s">
        <v>68</v>
      </c>
      <c r="C26" s="26" t="s">
        <v>69</v>
      </c>
      <c r="D26" s="40" t="s">
        <v>531</v>
      </c>
      <c r="E26" s="27"/>
    </row>
    <row r="27" spans="1:5" ht="45.75" thickBot="1">
      <c r="A27" s="25">
        <v>25</v>
      </c>
      <c r="B27" s="29" t="s">
        <v>74</v>
      </c>
      <c r="C27" s="26" t="s">
        <v>75</v>
      </c>
      <c r="D27" s="40" t="s">
        <v>578</v>
      </c>
      <c r="E27" s="27"/>
    </row>
    <row r="28" spans="1:5" ht="30.75" customHeight="1" thickBot="1">
      <c r="A28" s="25">
        <v>26</v>
      </c>
      <c r="B28" s="29" t="s">
        <v>626</v>
      </c>
      <c r="C28" s="26" t="s">
        <v>76</v>
      </c>
      <c r="D28" s="40" t="s">
        <v>579</v>
      </c>
      <c r="E28" s="27"/>
    </row>
    <row r="29" spans="1:5" ht="45.75" thickBot="1">
      <c r="A29" s="25">
        <v>27</v>
      </c>
      <c r="B29" s="29" t="s">
        <v>627</v>
      </c>
      <c r="C29" s="26" t="s">
        <v>78</v>
      </c>
      <c r="D29" s="40" t="s">
        <v>628</v>
      </c>
      <c r="E29" s="27"/>
    </row>
    <row r="30" spans="1:5" ht="45.75" thickBot="1">
      <c r="A30" s="25">
        <v>28</v>
      </c>
      <c r="B30" s="29" t="s">
        <v>17</v>
      </c>
      <c r="C30" s="26" t="s">
        <v>16</v>
      </c>
      <c r="D30" s="40" t="s">
        <v>940</v>
      </c>
      <c r="E30" s="27"/>
    </row>
    <row r="31" spans="1:5" ht="45.75" thickBot="1">
      <c r="A31" s="25">
        <v>29</v>
      </c>
      <c r="B31" s="29" t="s">
        <v>22</v>
      </c>
      <c r="C31" s="26" t="s">
        <v>23</v>
      </c>
      <c r="D31" s="40" t="s">
        <v>1034</v>
      </c>
      <c r="E31" s="27"/>
    </row>
    <row r="32" spans="1:5" ht="45.75" thickBot="1">
      <c r="A32" s="25">
        <v>30</v>
      </c>
      <c r="B32" s="29" t="s">
        <v>24</v>
      </c>
      <c r="C32" s="26" t="s">
        <v>25</v>
      </c>
      <c r="D32" s="40" t="s">
        <v>1032</v>
      </c>
      <c r="E32" s="27"/>
    </row>
    <row r="33" spans="1:5" ht="45.75" thickBot="1">
      <c r="A33" s="25">
        <v>31</v>
      </c>
      <c r="B33" s="29" t="s">
        <v>26</v>
      </c>
      <c r="C33" s="26" t="s">
        <v>27</v>
      </c>
      <c r="D33" s="40" t="s">
        <v>1033</v>
      </c>
      <c r="E33" s="27" t="s">
        <v>34</v>
      </c>
    </row>
    <row r="34" spans="1:5" ht="30.75" thickBot="1">
      <c r="A34" s="25">
        <v>32</v>
      </c>
      <c r="B34" s="29" t="s">
        <v>1122</v>
      </c>
      <c r="C34" s="26"/>
      <c r="D34" s="40" t="s">
        <v>1123</v>
      </c>
      <c r="E34" s="27"/>
    </row>
    <row r="35" spans="1:5" ht="31.5" customHeight="1" thickBot="1">
      <c r="A35" s="25">
        <v>33</v>
      </c>
      <c r="B35" s="29" t="s">
        <v>79</v>
      </c>
      <c r="C35" s="26" t="s">
        <v>80</v>
      </c>
      <c r="D35" s="40" t="s">
        <v>2790</v>
      </c>
      <c r="E35" s="27"/>
    </row>
    <row r="36" spans="1:5" ht="36" customHeight="1" thickBot="1">
      <c r="A36" s="25">
        <v>34</v>
      </c>
      <c r="B36" s="29" t="s">
        <v>81</v>
      </c>
      <c r="C36" s="26" t="s">
        <v>82</v>
      </c>
      <c r="D36" s="40" t="s">
        <v>2791</v>
      </c>
      <c r="E36" s="27"/>
    </row>
    <row r="37" spans="1:5" ht="45.75" thickBot="1">
      <c r="A37" s="25">
        <v>35</v>
      </c>
      <c r="B37" s="29" t="s">
        <v>87</v>
      </c>
      <c r="C37" s="26" t="s">
        <v>88</v>
      </c>
      <c r="D37" s="40" t="s">
        <v>2792</v>
      </c>
      <c r="E37" s="27"/>
    </row>
    <row r="38" spans="1:5" ht="45.75" thickBot="1">
      <c r="A38" s="25">
        <v>36</v>
      </c>
      <c r="B38" s="29" t="s">
        <v>83</v>
      </c>
      <c r="C38" s="26" t="s">
        <v>84</v>
      </c>
      <c r="D38" s="40" t="s">
        <v>2829</v>
      </c>
      <c r="E38" s="27"/>
    </row>
    <row r="39" spans="1:5" ht="45.75" thickBot="1">
      <c r="A39" s="25">
        <v>37</v>
      </c>
      <c r="B39" s="29" t="s">
        <v>85</v>
      </c>
      <c r="C39" s="26" t="s">
        <v>86</v>
      </c>
      <c r="D39" s="40" t="s">
        <v>2873</v>
      </c>
      <c r="E39" s="27"/>
    </row>
    <row r="40" spans="1:5" ht="45.75" thickBot="1">
      <c r="A40" s="25">
        <v>38</v>
      </c>
      <c r="B40" s="29" t="s">
        <v>89</v>
      </c>
      <c r="C40" s="26" t="s">
        <v>90</v>
      </c>
      <c r="D40" s="40" t="s">
        <v>2975</v>
      </c>
      <c r="E40" s="27"/>
    </row>
    <row r="41" spans="1:5" ht="45.75" thickBot="1">
      <c r="A41" s="25">
        <v>39</v>
      </c>
      <c r="B41" s="29" t="s">
        <v>93</v>
      </c>
      <c r="C41" s="26" t="s">
        <v>94</v>
      </c>
      <c r="D41" s="40" t="s">
        <v>2976</v>
      </c>
      <c r="E41" s="27"/>
    </row>
    <row r="42" spans="1:5" ht="45.75" thickBot="1">
      <c r="A42" s="25">
        <v>40</v>
      </c>
      <c r="B42" s="29" t="s">
        <v>91</v>
      </c>
      <c r="C42" s="26" t="s">
        <v>92</v>
      </c>
      <c r="D42" s="40" t="s">
        <v>2977</v>
      </c>
      <c r="E42" s="27"/>
    </row>
    <row r="43" spans="1:5" ht="45.75" thickBot="1">
      <c r="A43" s="25">
        <v>41</v>
      </c>
      <c r="B43" s="29" t="s">
        <v>125</v>
      </c>
      <c r="C43" s="26" t="s">
        <v>124</v>
      </c>
      <c r="D43" s="40" t="s">
        <v>3127</v>
      </c>
      <c r="E43" s="27"/>
    </row>
    <row r="44" spans="1:5" ht="45.75" thickBot="1">
      <c r="A44" s="25">
        <v>42</v>
      </c>
      <c r="B44" s="29" t="s">
        <v>114</v>
      </c>
      <c r="C44" s="26" t="s">
        <v>115</v>
      </c>
      <c r="D44" s="40" t="s">
        <v>3185</v>
      </c>
      <c r="E44" s="27"/>
    </row>
    <row r="45" spans="1:5" ht="45.75" thickBot="1">
      <c r="A45" s="25">
        <v>43</v>
      </c>
      <c r="B45" s="29" t="s">
        <v>117</v>
      </c>
      <c r="C45" s="26" t="s">
        <v>116</v>
      </c>
      <c r="D45" s="40" t="s">
        <v>3190</v>
      </c>
      <c r="E45" s="27"/>
    </row>
    <row r="46" spans="1:5" ht="45.75" thickBot="1">
      <c r="A46" s="25">
        <v>44</v>
      </c>
      <c r="B46" s="29" t="s">
        <v>118</v>
      </c>
      <c r="C46" s="26" t="s">
        <v>119</v>
      </c>
      <c r="D46" s="40" t="s">
        <v>3380</v>
      </c>
      <c r="E46" s="27"/>
    </row>
    <row r="47" spans="1:5" ht="45.75" thickBot="1">
      <c r="A47" s="25">
        <v>45</v>
      </c>
      <c r="B47" s="29" t="s">
        <v>155</v>
      </c>
      <c r="C47" s="26" t="s">
        <v>157</v>
      </c>
      <c r="D47" s="40" t="s">
        <v>3389</v>
      </c>
      <c r="E47" s="27"/>
    </row>
    <row r="48" spans="1:5" ht="45.75" thickBot="1">
      <c r="A48" s="25">
        <v>46</v>
      </c>
      <c r="B48" s="29" t="s">
        <v>156</v>
      </c>
      <c r="C48" s="26" t="s">
        <v>158</v>
      </c>
      <c r="D48" s="40" t="s">
        <v>3417</v>
      </c>
      <c r="E48" s="27"/>
    </row>
    <row r="49" spans="1:5" ht="45.75" thickBot="1">
      <c r="A49" s="25">
        <v>47</v>
      </c>
      <c r="B49" s="29" t="s">
        <v>159</v>
      </c>
      <c r="C49" s="26" t="s">
        <v>160</v>
      </c>
      <c r="D49" s="40" t="s">
        <v>3421</v>
      </c>
      <c r="E49" s="27"/>
    </row>
    <row r="50" spans="1:5" ht="45.75" thickBot="1">
      <c r="A50" s="25">
        <v>48</v>
      </c>
      <c r="B50" s="29" t="s">
        <v>162</v>
      </c>
      <c r="C50" s="26" t="s">
        <v>161</v>
      </c>
      <c r="D50" s="40" t="s">
        <v>3522</v>
      </c>
      <c r="E50" s="27"/>
    </row>
    <row r="51" spans="1:5" ht="45.75" thickBot="1">
      <c r="A51" s="25">
        <v>49</v>
      </c>
      <c r="B51" s="29" t="s">
        <v>163</v>
      </c>
      <c r="C51" s="26" t="s">
        <v>164</v>
      </c>
      <c r="D51" s="40" t="s">
        <v>3524</v>
      </c>
      <c r="E51" s="27"/>
    </row>
    <row r="52" spans="1:5" ht="45.75" thickBot="1">
      <c r="A52" s="25">
        <v>50</v>
      </c>
      <c r="B52" s="29" t="s">
        <v>165</v>
      </c>
      <c r="C52" s="26" t="s">
        <v>166</v>
      </c>
      <c r="D52" s="40" t="s">
        <v>3523</v>
      </c>
      <c r="E52" s="27"/>
    </row>
    <row r="53" spans="1:5" ht="45.75" thickBot="1">
      <c r="A53" s="25">
        <v>51</v>
      </c>
      <c r="B53" s="29" t="s">
        <v>104</v>
      </c>
      <c r="C53" s="26" t="s">
        <v>105</v>
      </c>
      <c r="D53" s="40" t="s">
        <v>3582</v>
      </c>
      <c r="E53" s="28" t="s">
        <v>3583</v>
      </c>
    </row>
    <row r="54" spans="1:5" ht="45.75" thickBot="1">
      <c r="A54" s="25">
        <v>52</v>
      </c>
      <c r="B54" s="29" t="s">
        <v>102</v>
      </c>
      <c r="C54" s="26" t="s">
        <v>103</v>
      </c>
      <c r="D54" s="40" t="s">
        <v>3622</v>
      </c>
      <c r="E54" s="28" t="s">
        <v>3583</v>
      </c>
    </row>
    <row r="55" spans="1:5" ht="45.75" thickBot="1">
      <c r="A55" s="25">
        <v>53</v>
      </c>
      <c r="B55" s="29" t="s">
        <v>106</v>
      </c>
      <c r="C55" s="26" t="s">
        <v>107</v>
      </c>
      <c r="D55" s="40" t="s">
        <v>3623</v>
      </c>
      <c r="E55" s="28" t="s">
        <v>3583</v>
      </c>
    </row>
    <row r="56" spans="1:5" ht="45.75" thickBot="1">
      <c r="A56" s="25">
        <v>54</v>
      </c>
      <c r="B56" s="29" t="s">
        <v>108</v>
      </c>
      <c r="C56" s="26" t="s">
        <v>109</v>
      </c>
      <c r="D56" s="40" t="s">
        <v>3624</v>
      </c>
      <c r="E56" s="28" t="s">
        <v>3583</v>
      </c>
    </row>
    <row r="57" spans="1:5" ht="45.75" thickBot="1">
      <c r="A57" s="25">
        <v>55</v>
      </c>
      <c r="B57" s="29" t="s">
        <v>120</v>
      </c>
      <c r="C57" s="26" t="s">
        <v>121</v>
      </c>
      <c r="D57" s="40" t="s">
        <v>3625</v>
      </c>
      <c r="E57" s="28" t="s">
        <v>3626</v>
      </c>
    </row>
    <row r="58" spans="1:5" ht="45.75" thickBot="1">
      <c r="A58" s="25">
        <v>56</v>
      </c>
      <c r="B58" s="29" t="s">
        <v>122</v>
      </c>
      <c r="C58" s="26" t="s">
        <v>123</v>
      </c>
      <c r="D58" s="40" t="s">
        <v>3625</v>
      </c>
      <c r="E58" s="28" t="s">
        <v>3626</v>
      </c>
    </row>
    <row r="59" spans="1:5" ht="45.75" thickBot="1">
      <c r="A59" s="25">
        <v>57</v>
      </c>
      <c r="B59" s="29" t="s">
        <v>139</v>
      </c>
      <c r="C59" s="26" t="s">
        <v>140</v>
      </c>
      <c r="D59" s="40" t="s">
        <v>3659</v>
      </c>
      <c r="E59" s="27"/>
    </row>
    <row r="60" spans="1:5" ht="45.75" thickBot="1">
      <c r="A60" s="25">
        <v>58</v>
      </c>
      <c r="B60" s="29" t="s">
        <v>141</v>
      </c>
      <c r="C60" s="26" t="s">
        <v>143</v>
      </c>
      <c r="D60" s="40" t="s">
        <v>3660</v>
      </c>
      <c r="E60" s="27"/>
    </row>
    <row r="61" spans="1:5" ht="45.75" thickBot="1">
      <c r="A61" s="25">
        <v>59</v>
      </c>
      <c r="B61" s="29" t="s">
        <v>142</v>
      </c>
      <c r="C61" s="26" t="s">
        <v>144</v>
      </c>
      <c r="D61" s="40" t="s">
        <v>3661</v>
      </c>
      <c r="E61" s="27"/>
    </row>
    <row r="62" spans="1:5" ht="45.75" thickBot="1">
      <c r="A62" s="25">
        <v>60</v>
      </c>
      <c r="B62" s="29" t="s">
        <v>145</v>
      </c>
      <c r="C62" s="26" t="s">
        <v>146</v>
      </c>
      <c r="D62" s="40" t="s">
        <v>6174</v>
      </c>
      <c r="E62" s="27"/>
    </row>
    <row r="63" spans="1:5" ht="45.75" thickBot="1">
      <c r="A63" s="25">
        <v>61</v>
      </c>
      <c r="B63" s="29" t="s">
        <v>147</v>
      </c>
      <c r="C63" s="26" t="s">
        <v>148</v>
      </c>
      <c r="D63" s="40" t="s">
        <v>6175</v>
      </c>
      <c r="E63" s="27"/>
    </row>
    <row r="64" spans="1:5" ht="45.75" thickBot="1">
      <c r="A64" s="25">
        <v>62</v>
      </c>
      <c r="B64" s="29" t="s">
        <v>149</v>
      </c>
      <c r="C64" s="26" t="s">
        <v>150</v>
      </c>
      <c r="D64" s="40" t="s">
        <v>6176</v>
      </c>
      <c r="E64" s="27"/>
    </row>
    <row r="65" spans="1:5" ht="30" customHeight="1" thickBot="1">
      <c r="A65" s="25">
        <v>63</v>
      </c>
      <c r="B65" s="29" t="s">
        <v>6177</v>
      </c>
      <c r="C65" s="481" t="s">
        <v>6178</v>
      </c>
      <c r="D65" s="40" t="s">
        <v>6224</v>
      </c>
      <c r="E65" s="27"/>
    </row>
    <row r="66" spans="1:5" ht="19.5" thickBot="1">
      <c r="A66" s="25">
        <v>64</v>
      </c>
      <c r="B66" s="29" t="s">
        <v>6215</v>
      </c>
      <c r="C66" s="481" t="s">
        <v>6233</v>
      </c>
      <c r="D66" s="40" t="s">
        <v>6225</v>
      </c>
      <c r="E66" s="27"/>
    </row>
    <row r="67" spans="1:5" ht="19.5" thickBot="1">
      <c r="A67" s="25">
        <v>65</v>
      </c>
      <c r="B67" s="29" t="s">
        <v>6216</v>
      </c>
      <c r="C67" s="481" t="s">
        <v>6234</v>
      </c>
      <c r="D67" s="40" t="s">
        <v>6226</v>
      </c>
      <c r="E67" s="27"/>
    </row>
    <row r="68" spans="1:5" ht="45.75" thickBot="1">
      <c r="A68" s="25">
        <v>66</v>
      </c>
      <c r="B68" s="29" t="s">
        <v>127</v>
      </c>
      <c r="C68" s="26" t="s">
        <v>126</v>
      </c>
      <c r="D68" s="40" t="s">
        <v>6270</v>
      </c>
      <c r="E68" s="27" t="s">
        <v>6262</v>
      </c>
    </row>
    <row r="69" spans="1:5" ht="45.75" thickBot="1">
      <c r="A69" s="25">
        <v>67</v>
      </c>
      <c r="B69" s="29" t="s">
        <v>134</v>
      </c>
      <c r="C69" s="26" t="s">
        <v>135</v>
      </c>
      <c r="D69" s="40" t="s">
        <v>6271</v>
      </c>
      <c r="E69" s="27"/>
    </row>
    <row r="70" spans="1:5" ht="45.75" thickBot="1">
      <c r="A70" s="25">
        <v>68</v>
      </c>
      <c r="B70" s="29" t="s">
        <v>128</v>
      </c>
      <c r="C70" s="26" t="s">
        <v>129</v>
      </c>
      <c r="D70" s="40" t="s">
        <v>6274</v>
      </c>
      <c r="E70" s="27"/>
    </row>
    <row r="71" spans="1:5" ht="45.75" thickBot="1">
      <c r="A71" s="25">
        <v>69</v>
      </c>
      <c r="B71" s="29" t="s">
        <v>130</v>
      </c>
      <c r="C71" s="26" t="s">
        <v>131</v>
      </c>
      <c r="D71" s="40" t="s">
        <v>6274</v>
      </c>
      <c r="E71" s="27"/>
    </row>
    <row r="72" spans="1:5" ht="45.75" thickBot="1">
      <c r="A72" s="25">
        <v>70</v>
      </c>
      <c r="B72" s="29" t="s">
        <v>132</v>
      </c>
      <c r="C72" s="26" t="s">
        <v>133</v>
      </c>
      <c r="D72" s="40" t="s">
        <v>6291</v>
      </c>
      <c r="E72" s="27"/>
    </row>
    <row r="73" spans="1:5" ht="45.75" thickBot="1">
      <c r="A73" s="25">
        <v>71</v>
      </c>
      <c r="B73" s="29" t="s">
        <v>6298</v>
      </c>
      <c r="C73" s="26" t="s">
        <v>136</v>
      </c>
      <c r="D73" s="40" t="s">
        <v>6299</v>
      </c>
      <c r="E73" s="27"/>
    </row>
    <row r="74" spans="1:5" ht="45.75" thickBot="1">
      <c r="A74" s="25">
        <v>72</v>
      </c>
      <c r="B74" s="29" t="s">
        <v>137</v>
      </c>
      <c r="C74" s="26" t="s">
        <v>138</v>
      </c>
      <c r="D74" s="40" t="s">
        <v>6300</v>
      </c>
      <c r="E74" s="27"/>
    </row>
    <row r="75" spans="1:5" ht="19.5" thickBot="1">
      <c r="A75" s="25">
        <v>73</v>
      </c>
      <c r="B75" s="29" t="s">
        <v>6403</v>
      </c>
      <c r="C75" s="26"/>
      <c r="D75" s="40" t="s">
        <v>6404</v>
      </c>
      <c r="E75" s="27"/>
    </row>
    <row r="76" spans="1:5" ht="19.5" thickBot="1">
      <c r="A76" s="25">
        <v>74</v>
      </c>
      <c r="B76" s="29" t="s">
        <v>6275</v>
      </c>
      <c r="C76" s="488" t="s">
        <v>6320</v>
      </c>
      <c r="D76" s="40" t="s">
        <v>6296</v>
      </c>
      <c r="E76" s="27"/>
    </row>
    <row r="77" spans="1:5" ht="19.5" thickBot="1">
      <c r="A77" s="25">
        <v>75</v>
      </c>
      <c r="B77" s="29" t="s">
        <v>6276</v>
      </c>
      <c r="C77" s="488" t="s">
        <v>6319</v>
      </c>
      <c r="D77" s="40" t="s">
        <v>6297</v>
      </c>
      <c r="E77" s="27"/>
    </row>
    <row r="78" spans="1:5" ht="19.5" thickBot="1">
      <c r="A78" s="25">
        <v>76</v>
      </c>
      <c r="B78" s="29" t="s">
        <v>6217</v>
      </c>
      <c r="C78" s="481" t="s">
        <v>6235</v>
      </c>
      <c r="D78" s="40" t="s">
        <v>6227</v>
      </c>
      <c r="E78" s="27"/>
    </row>
    <row r="79" spans="1:5" ht="45.75" thickBot="1">
      <c r="A79" s="25">
        <v>77</v>
      </c>
      <c r="B79" s="29" t="s">
        <v>153</v>
      </c>
      <c r="C79" s="26" t="s">
        <v>151</v>
      </c>
      <c r="D79" s="40" t="s">
        <v>6381</v>
      </c>
      <c r="E79" s="27"/>
    </row>
    <row r="80" spans="1:5" ht="45.75" thickBot="1">
      <c r="A80" s="25">
        <v>78</v>
      </c>
      <c r="B80" s="29" t="s">
        <v>154</v>
      </c>
      <c r="C80" s="26" t="s">
        <v>152</v>
      </c>
      <c r="D80" s="40" t="s">
        <v>6381</v>
      </c>
      <c r="E80" s="27"/>
    </row>
    <row r="81" spans="1:5" ht="45.75" thickBot="1">
      <c r="A81" s="25">
        <v>79</v>
      </c>
      <c r="B81" s="29" t="s">
        <v>95</v>
      </c>
      <c r="C81" s="26" t="s">
        <v>6385</v>
      </c>
      <c r="D81" s="40" t="s">
        <v>6386</v>
      </c>
      <c r="E81" s="27"/>
    </row>
    <row r="82" spans="1:5" ht="45.75" thickBot="1">
      <c r="A82" s="25">
        <v>80</v>
      </c>
      <c r="B82" s="29" t="s">
        <v>96</v>
      </c>
      <c r="C82" s="26" t="s">
        <v>97</v>
      </c>
      <c r="D82" s="40" t="s">
        <v>6389</v>
      </c>
      <c r="E82" s="27"/>
    </row>
    <row r="83" spans="1:5" ht="30" customHeight="1" thickBot="1">
      <c r="A83" s="25">
        <v>81</v>
      </c>
      <c r="B83" s="29" t="s">
        <v>98</v>
      </c>
      <c r="C83" s="26" t="s">
        <v>99</v>
      </c>
      <c r="D83" s="40" t="s">
        <v>6390</v>
      </c>
      <c r="E83" s="27"/>
    </row>
    <row r="84" spans="1:5" ht="45.75" thickBot="1">
      <c r="A84" s="25">
        <v>82</v>
      </c>
      <c r="B84" s="29" t="s">
        <v>100</v>
      </c>
      <c r="C84" s="26" t="s">
        <v>101</v>
      </c>
      <c r="D84" s="40" t="s">
        <v>6391</v>
      </c>
      <c r="E84" s="27"/>
    </row>
    <row r="85" spans="1:5" ht="46.5" thickBot="1">
      <c r="A85" s="25">
        <v>83</v>
      </c>
      <c r="B85" s="29" t="s">
        <v>110</v>
      </c>
      <c r="C85" s="26" t="s">
        <v>111</v>
      </c>
      <c r="D85" s="538" t="s">
        <v>6393</v>
      </c>
      <c r="E85" s="27"/>
    </row>
    <row r="86" spans="1:5" ht="46.5" thickBot="1">
      <c r="A86" s="25">
        <v>84</v>
      </c>
      <c r="B86" s="29" t="s">
        <v>112</v>
      </c>
      <c r="C86" s="26" t="s">
        <v>113</v>
      </c>
      <c r="D86" s="538" t="s">
        <v>6393</v>
      </c>
      <c r="E86" s="27"/>
    </row>
    <row r="87" spans="1:5" ht="46.5" thickBot="1">
      <c r="A87" s="25">
        <v>85</v>
      </c>
      <c r="B87" s="29" t="s">
        <v>14</v>
      </c>
      <c r="C87" s="26" t="s">
        <v>15</v>
      </c>
      <c r="D87" s="538" t="s">
        <v>6393</v>
      </c>
      <c r="E87" s="27"/>
    </row>
    <row r="88" spans="1:5" ht="46.5" thickBot="1">
      <c r="A88" s="25">
        <v>86</v>
      </c>
      <c r="B88" s="29" t="s">
        <v>37</v>
      </c>
      <c r="C88" s="26" t="s">
        <v>38</v>
      </c>
      <c r="D88" s="538" t="s">
        <v>6393</v>
      </c>
      <c r="E88" s="27"/>
    </row>
    <row r="89" spans="1:5" ht="46.5" thickBot="1">
      <c r="A89" s="25">
        <v>87</v>
      </c>
      <c r="B89" s="29" t="s">
        <v>47</v>
      </c>
      <c r="C89" s="26" t="s">
        <v>48</v>
      </c>
      <c r="D89" s="538" t="s">
        <v>6393</v>
      </c>
      <c r="E89" s="27"/>
    </row>
    <row r="90" spans="1:5" ht="46.5" thickBot="1">
      <c r="A90" s="25">
        <v>88</v>
      </c>
      <c r="B90" s="29" t="s">
        <v>49</v>
      </c>
      <c r="C90" s="26" t="s">
        <v>50</v>
      </c>
      <c r="D90" s="538" t="s">
        <v>6393</v>
      </c>
      <c r="E90" s="27"/>
    </row>
    <row r="91" spans="1:5" ht="46.5" thickBot="1">
      <c r="A91" s="25">
        <v>89</v>
      </c>
      <c r="B91" s="29" t="s">
        <v>61</v>
      </c>
      <c r="C91" s="26" t="s">
        <v>62</v>
      </c>
      <c r="D91" s="538" t="s">
        <v>6393</v>
      </c>
      <c r="E91" s="27"/>
    </row>
    <row r="92" spans="1:5" ht="46.5" thickBot="1">
      <c r="A92" s="25">
        <v>90</v>
      </c>
      <c r="B92" s="29" t="s">
        <v>167</v>
      </c>
      <c r="C92" s="26" t="s">
        <v>168</v>
      </c>
      <c r="D92" s="538" t="s">
        <v>6393</v>
      </c>
      <c r="E92" s="27"/>
    </row>
    <row r="93" spans="1:5" ht="46.5" thickBot="1">
      <c r="A93" s="25">
        <v>91</v>
      </c>
      <c r="B93" s="29" t="s">
        <v>169</v>
      </c>
      <c r="C93" s="26" t="s">
        <v>170</v>
      </c>
      <c r="D93" s="538" t="s">
        <v>6393</v>
      </c>
      <c r="E93" s="27"/>
    </row>
    <row r="94" spans="1:5" ht="46.5" thickBot="1">
      <c r="A94" s="25">
        <v>92</v>
      </c>
      <c r="B94" s="29" t="s">
        <v>171</v>
      </c>
      <c r="C94" s="26" t="s">
        <v>172</v>
      </c>
      <c r="D94" s="538" t="s">
        <v>6393</v>
      </c>
      <c r="E94" s="27"/>
    </row>
    <row r="95" spans="1:5" ht="45.75" thickBot="1">
      <c r="A95" s="25">
        <v>93</v>
      </c>
      <c r="B95" s="29" t="s">
        <v>179</v>
      </c>
      <c r="C95" s="26" t="s">
        <v>180</v>
      </c>
      <c r="D95" s="40" t="s">
        <v>6625</v>
      </c>
      <c r="E95" s="27"/>
    </row>
    <row r="96" spans="1:5" ht="45.75" thickBot="1">
      <c r="A96" s="25">
        <v>94</v>
      </c>
      <c r="B96" s="29" t="s">
        <v>173</v>
      </c>
      <c r="C96" s="26" t="s">
        <v>174</v>
      </c>
      <c r="D96" s="40" t="s">
        <v>6628</v>
      </c>
      <c r="E96" s="27"/>
    </row>
    <row r="97" spans="1:5" ht="45.75" thickBot="1">
      <c r="A97" s="25">
        <v>95</v>
      </c>
      <c r="B97" s="29" t="s">
        <v>189</v>
      </c>
      <c r="C97" s="26" t="s">
        <v>190</v>
      </c>
      <c r="D97" s="40" t="s">
        <v>6629</v>
      </c>
      <c r="E97" s="27"/>
    </row>
    <row r="98" spans="1:5" ht="45.75" thickBot="1">
      <c r="A98" s="25">
        <v>96</v>
      </c>
      <c r="B98" s="29" t="s">
        <v>185</v>
      </c>
      <c r="C98" s="26" t="s">
        <v>186</v>
      </c>
      <c r="D98" s="40" t="s">
        <v>6631</v>
      </c>
      <c r="E98" s="27"/>
    </row>
    <row r="99" spans="1:5" ht="45.75" thickBot="1">
      <c r="A99" s="25">
        <v>97</v>
      </c>
      <c r="B99" s="29" t="s">
        <v>187</v>
      </c>
      <c r="C99" s="26" t="s">
        <v>188</v>
      </c>
      <c r="D99" s="40" t="s">
        <v>6630</v>
      </c>
      <c r="E99" s="27"/>
    </row>
    <row r="100" spans="1:5" ht="45.75" thickBot="1">
      <c r="A100" s="25">
        <v>98</v>
      </c>
      <c r="B100" s="29" t="s">
        <v>175</v>
      </c>
      <c r="C100" s="26" t="s">
        <v>176</v>
      </c>
      <c r="D100" s="541" t="s">
        <v>6638</v>
      </c>
      <c r="E100" s="27"/>
    </row>
    <row r="101" spans="1:5" ht="45.75" thickBot="1">
      <c r="A101" s="25">
        <v>99</v>
      </c>
      <c r="B101" s="29" t="s">
        <v>177</v>
      </c>
      <c r="C101" s="26" t="s">
        <v>178</v>
      </c>
      <c r="D101" s="541" t="s">
        <v>6632</v>
      </c>
      <c r="E101" s="27"/>
    </row>
    <row r="102" spans="1:5" ht="45.75" thickBot="1">
      <c r="A102" s="25">
        <v>100</v>
      </c>
      <c r="B102" s="29" t="s">
        <v>199</v>
      </c>
      <c r="C102" s="26" t="s">
        <v>200</v>
      </c>
      <c r="D102" s="541" t="s">
        <v>6633</v>
      </c>
      <c r="E102" s="27"/>
    </row>
    <row r="103" spans="1:5" ht="45.75" thickBot="1">
      <c r="A103" s="25">
        <v>101</v>
      </c>
      <c r="B103" s="29" t="s">
        <v>183</v>
      </c>
      <c r="C103" s="26" t="s">
        <v>184</v>
      </c>
      <c r="D103" s="541" t="s">
        <v>6634</v>
      </c>
      <c r="E103" s="27"/>
    </row>
    <row r="104" spans="1:5" ht="45.75" thickBot="1">
      <c r="A104" s="25">
        <v>102</v>
      </c>
      <c r="B104" s="29" t="s">
        <v>181</v>
      </c>
      <c r="C104" s="26" t="s">
        <v>182</v>
      </c>
      <c r="D104" s="541" t="s">
        <v>6635</v>
      </c>
      <c r="E104" s="27"/>
    </row>
    <row r="105" spans="1:5" ht="45.75" thickBot="1">
      <c r="A105" s="25">
        <v>103</v>
      </c>
      <c r="B105" s="29" t="s">
        <v>191</v>
      </c>
      <c r="C105" s="26" t="s">
        <v>192</v>
      </c>
      <c r="D105" s="40" t="s">
        <v>6639</v>
      </c>
      <c r="E105" s="27"/>
    </row>
    <row r="106" spans="1:5" ht="45.75" thickBot="1">
      <c r="A106" s="25">
        <v>104</v>
      </c>
      <c r="B106" s="29" t="s">
        <v>196</v>
      </c>
      <c r="C106" s="26" t="s">
        <v>195</v>
      </c>
      <c r="D106" s="40" t="s">
        <v>6637</v>
      </c>
      <c r="E106" s="27"/>
    </row>
    <row r="107" spans="1:5" ht="45.75" thickBot="1">
      <c r="A107" s="25">
        <v>105</v>
      </c>
      <c r="B107" s="29" t="s">
        <v>198</v>
      </c>
      <c r="C107" s="26" t="s">
        <v>197</v>
      </c>
      <c r="D107" s="40" t="s">
        <v>6640</v>
      </c>
      <c r="E107" s="27"/>
    </row>
    <row r="108" spans="1:5" ht="45.75" thickBot="1">
      <c r="A108" s="25">
        <v>106</v>
      </c>
      <c r="B108" s="29" t="s">
        <v>193</v>
      </c>
      <c r="C108" s="26" t="s">
        <v>194</v>
      </c>
      <c r="D108" s="40" t="s">
        <v>6636</v>
      </c>
      <c r="E108" s="27"/>
    </row>
  </sheetData>
  <hyperlinks>
    <hyperlink ref="C3" r:id="rId1"/>
    <hyperlink ref="C4" r:id="rId2"/>
    <hyperlink ref="C7" r:id="rId3"/>
    <hyperlink ref="C8" r:id="rId4"/>
    <hyperlink ref="C5" r:id="rId5"/>
    <hyperlink ref="C6" r:id="rId6"/>
    <hyperlink ref="C10" r:id="rId7"/>
    <hyperlink ref="C87" r:id="rId8"/>
    <hyperlink ref="C30" r:id="rId9"/>
    <hyperlink ref="C14" r:id="rId10"/>
    <hyperlink ref="C9" r:id="rId11"/>
    <hyperlink ref="C31" r:id="rId12"/>
    <hyperlink ref="C32" r:id="rId13"/>
    <hyperlink ref="C33" r:id="rId14"/>
    <hyperlink ref="C11" r:id="rId15"/>
    <hyperlink ref="C88" r:id="rId16"/>
    <hyperlink ref="C12" r:id="rId17"/>
    <hyperlink ref="C13" r:id="rId18"/>
    <hyperlink ref="C89" r:id="rId19"/>
    <hyperlink ref="C90" r:id="rId20"/>
    <hyperlink ref="C17" r:id="rId21"/>
    <hyperlink ref="C18" r:id="rId22"/>
    <hyperlink ref="C19" r:id="rId23"/>
    <hyperlink ref="C20" r:id="rId24"/>
    <hyperlink ref="C22" r:id="rId25"/>
    <hyperlink ref="C91" r:id="rId26"/>
    <hyperlink ref="C23" r:id="rId27"/>
    <hyperlink ref="C24" r:id="rId28"/>
    <hyperlink ref="C25" r:id="rId29"/>
    <hyperlink ref="C26" r:id="rId30"/>
    <hyperlink ref="C15" r:id="rId31"/>
    <hyperlink ref="C16" r:id="rId32"/>
    <hyperlink ref="C27" r:id="rId33"/>
    <hyperlink ref="C28" r:id="rId34"/>
    <hyperlink ref="C29" r:id="rId35"/>
    <hyperlink ref="C35" r:id="rId36"/>
    <hyperlink ref="C36" r:id="rId37"/>
    <hyperlink ref="C38" r:id="rId38"/>
    <hyperlink ref="C39" r:id="rId39"/>
    <hyperlink ref="C37" r:id="rId40"/>
    <hyperlink ref="C40" r:id="rId41"/>
    <hyperlink ref="C42" r:id="rId42"/>
    <hyperlink ref="C41" r:id="rId43"/>
    <hyperlink ref="C81" r:id="rId44"/>
    <hyperlink ref="C82" r:id="rId45"/>
    <hyperlink ref="C83" r:id="rId46"/>
    <hyperlink ref="C84" r:id="rId47"/>
    <hyperlink ref="C54" r:id="rId48"/>
    <hyperlink ref="C53" r:id="rId49"/>
    <hyperlink ref="C55" r:id="rId50"/>
    <hyperlink ref="C56" r:id="rId51"/>
    <hyperlink ref="C85" r:id="rId52"/>
    <hyperlink ref="C86" r:id="rId53"/>
    <hyperlink ref="C44" r:id="rId54"/>
    <hyperlink ref="C45" r:id="rId55"/>
    <hyperlink ref="C46" r:id="rId56"/>
    <hyperlink ref="C57" r:id="rId57"/>
    <hyperlink ref="C58" r:id="rId58"/>
    <hyperlink ref="C43" r:id="rId59"/>
    <hyperlink ref="C68" r:id="rId60"/>
    <hyperlink ref="C70" r:id="rId61"/>
    <hyperlink ref="C71" r:id="rId62"/>
    <hyperlink ref="C72" r:id="rId63"/>
    <hyperlink ref="C69" r:id="rId64"/>
    <hyperlink ref="C73" r:id="rId65"/>
    <hyperlink ref="C74" r:id="rId66"/>
    <hyperlink ref="C59" r:id="rId67"/>
    <hyperlink ref="C60" r:id="rId68"/>
    <hyperlink ref="C61" r:id="rId69"/>
    <hyperlink ref="C62" r:id="rId70"/>
    <hyperlink ref="C63" r:id="rId71"/>
    <hyperlink ref="C64" r:id="rId72"/>
    <hyperlink ref="C79" r:id="rId73"/>
    <hyperlink ref="C80" r:id="rId74"/>
    <hyperlink ref="C47" r:id="rId75"/>
    <hyperlink ref="C48" r:id="rId76"/>
    <hyperlink ref="C49" r:id="rId77"/>
    <hyperlink ref="C50" r:id="rId78"/>
    <hyperlink ref="C51" r:id="rId79"/>
    <hyperlink ref="C52" r:id="rId80"/>
    <hyperlink ref="C92" r:id="rId81"/>
    <hyperlink ref="C93" r:id="rId82"/>
    <hyperlink ref="C94" r:id="rId83"/>
    <hyperlink ref="C96" r:id="rId84"/>
    <hyperlink ref="C100" r:id="rId85"/>
    <hyperlink ref="C101" r:id="rId86"/>
    <hyperlink ref="C95" r:id="rId87"/>
    <hyperlink ref="C104" r:id="rId88"/>
    <hyperlink ref="C103" r:id="rId89"/>
    <hyperlink ref="C98" r:id="rId90"/>
    <hyperlink ref="C99" r:id="rId91"/>
    <hyperlink ref="C97" r:id="rId92"/>
    <hyperlink ref="C105" r:id="rId93"/>
    <hyperlink ref="C108" r:id="rId94"/>
    <hyperlink ref="C106" r:id="rId95"/>
    <hyperlink ref="C107" r:id="rId96"/>
    <hyperlink ref="C102" r:id="rId97"/>
    <hyperlink ref="D18" location="'IF Function'!A2" tooltip="IF Function" display="Working File - IF Function"/>
    <hyperlink ref="D17" location="'Logical Test'!A2" tooltip="Logical Test" display="Working File - Logical Test"/>
    <hyperlink ref="D19" location="'IF Function'!A38" tooltip="Nested IF Function" display="Working File - Nested IF Function"/>
    <hyperlink ref="D20" location="'AND Function'!A2" tooltip="AND Function" display="Working File - AND Function "/>
    <hyperlink ref="C21" r:id="rId98"/>
    <hyperlink ref="D21" location="'OR Function'!A2" tooltip="OR Function" display="Working File - OR Function "/>
    <hyperlink ref="D22" location="'NOT Function , IFERROR'!A2" tooltip="NOT Function, IFERROR Function" display="Working File - NOT Function , IFERROR Function"/>
    <hyperlink ref="D23" location="'Text Functions'!A2" tooltip="Text Functions" display="Working File - Text Functions"/>
    <hyperlink ref="D24" location="'Date Functions'!A2" tooltip="Date Functions" display="Working File - Date Functions"/>
    <hyperlink ref="D25" location="'Date Functions'!A33" tooltip="Date Functions" display="Working File - Date Functions"/>
    <hyperlink ref="D26" location="'Date Functions'!A60" tooltip="Date Functions" display="Working File - Date Functions"/>
    <hyperlink ref="D27" location="'Basic Formulas-BODMAS'!A2" tooltip="Basic Functions BODMAS" display="Working File - Basic Functions BODMAS"/>
    <hyperlink ref="D28" location="'Count Functions'!A2" tooltip="Count Functions" display="Working File - Count Functions "/>
    <hyperlink ref="D29" location="'SUM Functions'!A2" tooltip="Sum Functions" display="Working File - Sum Functions "/>
    <hyperlink ref="D30" location="'Text to Columns'!A2" tooltip="Text to Columns" display="Working File - Text to Columns"/>
    <hyperlink ref="D32" location="'Fill Serise'!A2" tooltip="Fill Series" display="Working File - Fill Series"/>
    <hyperlink ref="D33" location="'Flash Fill'!A2" tooltip="Flash Fill" display="Working File - Flash Fill"/>
    <hyperlink ref="D31" location="'Data Fill (Advance)'!A2" tooltip="Data Fill (Advance)" display="Working File - Data Filling (Advance Fill)"/>
    <hyperlink ref="D34" location="'Round Functions'!A2" tooltip="Round Functions" display="Working File - Round Functions "/>
    <hyperlink ref="D35" location="'VLOOKUP - Exact'!A2" tooltip="Vlookup - Exact" display="Working File - VLOOKUP Function"/>
    <hyperlink ref="D36" location="'VLOOKUP - Aprox'!A2" tooltip="Vlookup - Aprox" display="Working File - VLOOKUP - Aproximate Match"/>
    <hyperlink ref="D37" location="'VLOOKUP - Rules'!A2" tooltip="Vlookup - Rules" display="Working File - VLOOKUP - Rules"/>
    <hyperlink ref="D38" location="'VLOOKUP with TRIM'!A2" tooltip="Vlookup with TRIM" display="Working File - VLOOKUP - with TRIM Function"/>
    <hyperlink ref="D39" location="'HLOOKUP Function'!A2" tooltip="Hlookup Function " display="Working File - HLOOKUP Function"/>
    <hyperlink ref="D40" location="'LOOKUP Function'!A2" tooltip="Lookup Function " display="Working File - LOOKUP Function"/>
    <hyperlink ref="D41" location="'MATCH Function'!A2" tooltip="MATCH Function " display="Working File - MATCH Function"/>
    <hyperlink ref="D42" location="'INDEX Function'!A2" tooltip="INDEX Function " display="Working File - INDEX Function"/>
    <hyperlink ref="D43" location="'SUBTOTAL Function'!A2" tooltip="SUBTOTAL Function " display="Working File - SUBTOTAL Function"/>
    <hyperlink ref="D44" location="'DATA Sorting'!A2" tooltip="DATA Sorting" display="Working File - DATA Sorting"/>
    <hyperlink ref="D45" location="'DATA Filtering'!A2" tooltip="DATA Filtering" display="Working File - DATA Filtering"/>
    <hyperlink ref="D46" location="'Advance Data Filtering'!A2" tooltip="Adv. DATA Filtering" display="Working File - Advance DATA Filtering"/>
    <hyperlink ref="D47" location="'Conditional Formating 1'!A2" tooltip="Cond. Formating 1" display="Working File - Conditional Formating - 1"/>
    <hyperlink ref="D48" location="'Conditional Formating 1'!A47" tooltip="Cond. Formating 1" display="Working File - Conditional Formating - 2"/>
    <hyperlink ref="D49" location="'Conditional Formating 1'!A61" tooltip="Cond. Formating 1" display="Working File - Conditional Formating - 2"/>
    <hyperlink ref="D50" location="'Data Validation 1'!A1" tooltip="Data Validation 1" display="Working File - Data Validation 1"/>
    <hyperlink ref="D51" location="'Data Validation 2'!A2" tooltip="Data Validation 2" display="Working File - Data Validation 2"/>
    <hyperlink ref="D52" location="'Dependent Dropdown List'!A2" tooltip="Dependent Dropdown List" display="Working File - Dependent Dropdown List"/>
    <hyperlink ref="D54" location="Hyperlink!A51" tooltip="Hyperlink" display="Working File - Hyperlink 2"/>
    <hyperlink ref="D55" location="Hyperlink!A75" tooltip="Hyperlink" display="Working File - Hyperlink 3"/>
    <hyperlink ref="D56" location="Hyperlink!A100" tooltip="Hyperlink" display="Working File - Hyperlink 4"/>
    <hyperlink ref="D53" location="Hyperlink!A2" tooltip="Hyperlink 1" display="Working File - Hyperlink 1"/>
    <hyperlink ref="D57" location="'Create Table'!A2" tooltip="Hyperlink" display="Working File - Create Table"/>
    <hyperlink ref="D58" location="'Create Table'!A68" tooltip="Hyperlink" display="Working File - Create Table"/>
    <hyperlink ref="D59" location="'Pivot Table 1'!A2" tooltip="Pivot Table 1" display="Working File - Pivot Table 1"/>
    <hyperlink ref="D60" location="'Pivot Table 2'!A2" tooltip="Pivot Table 2" display="Working File - Pivot Table 2"/>
    <hyperlink ref="D61" location="'Pivot Table 3'!A2" tooltip="Pivot Table 3" display="Working File - Pivot Table 3"/>
    <hyperlink ref="D62" location="'Pivot Tbl Grouping'!A2" tooltip="Pivot Table Grouping" display="Working File - Pivot Table Grouping"/>
    <hyperlink ref="D63" location="'Pivot Table Slicers'!A2" tooltip="Pivot Table Slicers" display="Working File - Pivot Table Slicers"/>
    <hyperlink ref="D64" location="'Pivot Tbl- Timeline'!A2" tooltip="Pivot Table Timeline" display="Working File - Pivot Table Time Line"/>
    <hyperlink ref="C65" r:id="rId99"/>
    <hyperlink ref="D65" location="'Remove Duplicates'!A2" tooltip="Remove Duplicates" display="Working File - Remove Duplicates"/>
    <hyperlink ref="D66" location="Transpose!A2" tooltip="Data Transpose" display="Working File - Data Transpose"/>
    <hyperlink ref="D67" location="'Remove Blank Rows'!A2" tooltip="Remove Blank Rows" display="Working File - Remove Blank Rows"/>
    <hyperlink ref="D78" location="'Data Table'!A2" tooltip="Data Table" display="Working File - Data Table"/>
    <hyperlink ref="C66" r:id="rId100"/>
    <hyperlink ref="C67" r:id="rId101"/>
    <hyperlink ref="C78" r:id="rId102"/>
    <hyperlink ref="D68" location="'Column Chart'!A2" tooltip="Column Chart" display="Working File - Column Chart"/>
    <hyperlink ref="D69" location="'Column Chart'!A80" tooltip="Column Chart" display="Working File - Chart Formating"/>
    <hyperlink ref="D70" location="'Design Column Chart'!A2" tooltip="Design Column Chart" display="Working File - Design Column Chart"/>
    <hyperlink ref="D71" location="'Design Column Chart'!A2" tooltip="Design Column Chart" display="Working File - Design Column Chart"/>
    <hyperlink ref="D72" location="'Pie, Bar and Line Chart'!A2" tooltip="Pie, Bar and Line Chart" display="Working File - Pie, Bar &amp; Line Chart"/>
    <hyperlink ref="D76" location="'Scenario Manager'!A2" tooltip="Scenario Manager" display="Working File - Scenario Manager"/>
    <hyperlink ref="D77" location="'Goal Seek'!A2" tooltip="Goal Seek" display="Working File - Goal Seek"/>
    <hyperlink ref="D73" location="'Sparkline Chart'!A2" tooltip="Sparkline Chart" display="Working File - Sparkline Chart"/>
    <hyperlink ref="D74" location="'Pivot Chart'!A2" tooltip="Pivot Chart" display="Working File - Pivot Chart"/>
    <hyperlink ref="C77" r:id="rId103"/>
    <hyperlink ref="C76" r:id="rId104"/>
    <hyperlink ref="D79" location="'Data Consolidation'!A2" tooltip="Data Consolidation" display="Working File - Data Consolidation 1"/>
    <hyperlink ref="D80" location="'Data Consolidation'!A2" tooltip="Data Consolidation" display="Working File - Data Consolidation 1"/>
    <hyperlink ref="D81" location="'Protect Cells'!A2" tooltip="Protect Cells" display="Working File - Protect Cells"/>
    <hyperlink ref="D82" location="'Protect Sheet'!A2" tooltip="Protect Sheet" display="Working File - Protect Sheet"/>
    <hyperlink ref="D83" location="'Protect File'!A2" tooltip="Protect File" display="Working File - Protect File "/>
    <hyperlink ref="D84" location="'Protect Workbook'!A2" tooltip="Protect Workbook" display="Working File - Protect Workbook"/>
    <hyperlink ref="D3" location="'Excel Basic Intro'!A2" tooltip="Excel Basic Intro" display="Working File - Basic Introduction"/>
    <hyperlink ref="D7" location="'Tabs and Groups'!A2" tooltip="Tabs and Groups" display="Working File - Tabs and Groups"/>
    <hyperlink ref="D14" location="Comments!A2" tooltip="Comments" display="Working File - Comments"/>
    <hyperlink ref="D15" location="'Name Range'!A2" tooltip="Name Range" display="Working File - Name Range"/>
    <hyperlink ref="D16" location="'Name Range'!A2" tooltip="Name Range" display="Working File - Name Range"/>
    <hyperlink ref="D75" location="DashBoard!A2" tooltip="Pivot Chart" display="Working File - DashBoard"/>
    <hyperlink ref="D95" location="'SC - F1 to F12'!A1" tooltip="Shortcut - F1 to F12" display="Shortcuts - F1 to F12"/>
    <hyperlink ref="D96" location="'SC- Ctrl+A to Z'!A1" tooltip="Shortcut - Ctrl + A to Z" display="Shortcuts - Ctrl + A to Z"/>
    <hyperlink ref="D97" location="'SC - Ctrl+Single Key'!A1" tooltip="Shortcut - Ctrl + Single Key" display="Shortcuts - Ctrl + Single Key"/>
    <hyperlink ref="D98" location="'SC - Ctrl+F1 to F12'!A1" tooltip="Shortcut - Ctrl+F1 to F12" display="Shortcuts - Ctrl + F1  to F12"/>
    <hyperlink ref="D99" location="'SC - Ctrl+Specia Char'!A1" tooltip="Shortcut - Ctrl + Special Char" display="Shortcuts - Ctrl + Special Characters"/>
    <hyperlink ref="D100" location="'SC - Alt + A to Z'!A1" tooltip="Shortcut - Alt + A to Z" display="Shortcuts - Alt+A to Z"/>
    <hyperlink ref="D101" location="'SC - Alt + Single Key'!A1" tooltip="Shortcut - Alt + Single Key" display="Shortcuts - Alt + Single Key"/>
    <hyperlink ref="D102" location="'SC - Alt+F1 to F12'!A1" tooltip="Shortcut - Alt +F1 to F12" display="Shortcuts - Alt+F1  to Alt+F12"/>
    <hyperlink ref="D103" location="'SC - Shift + Single Key'!A1" tooltip="Shortcut - Shift + Single Key" display="Shortcuts - Shift + Single Key"/>
    <hyperlink ref="D104" location="'SC - Shift+F1 to F12'!A1" tooltip="Shortcut - Shift +F1 to F12" display="Shortcuts - Shift+F1  to Shift+F12"/>
    <hyperlink ref="D105" location="'SC - Ctrl+Shift+A to Z'!A1" tooltip="Shortcut - Ctrl+Shift+A to Z" display="Shortcuts - Ctrl+Shift+A  to  Ctrl+Shift+ Z"/>
    <hyperlink ref="D108" location="'SC - Ctrl+Shift+Special Char'!A1" tooltip="Shortcut - Ctrl+Shift+Special Char" display="Shortcuts - Ctrl + Shift+ Special Characters"/>
    <hyperlink ref="D106" location="'SC - Ctrl+Shift+Single Key'!A1" tooltip="Shortcut - Ctrl+Shift+Single Key" display="Shortcuts - Ctrl+ Shift + Single Key"/>
    <hyperlink ref="D107" location="'SC - Ctrl+Shift+F1 to F12'!A1" tooltip="Shortcut - Ctrl+Shift+F1 to F12" display="Shortcuts - Ctrl+Shift+F1  to F12"/>
  </hyperlinks>
  <pageMargins left="0.7" right="0.7" top="0.75" bottom="0.75" header="0.3" footer="0.3"/>
  <pageSetup orientation="portrait" r:id="rId105"/>
</worksheet>
</file>

<file path=xl/worksheets/sheet10.xml><?xml version="1.0" encoding="utf-8"?>
<worksheet xmlns="http://schemas.openxmlformats.org/spreadsheetml/2006/main" xmlns:r="http://schemas.openxmlformats.org/officeDocument/2006/relationships">
  <dimension ref="A1:E28"/>
  <sheetViews>
    <sheetView workbookViewId="0">
      <pane ySplit="1" topLeftCell="A2" activePane="bottomLeft" state="frozen"/>
      <selection pane="bottomLeft" activeCell="D2" sqref="D2"/>
    </sheetView>
  </sheetViews>
  <sheetFormatPr defaultRowHeight="15"/>
  <cols>
    <col min="1" max="1" width="14.7109375" customWidth="1"/>
    <col min="2" max="2" width="13.85546875" bestFit="1" customWidth="1"/>
    <col min="3" max="3" width="9.7109375" bestFit="1" customWidth="1"/>
    <col min="4" max="4" width="33.140625" bestFit="1" customWidth="1"/>
    <col min="5" max="5" width="58.85546875" bestFit="1" customWidth="1"/>
    <col min="8" max="8" width="15" bestFit="1" customWidth="1"/>
    <col min="9" max="9" width="14.140625" bestFit="1" customWidth="1"/>
  </cols>
  <sheetData>
    <row r="1" spans="1:5" ht="36.75" customHeight="1"/>
    <row r="3" spans="1:5" ht="24.95" customHeight="1">
      <c r="A3" s="18" t="s">
        <v>222</v>
      </c>
      <c r="B3" s="10"/>
    </row>
    <row r="4" spans="1:5" ht="24.95" customHeight="1">
      <c r="A4" s="20" t="s">
        <v>223</v>
      </c>
      <c r="B4" s="11"/>
    </row>
    <row r="5" spans="1:5" ht="24.95" customHeight="1">
      <c r="A5" s="19" t="s">
        <v>247</v>
      </c>
    </row>
    <row r="6" spans="1:5" ht="18.75">
      <c r="A6" s="12"/>
    </row>
    <row r="7" spans="1:5" ht="18.75">
      <c r="A7" s="12"/>
    </row>
    <row r="8" spans="1:5" ht="18.75">
      <c r="A8" s="12"/>
    </row>
    <row r="9" spans="1:5" ht="18.75">
      <c r="A9" s="12" t="s">
        <v>261</v>
      </c>
    </row>
    <row r="10" spans="1:5" ht="18.75">
      <c r="A10" s="12"/>
      <c r="B10" s="13" t="s">
        <v>331</v>
      </c>
      <c r="C10" s="46" t="s">
        <v>332</v>
      </c>
      <c r="D10" s="46" t="s">
        <v>333</v>
      </c>
      <c r="E10" s="46" t="s">
        <v>253</v>
      </c>
    </row>
    <row r="11" spans="1:5" ht="18.75">
      <c r="A11" s="12"/>
      <c r="B11" s="53" t="b">
        <v>1</v>
      </c>
      <c r="C11" s="47" t="b">
        <v>0</v>
      </c>
      <c r="D11" s="47" t="b">
        <f>OR(B11,C11)</f>
        <v>1</v>
      </c>
      <c r="E11" s="42" t="s">
        <v>334</v>
      </c>
    </row>
    <row r="12" spans="1:5" ht="18.75">
      <c r="A12" s="12"/>
      <c r="B12" s="53">
        <v>10</v>
      </c>
      <c r="C12" s="47">
        <v>20</v>
      </c>
      <c r="D12" s="47" t="b">
        <f>OR(B12&gt;5, C12 &gt;50)</f>
        <v>1</v>
      </c>
      <c r="E12" s="42" t="s">
        <v>335</v>
      </c>
    </row>
    <row r="13" spans="1:5" ht="18.75">
      <c r="A13" s="12"/>
      <c r="B13" s="54" t="s">
        <v>336</v>
      </c>
      <c r="C13" s="52" t="s">
        <v>337</v>
      </c>
      <c r="D13" s="47" t="b">
        <f>OR(2+5=6,20-15=3,2*2=4)</f>
        <v>1</v>
      </c>
      <c r="E13" s="42" t="s">
        <v>338</v>
      </c>
    </row>
    <row r="14" spans="1:5" ht="18.75">
      <c r="A14" s="12"/>
      <c r="B14" s="53" t="b">
        <v>1</v>
      </c>
      <c r="C14" s="47" t="b">
        <v>0</v>
      </c>
      <c r="D14" s="47" t="b">
        <f>OR(B14:C14)</f>
        <v>1</v>
      </c>
      <c r="E14" s="42" t="s">
        <v>339</v>
      </c>
    </row>
    <row r="15" spans="1:5" ht="18.75">
      <c r="A15" s="12"/>
      <c r="B15" s="53">
        <v>5</v>
      </c>
      <c r="C15" s="47">
        <v>10</v>
      </c>
      <c r="D15" s="47" t="b">
        <f>OR(B15,C15)</f>
        <v>1</v>
      </c>
      <c r="E15" s="42" t="s">
        <v>340</v>
      </c>
    </row>
    <row r="16" spans="1:5" ht="18.75">
      <c r="A16" s="12"/>
      <c r="B16" s="53">
        <v>0</v>
      </c>
      <c r="C16" s="47">
        <v>0</v>
      </c>
      <c r="D16" s="47" t="b">
        <f>OR(B16,C16)</f>
        <v>0</v>
      </c>
      <c r="E16" s="42" t="s">
        <v>341</v>
      </c>
    </row>
    <row r="17" spans="1:5" ht="18.75">
      <c r="A17" s="12"/>
    </row>
    <row r="19" spans="1:5" ht="18.75">
      <c r="A19" s="12" t="s">
        <v>262</v>
      </c>
      <c r="B19" s="37"/>
      <c r="C19" s="5"/>
      <c r="D19" s="62" t="s">
        <v>356</v>
      </c>
    </row>
    <row r="20" spans="1:5" ht="18.75">
      <c r="A20" s="12"/>
      <c r="B20" s="37"/>
      <c r="C20" s="5"/>
      <c r="D20" s="13" t="s">
        <v>354</v>
      </c>
    </row>
    <row r="21" spans="1:5" ht="18.75">
      <c r="A21" s="12"/>
      <c r="B21" s="37"/>
      <c r="C21" s="5"/>
      <c r="D21" s="61"/>
    </row>
    <row r="22" spans="1:5">
      <c r="B22" s="57" t="s">
        <v>342</v>
      </c>
      <c r="C22" s="57" t="s">
        <v>343</v>
      </c>
      <c r="D22" s="60" t="s">
        <v>345</v>
      </c>
      <c r="E22" s="46" t="s">
        <v>253</v>
      </c>
    </row>
    <row r="23" spans="1:5">
      <c r="B23" s="58" t="s">
        <v>346</v>
      </c>
      <c r="C23" s="58">
        <v>94890</v>
      </c>
      <c r="D23" s="6" t="str">
        <f>IF(OR(C23&gt;=20000,C23&lt;=15000),"&lt;15K/&gt;20K","Invalid Data")</f>
        <v>&lt;15K/&gt;20K</v>
      </c>
      <c r="E23" s="59" t="s">
        <v>357</v>
      </c>
    </row>
    <row r="24" spans="1:5">
      <c r="B24" s="58" t="s">
        <v>347</v>
      </c>
      <c r="C24" s="58">
        <v>12500</v>
      </c>
      <c r="D24" s="6" t="str">
        <f t="shared" ref="D24:D28" si="0">IF(OR(C24&gt;=20000,C24&lt;=15000),"&lt;15K/&gt;20K","Invalid Data")</f>
        <v>&lt;15K/&gt;20K</v>
      </c>
      <c r="E24" s="59" t="s">
        <v>358</v>
      </c>
    </row>
    <row r="25" spans="1:5">
      <c r="B25" s="58" t="s">
        <v>348</v>
      </c>
      <c r="C25" s="58">
        <v>16641</v>
      </c>
      <c r="D25" s="6" t="str">
        <f t="shared" si="0"/>
        <v>Invalid Data</v>
      </c>
      <c r="E25" s="2"/>
    </row>
    <row r="26" spans="1:5">
      <c r="B26" s="58" t="s">
        <v>349</v>
      </c>
      <c r="C26" s="58">
        <v>35768</v>
      </c>
      <c r="D26" s="6" t="str">
        <f t="shared" si="0"/>
        <v>&lt;15K/&gt;20K</v>
      </c>
      <c r="E26" s="2"/>
    </row>
    <row r="27" spans="1:5">
      <c r="B27" s="58" t="s">
        <v>350</v>
      </c>
      <c r="C27" s="58">
        <v>20225</v>
      </c>
      <c r="D27" s="6" t="str">
        <f t="shared" si="0"/>
        <v>&lt;15K/&gt;20K</v>
      </c>
      <c r="E27" s="2"/>
    </row>
    <row r="28" spans="1:5">
      <c r="B28" s="58" t="s">
        <v>351</v>
      </c>
      <c r="C28" s="58">
        <v>18225</v>
      </c>
      <c r="D28" s="6" t="str">
        <f t="shared" si="0"/>
        <v>Invalid Data</v>
      </c>
      <c r="E28" s="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E27"/>
  <sheetViews>
    <sheetView workbookViewId="0">
      <pane ySplit="1" topLeftCell="A2" activePane="bottomLeft" state="frozen"/>
      <selection pane="bottomLeft" activeCell="D3" sqref="D3"/>
    </sheetView>
  </sheetViews>
  <sheetFormatPr defaultRowHeight="15"/>
  <cols>
    <col min="1" max="1" width="14.7109375" customWidth="1"/>
    <col min="2" max="2" width="18" bestFit="1" customWidth="1"/>
    <col min="3" max="3" width="11.42578125" bestFit="1" customWidth="1"/>
    <col min="4" max="4" width="33.140625" bestFit="1" customWidth="1"/>
    <col min="5" max="5" width="58.85546875" bestFit="1" customWidth="1"/>
    <col min="8" max="8" width="15" bestFit="1" customWidth="1"/>
    <col min="9" max="9" width="14.140625" bestFit="1" customWidth="1"/>
  </cols>
  <sheetData>
    <row r="1" spans="1:5" ht="36.75" customHeight="1"/>
    <row r="3" spans="1:5" ht="24.95" customHeight="1">
      <c r="A3" s="18" t="s">
        <v>222</v>
      </c>
      <c r="B3" s="10"/>
    </row>
    <row r="4" spans="1:5" ht="30.75" customHeight="1">
      <c r="A4" s="20" t="s">
        <v>223</v>
      </c>
      <c r="B4" s="11"/>
    </row>
    <row r="5" spans="1:5" ht="24.95" customHeight="1">
      <c r="A5" s="19" t="s">
        <v>247</v>
      </c>
    </row>
    <row r="6" spans="1:5" ht="18.75">
      <c r="A6" s="12"/>
    </row>
    <row r="7" spans="1:5" ht="18.75">
      <c r="A7" s="12" t="s">
        <v>261</v>
      </c>
    </row>
    <row r="8" spans="1:5" ht="18.75">
      <c r="A8" s="12"/>
      <c r="B8" s="13" t="s">
        <v>359</v>
      </c>
      <c r="C8" s="46"/>
      <c r="D8" s="46" t="s">
        <v>333</v>
      </c>
      <c r="E8" s="46" t="s">
        <v>253</v>
      </c>
    </row>
    <row r="9" spans="1:5" ht="18.75">
      <c r="A9" s="12"/>
      <c r="B9" s="53" t="b">
        <v>1</v>
      </c>
      <c r="C9" s="47"/>
      <c r="D9" s="47" t="b">
        <f>NOT(B9)</f>
        <v>0</v>
      </c>
      <c r="E9" s="42" t="s">
        <v>360</v>
      </c>
    </row>
    <row r="10" spans="1:5" ht="18.75">
      <c r="A10" s="12"/>
      <c r="B10" s="53" t="b">
        <v>0</v>
      </c>
      <c r="C10" s="47"/>
      <c r="D10" s="47" t="b">
        <f t="shared" ref="D10" si="0">NOT(B10)</f>
        <v>1</v>
      </c>
      <c r="E10" s="42" t="s">
        <v>361</v>
      </c>
    </row>
    <row r="11" spans="1:5" ht="18.75">
      <c r="A11" s="12"/>
      <c r="B11" s="52" t="s">
        <v>337</v>
      </c>
      <c r="C11" s="2"/>
      <c r="D11" s="2" t="b">
        <f>NOT(2*2=4)</f>
        <v>0</v>
      </c>
      <c r="E11" s="42" t="s">
        <v>362</v>
      </c>
    </row>
    <row r="14" spans="1:5" ht="25.5" customHeight="1">
      <c r="A14" s="18" t="s">
        <v>222</v>
      </c>
      <c r="B14" s="10"/>
    </row>
    <row r="15" spans="1:5" ht="25.5" customHeight="1">
      <c r="A15" s="20" t="s">
        <v>223</v>
      </c>
      <c r="B15" s="11"/>
    </row>
    <row r="16" spans="1:5" ht="24.75" customHeight="1">
      <c r="A16" s="19" t="s">
        <v>247</v>
      </c>
    </row>
    <row r="17" spans="1:5" ht="18.75">
      <c r="A17" s="12"/>
    </row>
    <row r="18" spans="1:5" ht="18.75">
      <c r="A18" s="12"/>
    </row>
    <row r="19" spans="1:5" ht="18.75">
      <c r="A19" s="12"/>
    </row>
    <row r="20" spans="1:5" ht="18.75">
      <c r="A20" s="12"/>
    </row>
    <row r="21" spans="1:5" ht="18.75">
      <c r="A21" s="12" t="s">
        <v>261</v>
      </c>
    </row>
    <row r="22" spans="1:5" ht="18.75">
      <c r="A22" s="12"/>
      <c r="B22" s="13" t="s">
        <v>365</v>
      </c>
      <c r="C22" s="46" t="s">
        <v>364</v>
      </c>
      <c r="D22" s="46" t="s">
        <v>366</v>
      </c>
      <c r="E22" s="46" t="s">
        <v>253</v>
      </c>
    </row>
    <row r="23" spans="1:5" ht="18.75">
      <c r="A23" s="12"/>
      <c r="B23" s="53" t="s">
        <v>367</v>
      </c>
      <c r="C23" s="47" t="s">
        <v>370</v>
      </c>
      <c r="D23" s="47" t="str">
        <f>IFERROR(C23,"Skip This")</f>
        <v>SAI SERVICE</v>
      </c>
      <c r="E23" s="42" t="s">
        <v>371</v>
      </c>
    </row>
    <row r="24" spans="1:5" ht="18.75">
      <c r="A24" s="12"/>
      <c r="B24" s="53" t="s">
        <v>368</v>
      </c>
      <c r="C24" s="47">
        <v>45</v>
      </c>
      <c r="D24" s="47">
        <f t="shared" ref="D24:D27" si="1">IFERROR(C24,"Skip This")</f>
        <v>45</v>
      </c>
      <c r="E24" s="42" t="s">
        <v>372</v>
      </c>
    </row>
    <row r="25" spans="1:5" ht="18.75">
      <c r="A25" s="12"/>
      <c r="B25" s="52" t="b">
        <v>1</v>
      </c>
      <c r="C25" s="2" t="b">
        <v>1</v>
      </c>
      <c r="D25" s="47" t="b">
        <f t="shared" si="1"/>
        <v>1</v>
      </c>
      <c r="E25" s="42" t="s">
        <v>373</v>
      </c>
    </row>
    <row r="26" spans="1:5">
      <c r="B26" s="52" t="b">
        <v>0</v>
      </c>
      <c r="C26" s="2" t="b">
        <v>0</v>
      </c>
      <c r="D26" s="47" t="b">
        <f t="shared" si="1"/>
        <v>0</v>
      </c>
      <c r="E26" s="42" t="s">
        <v>374</v>
      </c>
    </row>
    <row r="27" spans="1:5">
      <c r="B27" s="52" t="s">
        <v>369</v>
      </c>
      <c r="C27" s="2" t="e">
        <v>#DIV/0!</v>
      </c>
      <c r="D27" s="64" t="str">
        <f t="shared" si="1"/>
        <v>Skip This</v>
      </c>
      <c r="E27" s="42" t="s">
        <v>375</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G47"/>
  <sheetViews>
    <sheetView workbookViewId="0">
      <pane ySplit="1" topLeftCell="A2" activePane="bottomLeft" state="frozen"/>
      <selection pane="bottomLeft" activeCell="B2" sqref="B2"/>
    </sheetView>
  </sheetViews>
  <sheetFormatPr defaultRowHeight="15"/>
  <cols>
    <col min="1" max="1" width="20.140625" bestFit="1" customWidth="1"/>
    <col min="2" max="2" width="52.28515625" bestFit="1" customWidth="1"/>
    <col min="3" max="3" width="64.5703125" customWidth="1"/>
    <col min="4" max="4" width="33.140625" bestFit="1" customWidth="1"/>
    <col min="5" max="5" width="58.85546875" bestFit="1" customWidth="1"/>
    <col min="6" max="6" width="34" bestFit="1" customWidth="1"/>
    <col min="7" max="7" width="24.140625" bestFit="1" customWidth="1"/>
  </cols>
  <sheetData>
    <row r="1" spans="1:4" ht="36.75" customHeight="1"/>
    <row r="3" spans="1:4" ht="24.95" customHeight="1">
      <c r="A3" s="18" t="s">
        <v>222</v>
      </c>
      <c r="B3" s="10"/>
    </row>
    <row r="4" spans="1:4" ht="24.95" customHeight="1">
      <c r="A4" s="66" t="s">
        <v>377</v>
      </c>
      <c r="B4" s="66" t="s">
        <v>378</v>
      </c>
      <c r="C4" s="66" t="s">
        <v>247</v>
      </c>
    </row>
    <row r="5" spans="1:4" ht="46.5">
      <c r="A5" s="67" t="s">
        <v>379</v>
      </c>
      <c r="B5" s="68" t="s">
        <v>380</v>
      </c>
      <c r="C5" s="69" t="s">
        <v>402</v>
      </c>
      <c r="D5" s="2"/>
    </row>
    <row r="6" spans="1:4" ht="45.75">
      <c r="A6" s="67" t="s">
        <v>381</v>
      </c>
      <c r="B6" s="68" t="s">
        <v>392</v>
      </c>
      <c r="C6" s="69" t="s">
        <v>403</v>
      </c>
      <c r="D6" s="2"/>
    </row>
    <row r="7" spans="1:4" ht="31.5">
      <c r="A7" s="67" t="s">
        <v>382</v>
      </c>
      <c r="B7" s="68" t="s">
        <v>395</v>
      </c>
      <c r="C7" s="69" t="s">
        <v>404</v>
      </c>
      <c r="D7" s="2"/>
    </row>
    <row r="8" spans="1:4" ht="31.5">
      <c r="A8" s="67" t="s">
        <v>383</v>
      </c>
      <c r="B8" s="68" t="s">
        <v>393</v>
      </c>
      <c r="C8" s="69" t="s">
        <v>405</v>
      </c>
      <c r="D8" s="2"/>
    </row>
    <row r="9" spans="1:4" ht="30.75">
      <c r="A9" s="67" t="s">
        <v>384</v>
      </c>
      <c r="B9" s="68" t="s">
        <v>394</v>
      </c>
      <c r="C9" s="70" t="s">
        <v>406</v>
      </c>
      <c r="D9" s="2"/>
    </row>
    <row r="10" spans="1:4" ht="30">
      <c r="A10" s="67" t="s">
        <v>385</v>
      </c>
      <c r="B10" s="68" t="s">
        <v>396</v>
      </c>
      <c r="C10" s="71" t="s">
        <v>407</v>
      </c>
      <c r="D10" s="2"/>
    </row>
    <row r="11" spans="1:4" ht="31.5">
      <c r="A11" s="67" t="s">
        <v>386</v>
      </c>
      <c r="B11" s="68" t="s">
        <v>397</v>
      </c>
      <c r="C11" s="72" t="s">
        <v>408</v>
      </c>
      <c r="D11" s="2"/>
    </row>
    <row r="12" spans="1:4" ht="51.75">
      <c r="A12" s="67" t="s">
        <v>387</v>
      </c>
      <c r="B12" s="68" t="s">
        <v>398</v>
      </c>
      <c r="C12" s="73" t="s">
        <v>409</v>
      </c>
      <c r="D12" s="2"/>
    </row>
    <row r="13" spans="1:4" ht="44.25">
      <c r="A13" s="67" t="s">
        <v>388</v>
      </c>
      <c r="B13" s="68" t="s">
        <v>399</v>
      </c>
      <c r="C13" s="74" t="s">
        <v>414</v>
      </c>
      <c r="D13" s="2"/>
    </row>
    <row r="14" spans="1:4" ht="77.25">
      <c r="A14" s="67" t="s">
        <v>389</v>
      </c>
      <c r="B14" s="68" t="s">
        <v>400</v>
      </c>
      <c r="C14" s="69" t="s">
        <v>410</v>
      </c>
      <c r="D14" s="2"/>
    </row>
    <row r="15" spans="1:4" ht="109.5">
      <c r="A15" s="67" t="s">
        <v>390</v>
      </c>
      <c r="B15" s="68" t="s">
        <v>401</v>
      </c>
      <c r="C15" s="69" t="s">
        <v>411</v>
      </c>
      <c r="D15" s="2"/>
    </row>
    <row r="16" spans="1:4" ht="103.5">
      <c r="A16" s="67" t="s">
        <v>391</v>
      </c>
      <c r="B16" s="68" t="s">
        <v>412</v>
      </c>
      <c r="C16" s="71" t="s">
        <v>413</v>
      </c>
      <c r="D16" s="2"/>
    </row>
    <row r="17" spans="1:7" ht="24.95" customHeight="1">
      <c r="A17" s="65"/>
      <c r="B17" s="10"/>
    </row>
    <row r="18" spans="1:7" ht="24.95" customHeight="1">
      <c r="A18" s="65"/>
      <c r="B18" s="10"/>
    </row>
    <row r="19" spans="1:7" ht="18.75">
      <c r="A19" s="12" t="s">
        <v>261</v>
      </c>
      <c r="B19" s="81" t="s">
        <v>444</v>
      </c>
      <c r="C19" s="81" t="s">
        <v>379</v>
      </c>
      <c r="D19" s="81" t="s">
        <v>415</v>
      </c>
      <c r="E19" s="81" t="s">
        <v>383</v>
      </c>
      <c r="F19" s="81" t="s">
        <v>381</v>
      </c>
      <c r="G19" s="81" t="s">
        <v>384</v>
      </c>
    </row>
    <row r="20" spans="1:7">
      <c r="B20" s="75" t="s">
        <v>422</v>
      </c>
      <c r="C20" s="75" t="str">
        <f>TRIM(B20)</f>
        <v>MARUTI SUPER CARRY DIESEL STD.</v>
      </c>
      <c r="D20" s="75" t="str">
        <f>UPPER(C20)</f>
        <v>MARUTI SUPER CARRY DIESEL STD.</v>
      </c>
      <c r="E20" s="75" t="str">
        <f>LOWER(C20)</f>
        <v>maruti super carry diesel std.</v>
      </c>
      <c r="F20" s="75" t="str">
        <f>PROPER(C20)</f>
        <v>Maruti Super Carry Diesel Std.</v>
      </c>
      <c r="G20" s="75">
        <f>LEN(C20)</f>
        <v>30</v>
      </c>
    </row>
    <row r="21" spans="1:7">
      <c r="B21" s="76" t="s">
        <v>253</v>
      </c>
      <c r="C21" s="77" t="s">
        <v>424</v>
      </c>
      <c r="D21" s="77" t="s">
        <v>425</v>
      </c>
      <c r="E21" s="77" t="s">
        <v>426</v>
      </c>
      <c r="F21" s="77" t="s">
        <v>427</v>
      </c>
      <c r="G21" s="77" t="s">
        <v>428</v>
      </c>
    </row>
    <row r="22" spans="1:7">
      <c r="B22" s="75" t="s">
        <v>420</v>
      </c>
      <c r="C22" s="75" t="str">
        <f t="shared" ref="C22:C28" si="0">TRIM(B22)</f>
        <v>Maruti S-Presso Vxi BS-VI</v>
      </c>
      <c r="D22" s="75" t="str">
        <f t="shared" ref="D22:D28" si="1">UPPER(C22)</f>
        <v>MARUTI S-PRESSO VXI BS-VI</v>
      </c>
      <c r="E22" s="75" t="str">
        <f t="shared" ref="E22:E28" si="2">LOWER(C22)</f>
        <v>maruti s-presso vxi bs-vi</v>
      </c>
      <c r="F22" s="75" t="str">
        <f t="shared" ref="F22:F28" si="3">PROPER(C22)</f>
        <v>Maruti S-Presso Vxi Bs-Vi</v>
      </c>
      <c r="G22" s="75">
        <f t="shared" ref="G22:G28" si="4">LEN(C22)</f>
        <v>25</v>
      </c>
    </row>
    <row r="23" spans="1:7">
      <c r="B23" s="75" t="s">
        <v>421</v>
      </c>
      <c r="C23" s="75" t="str">
        <f t="shared" si="0"/>
        <v>Maruti Swift Zxi+</v>
      </c>
      <c r="D23" s="75" t="str">
        <f t="shared" si="1"/>
        <v>MARUTI SWIFT ZXI+</v>
      </c>
      <c r="E23" s="75" t="str">
        <f t="shared" si="2"/>
        <v>maruti swift zxi+</v>
      </c>
      <c r="F23" s="75" t="str">
        <f t="shared" si="3"/>
        <v>Maruti Swift Zxi+</v>
      </c>
      <c r="G23" s="75">
        <f t="shared" si="4"/>
        <v>17</v>
      </c>
    </row>
    <row r="24" spans="1:7">
      <c r="B24" s="75" t="s">
        <v>416</v>
      </c>
      <c r="C24" s="75" t="str">
        <f t="shared" si="0"/>
        <v>Maruti Swift Vxi AGS</v>
      </c>
      <c r="D24" s="75" t="str">
        <f t="shared" si="1"/>
        <v>MARUTI SWIFT VXI AGS</v>
      </c>
      <c r="E24" s="75" t="str">
        <f t="shared" si="2"/>
        <v>maruti swift vxi ags</v>
      </c>
      <c r="F24" s="75" t="str">
        <f t="shared" si="3"/>
        <v>Maruti Swift Vxi Ags</v>
      </c>
      <c r="G24" s="75">
        <f t="shared" si="4"/>
        <v>20</v>
      </c>
    </row>
    <row r="25" spans="1:7">
      <c r="B25" s="75" t="s">
        <v>423</v>
      </c>
      <c r="C25" s="75" t="str">
        <f t="shared" si="0"/>
        <v>Maruti Dzire Vxi AGS BS-VI</v>
      </c>
      <c r="D25" s="75" t="str">
        <f t="shared" si="1"/>
        <v>MARUTI DZIRE VXI AGS BS-VI</v>
      </c>
      <c r="E25" s="75" t="str">
        <f t="shared" si="2"/>
        <v>maruti dzire vxi ags bs-vi</v>
      </c>
      <c r="F25" s="75" t="str">
        <f t="shared" si="3"/>
        <v>Maruti Dzire Vxi Ags Bs-Vi</v>
      </c>
      <c r="G25" s="75">
        <f t="shared" si="4"/>
        <v>26</v>
      </c>
    </row>
    <row r="26" spans="1:7">
      <c r="B26" s="75" t="s">
        <v>417</v>
      </c>
      <c r="C26" s="75" t="str">
        <f t="shared" si="0"/>
        <v>Maruti Swift Vxi</v>
      </c>
      <c r="D26" s="75" t="str">
        <f t="shared" si="1"/>
        <v>MARUTI SWIFT VXI</v>
      </c>
      <c r="E26" s="75" t="str">
        <f t="shared" si="2"/>
        <v>maruti swift vxi</v>
      </c>
      <c r="F26" s="75" t="str">
        <f t="shared" si="3"/>
        <v>Maruti Swift Vxi</v>
      </c>
      <c r="G26" s="75">
        <f t="shared" si="4"/>
        <v>16</v>
      </c>
    </row>
    <row r="27" spans="1:7">
      <c r="B27" s="75" t="s">
        <v>418</v>
      </c>
      <c r="C27" s="75" t="str">
        <f t="shared" si="0"/>
        <v>Maruti Swift Zxi+</v>
      </c>
      <c r="D27" s="75" t="str">
        <f t="shared" si="1"/>
        <v>MARUTI SWIFT ZXI+</v>
      </c>
      <c r="E27" s="75" t="str">
        <f t="shared" si="2"/>
        <v>maruti swift zxi+</v>
      </c>
      <c r="F27" s="75" t="str">
        <f t="shared" si="3"/>
        <v>Maruti Swift Zxi+</v>
      </c>
      <c r="G27" s="75">
        <f t="shared" si="4"/>
        <v>17</v>
      </c>
    </row>
    <row r="28" spans="1:7">
      <c r="B28" s="75" t="s">
        <v>419</v>
      </c>
      <c r="C28" s="75" t="str">
        <f t="shared" si="0"/>
        <v>Maruti WAGONR VXI AGS 1.2L</v>
      </c>
      <c r="D28" s="75" t="str">
        <f t="shared" si="1"/>
        <v>MARUTI WAGONR VXI AGS 1.2L</v>
      </c>
      <c r="E28" s="75" t="str">
        <f t="shared" si="2"/>
        <v>maruti wagonr vxi ags 1.2l</v>
      </c>
      <c r="F28" s="75" t="str">
        <f t="shared" si="3"/>
        <v>Maruti Wagonr Vxi Ags 1.2L</v>
      </c>
      <c r="G28" s="75">
        <f t="shared" si="4"/>
        <v>26</v>
      </c>
    </row>
    <row r="31" spans="1:7" ht="18.75">
      <c r="A31" s="12" t="s">
        <v>262</v>
      </c>
      <c r="B31" s="82" t="s">
        <v>444</v>
      </c>
      <c r="C31" s="82" t="s">
        <v>386</v>
      </c>
      <c r="D31" s="82" t="s">
        <v>387</v>
      </c>
      <c r="E31" s="82" t="s">
        <v>385</v>
      </c>
      <c r="F31" s="82" t="s">
        <v>429</v>
      </c>
      <c r="G31" s="82" t="s">
        <v>430</v>
      </c>
    </row>
    <row r="32" spans="1:7">
      <c r="B32" s="78" t="s">
        <v>431</v>
      </c>
      <c r="C32" s="79" t="str">
        <f>LEFT(B32,9)</f>
        <v>MVCARDCS4</v>
      </c>
      <c r="D32" s="80" t="str">
        <f>MID(B32,11,3)</f>
        <v>Z2S</v>
      </c>
      <c r="E32" s="79" t="str">
        <f>RIGHT(B32,6)</f>
        <v>144562</v>
      </c>
      <c r="F32" s="79" t="str">
        <f>CONCATENATE(C32,"-",D32,"-",E32)</f>
        <v>MVCARDCS4-Z2S-144562</v>
      </c>
      <c r="G32" s="79" t="str">
        <f>C32&amp;"-"&amp;D32&amp;"-"&amp;E32</f>
        <v>MVCARDCS4-Z2S-144562</v>
      </c>
    </row>
    <row r="33" spans="1:7">
      <c r="B33" s="76" t="s">
        <v>253</v>
      </c>
      <c r="C33" s="77" t="s">
        <v>439</v>
      </c>
      <c r="D33" s="77" t="s">
        <v>440</v>
      </c>
      <c r="E33" s="77" t="s">
        <v>441</v>
      </c>
      <c r="F33" s="77" t="s">
        <v>442</v>
      </c>
      <c r="G33" s="77" t="s">
        <v>443</v>
      </c>
    </row>
    <row r="34" spans="1:7">
      <c r="B34" s="78" t="s">
        <v>432</v>
      </c>
      <c r="C34" s="79" t="str">
        <f t="shared" ref="C34:C40" si="5">LEFT(B34,9)</f>
        <v>MVSPR4AV1</v>
      </c>
      <c r="D34" s="80" t="str">
        <f t="shared" ref="D34:D40" si="6">MID(B34,11,3)</f>
        <v>26U</v>
      </c>
      <c r="E34" s="79" t="str">
        <f t="shared" ref="E34:E40" si="7">RIGHT(B34,6)</f>
        <v>112363</v>
      </c>
      <c r="F34" s="79" t="str">
        <f t="shared" ref="F34:F40" si="8">CONCATENATE(C34,"-",D34,"-",E34)</f>
        <v>MVSPR4AV1-26U-112363</v>
      </c>
      <c r="G34" s="79" t="str">
        <f t="shared" ref="G34:G40" si="9">C34&amp;"-"&amp;D34&amp;"-"&amp;E34</f>
        <v>MVSPR4AV1-26U-112363</v>
      </c>
    </row>
    <row r="35" spans="1:7">
      <c r="B35" s="78" t="s">
        <v>433</v>
      </c>
      <c r="C35" s="79" t="str">
        <f t="shared" si="5"/>
        <v>MVSRR4BZ2</v>
      </c>
      <c r="D35" s="80" t="str">
        <f t="shared" si="6"/>
        <v>ZHJ</v>
      </c>
      <c r="E35" s="79" t="str">
        <f t="shared" si="7"/>
        <v>532829</v>
      </c>
      <c r="F35" s="79" t="str">
        <f t="shared" si="8"/>
        <v>MVSRR4BZ2-ZHJ-532829</v>
      </c>
      <c r="G35" s="79" t="str">
        <f t="shared" si="9"/>
        <v>MVSRR4BZ2-ZHJ-532829</v>
      </c>
    </row>
    <row r="36" spans="1:7">
      <c r="B36" s="78" t="s">
        <v>434</v>
      </c>
      <c r="C36" s="79" t="str">
        <f t="shared" si="5"/>
        <v>MVSRA4BV1</v>
      </c>
      <c r="D36" s="80" t="str">
        <f t="shared" si="6"/>
        <v>Z2S</v>
      </c>
      <c r="E36" s="79" t="str">
        <f t="shared" si="7"/>
        <v>532390</v>
      </c>
      <c r="F36" s="79" t="str">
        <f t="shared" si="8"/>
        <v>MVSRA4BV1-Z2S-532390</v>
      </c>
      <c r="G36" s="79" t="str">
        <f t="shared" si="9"/>
        <v>MVSRA4BV1-Z2S-532390</v>
      </c>
    </row>
    <row r="37" spans="1:7">
      <c r="B37" s="78" t="s">
        <v>435</v>
      </c>
      <c r="C37" s="79" t="str">
        <f t="shared" si="5"/>
        <v>MVDRA4BV1</v>
      </c>
      <c r="D37" s="80" t="str">
        <f t="shared" si="6"/>
        <v>ZHJ</v>
      </c>
      <c r="E37" s="79" t="str">
        <f t="shared" si="7"/>
        <v>625516</v>
      </c>
      <c r="F37" s="79" t="str">
        <f t="shared" si="8"/>
        <v>MVDRA4BV1-ZHJ-625516</v>
      </c>
      <c r="G37" s="79" t="str">
        <f t="shared" si="9"/>
        <v>MVDRA4BV1-ZHJ-625516</v>
      </c>
    </row>
    <row r="38" spans="1:7">
      <c r="B38" s="78" t="s">
        <v>436</v>
      </c>
      <c r="C38" s="79" t="str">
        <f t="shared" si="5"/>
        <v>MVSRR4BV1</v>
      </c>
      <c r="D38" s="80" t="str">
        <f t="shared" si="6"/>
        <v>Z1Q</v>
      </c>
      <c r="E38" s="79" t="str">
        <f t="shared" si="7"/>
        <v>542736</v>
      </c>
      <c r="F38" s="79" t="str">
        <f t="shared" si="8"/>
        <v>MVSRR4BV1-Z1Q-542736</v>
      </c>
      <c r="G38" s="79" t="str">
        <f t="shared" si="9"/>
        <v>MVSRR4BV1-Z1Q-542736</v>
      </c>
    </row>
    <row r="39" spans="1:7">
      <c r="B39" s="78" t="s">
        <v>437</v>
      </c>
      <c r="C39" s="79" t="str">
        <f t="shared" si="5"/>
        <v>MVSRR4BZ2</v>
      </c>
      <c r="D39" s="80" t="str">
        <f t="shared" si="6"/>
        <v>Z4Q</v>
      </c>
      <c r="E39" s="79" t="str">
        <f t="shared" si="7"/>
        <v>550630</v>
      </c>
      <c r="F39" s="79" t="str">
        <f t="shared" si="8"/>
        <v>MVSRR4BZ2-Z4Q-550630</v>
      </c>
      <c r="G39" s="79" t="str">
        <f t="shared" si="9"/>
        <v>MVSRR4BZ2-Z4Q-550630</v>
      </c>
    </row>
    <row r="40" spans="1:7">
      <c r="B40" s="78" t="s">
        <v>438</v>
      </c>
      <c r="C40" s="79" t="str">
        <f t="shared" si="5"/>
        <v>MVWAA4DV1</v>
      </c>
      <c r="D40" s="80" t="str">
        <f t="shared" si="6"/>
        <v>ZZG</v>
      </c>
      <c r="E40" s="79" t="str">
        <f t="shared" si="7"/>
        <v>669645</v>
      </c>
      <c r="F40" s="79" t="str">
        <f t="shared" si="8"/>
        <v>MVWAA4DV1-ZZG-669645</v>
      </c>
      <c r="G40" s="79" t="str">
        <f t="shared" si="9"/>
        <v>MVWAA4DV1-ZZG-669645</v>
      </c>
    </row>
    <row r="43" spans="1:7" ht="18.75">
      <c r="A43" s="12" t="s">
        <v>265</v>
      </c>
      <c r="B43" s="82" t="s">
        <v>444</v>
      </c>
      <c r="C43" s="82" t="s">
        <v>389</v>
      </c>
      <c r="D43" s="82" t="s">
        <v>390</v>
      </c>
      <c r="E43" s="82" t="s">
        <v>391</v>
      </c>
    </row>
    <row r="44" spans="1:7">
      <c r="B44" s="78" t="s">
        <v>445</v>
      </c>
      <c r="C44" s="83">
        <f>FIND("m",B44)</f>
        <v>3</v>
      </c>
      <c r="D44" s="84">
        <f>SEARCH("m",B44)</f>
        <v>1</v>
      </c>
      <c r="E44" s="80" t="str">
        <f>SUBSTITUTE(B44,"M", "K")</f>
        <v>Kumbai</v>
      </c>
    </row>
    <row r="45" spans="1:7">
      <c r="B45" s="76" t="s">
        <v>253</v>
      </c>
      <c r="C45" s="77" t="s">
        <v>447</v>
      </c>
      <c r="D45" s="77" t="s">
        <v>448</v>
      </c>
      <c r="E45" s="77" t="s">
        <v>449</v>
      </c>
    </row>
    <row r="46" spans="1:7">
      <c r="B46" s="78" t="s">
        <v>446</v>
      </c>
      <c r="C46" s="83">
        <f>FIND("E",B46)</f>
        <v>1</v>
      </c>
      <c r="D46" s="84">
        <f>SEARCH("E",B46)</f>
        <v>1</v>
      </c>
      <c r="E46" s="80" t="str">
        <f>SUBSTITUTE(B46,"e", "B")</f>
        <v>ExcBl</v>
      </c>
    </row>
    <row r="47" spans="1:7">
      <c r="B47" s="76" t="s">
        <v>253</v>
      </c>
      <c r="C47" s="77" t="s">
        <v>450</v>
      </c>
      <c r="D47" s="77" t="s">
        <v>451</v>
      </c>
      <c r="E47" s="77" t="s">
        <v>452</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dimension ref="A1:G73"/>
  <sheetViews>
    <sheetView workbookViewId="0">
      <pane ySplit="1" topLeftCell="A23" activePane="bottomLeft" state="frozen"/>
      <selection pane="bottomLeft" activeCell="A33" sqref="A33"/>
    </sheetView>
  </sheetViews>
  <sheetFormatPr defaultRowHeight="15"/>
  <cols>
    <col min="1" max="1" width="14.7109375" customWidth="1"/>
    <col min="2" max="2" width="32.28515625" bestFit="1" customWidth="1"/>
    <col min="3" max="3" width="14.140625" customWidth="1"/>
    <col min="4" max="4" width="22" bestFit="1" customWidth="1"/>
    <col min="5" max="5" width="32.85546875" customWidth="1"/>
    <col min="6" max="6" width="35.5703125" customWidth="1"/>
    <col min="7" max="7" width="53.7109375" bestFit="1" customWidth="1"/>
    <col min="8" max="8" width="15" bestFit="1" customWidth="1"/>
    <col min="9" max="9" width="14.140625" bestFit="1" customWidth="1"/>
  </cols>
  <sheetData>
    <row r="1" spans="1:7" ht="36.75" customHeight="1"/>
    <row r="3" spans="1:7" ht="24.95" customHeight="1">
      <c r="A3" s="18" t="s">
        <v>222</v>
      </c>
      <c r="B3" s="10"/>
    </row>
    <row r="4" spans="1:7" s="86" customFormat="1" ht="24.95" customHeight="1">
      <c r="A4" s="65"/>
      <c r="B4" s="85"/>
    </row>
    <row r="5" spans="1:7" s="86" customFormat="1" ht="24.95" customHeight="1">
      <c r="A5" s="12" t="s">
        <v>261</v>
      </c>
      <c r="B5" s="13" t="s">
        <v>377</v>
      </c>
      <c r="C5" s="46" t="s">
        <v>455</v>
      </c>
      <c r="D5" s="46" t="s">
        <v>269</v>
      </c>
      <c r="E5" s="46" t="s">
        <v>253</v>
      </c>
      <c r="F5" s="46" t="s">
        <v>378</v>
      </c>
      <c r="G5" s="46" t="s">
        <v>532</v>
      </c>
    </row>
    <row r="6" spans="1:7" s="86" customFormat="1" ht="24.95" customHeight="1">
      <c r="A6" s="65"/>
      <c r="B6" s="15" t="s">
        <v>456</v>
      </c>
      <c r="C6" s="47"/>
      <c r="D6" s="92">
        <f ca="1">TODAY()</f>
        <v>44083</v>
      </c>
      <c r="E6" s="42" t="s">
        <v>457</v>
      </c>
      <c r="F6" s="94"/>
      <c r="G6" s="94" t="s">
        <v>535</v>
      </c>
    </row>
    <row r="7" spans="1:7" s="86" customFormat="1" ht="24.95" customHeight="1">
      <c r="A7" s="65"/>
      <c r="B7" s="15" t="s">
        <v>458</v>
      </c>
      <c r="C7" s="47"/>
      <c r="D7" s="93">
        <f ca="1">NOW()</f>
        <v>44083.533663541668</v>
      </c>
      <c r="E7" s="42" t="s">
        <v>461</v>
      </c>
      <c r="F7" s="94"/>
      <c r="G7" s="94" t="s">
        <v>534</v>
      </c>
    </row>
    <row r="8" spans="1:7" s="86" customFormat="1" ht="24.95" customHeight="1">
      <c r="A8" s="65"/>
      <c r="B8" s="15" t="s">
        <v>459</v>
      </c>
      <c r="C8" s="92">
        <v>43957</v>
      </c>
      <c r="D8" s="91">
        <f>DAY(C8)</f>
        <v>6</v>
      </c>
      <c r="E8" s="42" t="s">
        <v>462</v>
      </c>
      <c r="F8" s="94"/>
      <c r="G8" s="94" t="s">
        <v>533</v>
      </c>
    </row>
    <row r="9" spans="1:7" s="86" customFormat="1" ht="24.95" customHeight="1">
      <c r="A9" s="65"/>
      <c r="B9" s="15" t="s">
        <v>460</v>
      </c>
      <c r="C9" s="92">
        <f>C8</f>
        <v>43957</v>
      </c>
      <c r="D9" s="91">
        <f>MONTH(C9)</f>
        <v>5</v>
      </c>
      <c r="E9" s="42" t="s">
        <v>463</v>
      </c>
      <c r="F9" s="94"/>
      <c r="G9" s="94" t="s">
        <v>536</v>
      </c>
    </row>
    <row r="10" spans="1:7" s="86" customFormat="1" ht="24.95" customHeight="1">
      <c r="A10" s="65"/>
      <c r="B10" s="15" t="s">
        <v>464</v>
      </c>
      <c r="C10" s="92">
        <f>C8</f>
        <v>43957</v>
      </c>
      <c r="D10" s="91">
        <f>YEAR(C10)</f>
        <v>2020</v>
      </c>
      <c r="E10" s="42" t="s">
        <v>465</v>
      </c>
      <c r="F10" s="94"/>
      <c r="G10" s="94" t="s">
        <v>537</v>
      </c>
    </row>
    <row r="11" spans="1:7" s="86" customFormat="1" ht="24.95" customHeight="1">
      <c r="A11" s="65"/>
      <c r="B11" s="15" t="s">
        <v>466</v>
      </c>
      <c r="C11" s="47"/>
      <c r="D11" s="92">
        <f>DATE(D10,D9,D8)</f>
        <v>43957</v>
      </c>
      <c r="E11" s="42" t="s">
        <v>467</v>
      </c>
      <c r="F11" s="95" t="s">
        <v>468</v>
      </c>
      <c r="G11" s="95" t="s">
        <v>538</v>
      </c>
    </row>
    <row r="12" spans="1:7" s="86" customFormat="1" ht="24.95" customHeight="1">
      <c r="A12" s="65"/>
      <c r="B12" s="87"/>
      <c r="C12" s="88"/>
      <c r="D12" s="89"/>
      <c r="E12" s="90"/>
    </row>
    <row r="13" spans="1:7" s="86" customFormat="1" ht="24.95" customHeight="1">
      <c r="A13" s="65"/>
      <c r="B13" s="97" t="s">
        <v>469</v>
      </c>
      <c r="C13" s="88"/>
      <c r="D13" s="89"/>
      <c r="E13" s="90"/>
    </row>
    <row r="14" spans="1:7" s="86" customFormat="1" ht="24.95" customHeight="1">
      <c r="A14" s="65"/>
      <c r="B14" s="13" t="s">
        <v>455</v>
      </c>
      <c r="C14" s="96">
        <v>43957</v>
      </c>
      <c r="D14" s="89"/>
      <c r="E14" s="90"/>
    </row>
    <row r="15" spans="1:7" s="86" customFormat="1" ht="24.95" customHeight="1">
      <c r="A15" s="65"/>
      <c r="B15" s="13"/>
      <c r="C15" s="46" t="s">
        <v>471</v>
      </c>
      <c r="D15" s="46" t="s">
        <v>269</v>
      </c>
      <c r="E15" s="46" t="s">
        <v>253</v>
      </c>
      <c r="F15" s="46" t="s">
        <v>378</v>
      </c>
    </row>
    <row r="16" spans="1:7">
      <c r="B16" s="15" t="s">
        <v>470</v>
      </c>
      <c r="C16" s="47">
        <v>5</v>
      </c>
      <c r="D16" s="92">
        <f>C14+C16</f>
        <v>43962</v>
      </c>
      <c r="E16" s="42" t="s">
        <v>473</v>
      </c>
      <c r="F16" s="94"/>
    </row>
    <row r="17" spans="2:7">
      <c r="B17" s="15" t="s">
        <v>472</v>
      </c>
      <c r="C17" s="47">
        <v>-5</v>
      </c>
      <c r="D17" s="92">
        <f>C14+C17</f>
        <v>43952</v>
      </c>
      <c r="E17" s="42" t="s">
        <v>474</v>
      </c>
      <c r="F17" s="94"/>
    </row>
    <row r="19" spans="2:7" ht="15.75" thickBot="1">
      <c r="E19" s="46" t="s">
        <v>532</v>
      </c>
    </row>
    <row r="20" spans="2:7" ht="19.5" thickBot="1">
      <c r="B20" s="97" t="s">
        <v>475</v>
      </c>
      <c r="C20" s="88"/>
      <c r="D20" s="98" t="s">
        <v>479</v>
      </c>
      <c r="E20" s="103" t="s">
        <v>539</v>
      </c>
      <c r="F20" s="104"/>
      <c r="G20" s="105"/>
    </row>
    <row r="21" spans="2:7">
      <c r="B21" s="13" t="s">
        <v>455</v>
      </c>
      <c r="C21" s="96">
        <v>43957</v>
      </c>
      <c r="D21" s="89"/>
      <c r="E21" s="90"/>
      <c r="F21" s="86"/>
    </row>
    <row r="22" spans="2:7">
      <c r="B22" s="13"/>
      <c r="C22" s="46" t="s">
        <v>476</v>
      </c>
      <c r="D22" s="46" t="s">
        <v>269</v>
      </c>
      <c r="E22" s="46" t="s">
        <v>253</v>
      </c>
      <c r="F22" s="46" t="s">
        <v>378</v>
      </c>
      <c r="G22" s="46" t="s">
        <v>532</v>
      </c>
    </row>
    <row r="23" spans="2:7">
      <c r="B23" s="15" t="s">
        <v>477</v>
      </c>
      <c r="C23" s="47">
        <v>8</v>
      </c>
      <c r="D23" s="92">
        <f>EDATE(C21,C23)</f>
        <v>44202</v>
      </c>
      <c r="E23" s="42" t="s">
        <v>480</v>
      </c>
      <c r="F23" s="94" t="s">
        <v>481</v>
      </c>
    </row>
    <row r="24" spans="2:7">
      <c r="B24" s="15" t="s">
        <v>478</v>
      </c>
      <c r="C24" s="47">
        <v>-8</v>
      </c>
      <c r="D24" s="92">
        <f>EDATE(C21,C24)</f>
        <v>43714</v>
      </c>
      <c r="E24" s="42" t="s">
        <v>482</v>
      </c>
      <c r="F24" s="94" t="s">
        <v>481</v>
      </c>
    </row>
    <row r="26" spans="2:7" ht="18.75">
      <c r="B26" s="97" t="s">
        <v>483</v>
      </c>
      <c r="C26" s="88"/>
      <c r="D26" s="98" t="s">
        <v>479</v>
      </c>
      <c r="E26" s="90"/>
      <c r="F26" s="86"/>
    </row>
    <row r="27" spans="2:7">
      <c r="B27" s="13" t="s">
        <v>455</v>
      </c>
      <c r="C27" s="96">
        <v>43957</v>
      </c>
      <c r="D27" s="89"/>
      <c r="E27" s="90"/>
      <c r="F27" s="86"/>
    </row>
    <row r="28" spans="2:7">
      <c r="B28" s="13"/>
      <c r="C28" s="46" t="s">
        <v>476</v>
      </c>
      <c r="D28" s="46" t="s">
        <v>269</v>
      </c>
      <c r="E28" s="46" t="s">
        <v>253</v>
      </c>
      <c r="F28" s="46" t="s">
        <v>378</v>
      </c>
    </row>
    <row r="29" spans="2:7">
      <c r="B29" s="15" t="s">
        <v>477</v>
      </c>
      <c r="C29" s="47">
        <v>5</v>
      </c>
      <c r="D29" s="92">
        <f>EDATE(C27,C29*12)</f>
        <v>45783</v>
      </c>
      <c r="E29" s="42" t="s">
        <v>484</v>
      </c>
      <c r="F29" s="94" t="s">
        <v>481</v>
      </c>
    </row>
    <row r="30" spans="2:7">
      <c r="B30" s="15" t="s">
        <v>478</v>
      </c>
      <c r="C30" s="47">
        <v>-5</v>
      </c>
      <c r="D30" s="92">
        <f>EDATE(C27,C30*12)</f>
        <v>42130</v>
      </c>
      <c r="E30" s="42" t="s">
        <v>482</v>
      </c>
      <c r="F30" s="94" t="s">
        <v>481</v>
      </c>
    </row>
    <row r="33" spans="1:7" ht="19.5" thickBot="1">
      <c r="A33" s="12" t="s">
        <v>262</v>
      </c>
      <c r="B33" t="s">
        <v>6399</v>
      </c>
    </row>
    <row r="34" spans="1:7" ht="139.5" thickBot="1">
      <c r="B34" s="97" t="s">
        <v>485</v>
      </c>
      <c r="C34" s="88"/>
      <c r="D34" s="98" t="s">
        <v>486</v>
      </c>
      <c r="E34" s="46" t="s">
        <v>532</v>
      </c>
      <c r="F34" s="106" t="s">
        <v>540</v>
      </c>
    </row>
    <row r="35" spans="1:7" ht="18.75">
      <c r="B35" s="97"/>
      <c r="C35" s="88"/>
      <c r="D35" s="98"/>
      <c r="E35" s="90"/>
      <c r="F35" s="86"/>
    </row>
    <row r="36" spans="1:7" ht="18.75">
      <c r="B36" s="97"/>
      <c r="C36" s="88"/>
      <c r="D36" s="98"/>
      <c r="E36" s="101" t="s">
        <v>490</v>
      </c>
      <c r="F36" s="33"/>
    </row>
    <row r="37" spans="1:7">
      <c r="B37" s="13" t="s">
        <v>487</v>
      </c>
      <c r="C37" s="96">
        <v>43831</v>
      </c>
      <c r="D37" s="89"/>
      <c r="E37" s="99">
        <v>44058</v>
      </c>
      <c r="F37" s="33" t="s">
        <v>491</v>
      </c>
      <c r="G37" t="str">
        <f>TEXT(E37,"DDDD")</f>
        <v>Saturday</v>
      </c>
    </row>
    <row r="38" spans="1:7">
      <c r="B38" s="13" t="s">
        <v>488</v>
      </c>
      <c r="C38" s="96">
        <v>44196</v>
      </c>
      <c r="D38" s="89"/>
      <c r="E38" s="99">
        <v>43856</v>
      </c>
      <c r="F38" s="33" t="s">
        <v>492</v>
      </c>
      <c r="G38" t="str">
        <f>TEXT(E38,"DDDD")</f>
        <v>Sunday</v>
      </c>
    </row>
    <row r="39" spans="1:7" s="56" customFormat="1">
      <c r="B39" s="87"/>
      <c r="C39" s="100"/>
      <c r="D39" s="89"/>
      <c r="E39" s="90"/>
    </row>
    <row r="40" spans="1:7">
      <c r="B40" s="13"/>
      <c r="C40" s="46"/>
      <c r="D40" s="46" t="s">
        <v>269</v>
      </c>
      <c r="E40" s="46" t="s">
        <v>253</v>
      </c>
      <c r="F40" s="46" t="s">
        <v>378</v>
      </c>
    </row>
    <row r="41" spans="1:7">
      <c r="B41" s="15" t="s">
        <v>489</v>
      </c>
      <c r="C41" s="47"/>
      <c r="D41" s="91">
        <f>NETWORKDAYS(C37,C38)</f>
        <v>262</v>
      </c>
      <c r="E41" s="42" t="s">
        <v>493</v>
      </c>
      <c r="F41" s="94" t="s">
        <v>494</v>
      </c>
    </row>
    <row r="42" spans="1:7">
      <c r="B42" s="15" t="s">
        <v>489</v>
      </c>
      <c r="C42" s="47"/>
      <c r="D42" s="91">
        <f>NETWORKDAYS(C37,C38,E37:E38)</f>
        <v>262</v>
      </c>
      <c r="E42" s="42" t="s">
        <v>495</v>
      </c>
      <c r="F42" s="94" t="s">
        <v>494</v>
      </c>
    </row>
    <row r="43" spans="1:7">
      <c r="B43" s="15" t="s">
        <v>496</v>
      </c>
      <c r="C43" s="47"/>
      <c r="D43" s="91">
        <f>NETWORKDAYS.INTL(C37,C38,11,E37:E38)</f>
        <v>313</v>
      </c>
      <c r="E43" s="42" t="s">
        <v>497</v>
      </c>
      <c r="F43" s="94" t="s">
        <v>498</v>
      </c>
    </row>
    <row r="46" spans="1:7" ht="18.75">
      <c r="B46" s="97" t="s">
        <v>499</v>
      </c>
      <c r="D46" s="98" t="s">
        <v>502</v>
      </c>
    </row>
    <row r="48" spans="1:7">
      <c r="B48" s="13"/>
      <c r="C48" s="46" t="s">
        <v>455</v>
      </c>
      <c r="D48" s="46" t="s">
        <v>269</v>
      </c>
      <c r="E48" s="46" t="s">
        <v>253</v>
      </c>
      <c r="F48" s="46" t="s">
        <v>378</v>
      </c>
    </row>
    <row r="49" spans="1:7">
      <c r="B49" s="15" t="s">
        <v>500</v>
      </c>
      <c r="C49" s="96">
        <v>43957</v>
      </c>
      <c r="D49" s="91" t="str">
        <f>TEXT(C49,"d")</f>
        <v>6</v>
      </c>
      <c r="E49" s="42" t="s">
        <v>503</v>
      </c>
      <c r="F49" s="94" t="s">
        <v>507</v>
      </c>
    </row>
    <row r="50" spans="1:7">
      <c r="B50" s="15" t="s">
        <v>500</v>
      </c>
      <c r="C50" s="96">
        <v>43957</v>
      </c>
      <c r="D50" s="91" t="str">
        <f>TEXT(C50,"dd")</f>
        <v>06</v>
      </c>
      <c r="E50" s="42" t="s">
        <v>504</v>
      </c>
      <c r="F50" s="94" t="s">
        <v>507</v>
      </c>
    </row>
    <row r="51" spans="1:7">
      <c r="B51" s="15" t="s">
        <v>500</v>
      </c>
      <c r="C51" s="96">
        <v>43957</v>
      </c>
      <c r="D51" s="91" t="str">
        <f>TEXT(C51,"ddd")</f>
        <v>Wed</v>
      </c>
      <c r="E51" s="42" t="s">
        <v>505</v>
      </c>
      <c r="F51" s="94" t="s">
        <v>507</v>
      </c>
    </row>
    <row r="52" spans="1:7">
      <c r="B52" s="2" t="s">
        <v>500</v>
      </c>
      <c r="C52" s="96">
        <v>43957</v>
      </c>
      <c r="D52" s="91" t="str">
        <f>TEXT(C52,"dddd")</f>
        <v>Wednesday</v>
      </c>
      <c r="E52" s="42" t="s">
        <v>506</v>
      </c>
      <c r="F52" s="94" t="s">
        <v>507</v>
      </c>
    </row>
    <row r="53" spans="1:7">
      <c r="B53" s="15" t="s">
        <v>501</v>
      </c>
      <c r="C53" s="96">
        <v>44080</v>
      </c>
      <c r="D53" s="91" t="str">
        <f>TEXT(C53,"m")</f>
        <v>9</v>
      </c>
      <c r="E53" s="42" t="s">
        <v>508</v>
      </c>
      <c r="F53" s="94" t="s">
        <v>507</v>
      </c>
    </row>
    <row r="54" spans="1:7">
      <c r="B54" s="15" t="s">
        <v>501</v>
      </c>
      <c r="C54" s="96">
        <v>44080</v>
      </c>
      <c r="D54" s="91" t="str">
        <f>TEXT(C54,"mm")</f>
        <v>09</v>
      </c>
      <c r="E54" s="42" t="s">
        <v>509</v>
      </c>
      <c r="F54" s="94" t="s">
        <v>507</v>
      </c>
    </row>
    <row r="55" spans="1:7">
      <c r="B55" s="15" t="s">
        <v>501</v>
      </c>
      <c r="C55" s="96">
        <v>44080</v>
      </c>
      <c r="D55" s="91" t="str">
        <f>TEXT(C55,"mmm")</f>
        <v>Sep</v>
      </c>
      <c r="E55" s="42" t="s">
        <v>510</v>
      </c>
      <c r="F55" s="94" t="s">
        <v>507</v>
      </c>
    </row>
    <row r="56" spans="1:7">
      <c r="B56" s="2" t="s">
        <v>501</v>
      </c>
      <c r="C56" s="96">
        <v>44080</v>
      </c>
      <c r="D56" s="91" t="str">
        <f>TEXT(C56,"mmmm")</f>
        <v>September</v>
      </c>
      <c r="E56" s="42" t="s">
        <v>511</v>
      </c>
      <c r="F56" s="94" t="s">
        <v>507</v>
      </c>
    </row>
    <row r="57" spans="1:7">
      <c r="B57" s="15" t="s">
        <v>512</v>
      </c>
      <c r="C57" s="96">
        <v>44080</v>
      </c>
      <c r="D57" s="91" t="str">
        <f>TEXT(C57,"yy")</f>
        <v>20</v>
      </c>
      <c r="E57" s="42" t="s">
        <v>513</v>
      </c>
      <c r="F57" s="94" t="s">
        <v>507</v>
      </c>
    </row>
    <row r="58" spans="1:7">
      <c r="B58" s="15" t="s">
        <v>512</v>
      </c>
      <c r="C58" s="96">
        <v>44080</v>
      </c>
      <c r="D58" s="91" t="str">
        <f>TEXT(C58,"yyyy")</f>
        <v>2020</v>
      </c>
      <c r="E58" s="42" t="s">
        <v>514</v>
      </c>
      <c r="F58" s="94" t="s">
        <v>507</v>
      </c>
    </row>
    <row r="60" spans="1:7" ht="19.5" thickBot="1">
      <c r="A60" s="12" t="s">
        <v>265</v>
      </c>
      <c r="B60" t="s">
        <v>6398</v>
      </c>
    </row>
    <row r="61" spans="1:7" ht="48" thickBot="1">
      <c r="B61" s="97" t="s">
        <v>515</v>
      </c>
      <c r="C61" s="88"/>
      <c r="D61" s="102" t="s">
        <v>519</v>
      </c>
      <c r="E61" s="107" t="s">
        <v>532</v>
      </c>
      <c r="F61" s="108" t="s">
        <v>541</v>
      </c>
    </row>
    <row r="62" spans="1:7" ht="18.75">
      <c r="B62" s="97"/>
      <c r="C62" s="88"/>
      <c r="D62" s="98"/>
      <c r="E62" s="90"/>
      <c r="F62" s="56"/>
      <c r="G62" s="56"/>
    </row>
    <row r="63" spans="1:7">
      <c r="B63" s="13" t="s">
        <v>487</v>
      </c>
      <c r="C63" s="96">
        <v>31114</v>
      </c>
      <c r="D63" s="89"/>
      <c r="E63" s="100"/>
      <c r="F63" s="56"/>
      <c r="G63" s="56"/>
    </row>
    <row r="64" spans="1:7">
      <c r="B64" s="13" t="s">
        <v>488</v>
      </c>
      <c r="C64" s="96">
        <f ca="1">TODAY()</f>
        <v>44083</v>
      </c>
      <c r="D64" s="89"/>
      <c r="E64" s="100"/>
      <c r="F64" s="56"/>
      <c r="G64" s="56"/>
    </row>
    <row r="65" spans="2:6">
      <c r="B65" s="87"/>
      <c r="C65" s="100"/>
      <c r="D65" s="89"/>
      <c r="E65" s="90"/>
      <c r="F65" s="56"/>
    </row>
    <row r="66" spans="2:6">
      <c r="B66" s="13"/>
      <c r="C66" s="46"/>
      <c r="D66" s="46" t="s">
        <v>269</v>
      </c>
      <c r="E66" s="46" t="s">
        <v>253</v>
      </c>
      <c r="F66" s="46" t="s">
        <v>378</v>
      </c>
    </row>
    <row r="67" spans="2:6">
      <c r="B67" s="15" t="s">
        <v>516</v>
      </c>
      <c r="C67" s="47"/>
      <c r="D67" s="91">
        <f ca="1">DATEDIF(C63,C64,"Y")</f>
        <v>35</v>
      </c>
      <c r="E67" s="42" t="s">
        <v>521</v>
      </c>
      <c r="F67" s="94" t="s">
        <v>526</v>
      </c>
    </row>
    <row r="68" spans="2:6">
      <c r="B68" s="15" t="s">
        <v>517</v>
      </c>
      <c r="C68" s="47"/>
      <c r="D68" s="91">
        <f ca="1">DATEDIF(C63,C64,"M")</f>
        <v>426</v>
      </c>
      <c r="E68" s="42" t="s">
        <v>522</v>
      </c>
      <c r="F68" s="94" t="s">
        <v>527</v>
      </c>
    </row>
    <row r="69" spans="2:6">
      <c r="B69" s="15" t="s">
        <v>518</v>
      </c>
      <c r="C69" s="47"/>
      <c r="D69" s="91">
        <f ca="1">DATEDIF(C63,C64,"D")</f>
        <v>12969</v>
      </c>
      <c r="E69" s="42" t="s">
        <v>523</v>
      </c>
      <c r="F69" s="94" t="s">
        <v>528</v>
      </c>
    </row>
    <row r="71" spans="2:6">
      <c r="B71" s="15" t="s">
        <v>520</v>
      </c>
      <c r="C71" s="47"/>
      <c r="D71" s="91">
        <f ca="1">DATEDIF(C63,C64,"Y")</f>
        <v>35</v>
      </c>
      <c r="E71" s="42" t="s">
        <v>521</v>
      </c>
      <c r="F71" s="94" t="s">
        <v>526</v>
      </c>
    </row>
    <row r="72" spans="2:6">
      <c r="B72" s="15" t="s">
        <v>476</v>
      </c>
      <c r="C72" s="47"/>
      <c r="D72" s="91">
        <f ca="1">DATEDIF(C63,C64,"YM")</f>
        <v>6</v>
      </c>
      <c r="E72" s="42" t="s">
        <v>524</v>
      </c>
      <c r="F72" s="94" t="s">
        <v>529</v>
      </c>
    </row>
    <row r="73" spans="2:6">
      <c r="B73" s="15" t="s">
        <v>471</v>
      </c>
      <c r="C73" s="47"/>
      <c r="D73" s="91">
        <f ca="1">DATEDIF(C63,C64,"MD")</f>
        <v>1</v>
      </c>
      <c r="E73" s="42" t="s">
        <v>525</v>
      </c>
      <c r="F73" s="94" t="s">
        <v>530</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dimension ref="A1:F52"/>
  <sheetViews>
    <sheetView workbookViewId="0">
      <pane ySplit="1" topLeftCell="A2" activePane="bottomLeft" state="frozen"/>
      <selection pane="bottomLeft" activeCell="B2" sqref="B2"/>
    </sheetView>
  </sheetViews>
  <sheetFormatPr defaultRowHeight="15"/>
  <cols>
    <col min="1" max="1" width="14.7109375" customWidth="1"/>
    <col min="2" max="2" width="33.5703125" customWidth="1"/>
    <col min="3" max="3" width="29.7109375" customWidth="1"/>
    <col min="4" max="4" width="22" bestFit="1" customWidth="1"/>
    <col min="5" max="5" width="20.7109375" customWidth="1"/>
    <col min="6" max="6" width="47.85546875" customWidth="1"/>
    <col min="7" max="7" width="15" bestFit="1" customWidth="1"/>
    <col min="8" max="8" width="14.140625" bestFit="1" customWidth="1"/>
  </cols>
  <sheetData>
    <row r="1" spans="1:6" ht="36.75" customHeight="1"/>
    <row r="3" spans="1:6" ht="24.95" customHeight="1">
      <c r="A3" s="18" t="s">
        <v>222</v>
      </c>
      <c r="B3" s="10"/>
    </row>
    <row r="4" spans="1:6" ht="24.95" customHeight="1">
      <c r="A4" s="19" t="s">
        <v>247</v>
      </c>
    </row>
    <row r="5" spans="1:6" ht="24.95" customHeight="1">
      <c r="A5" s="12"/>
    </row>
    <row r="6" spans="1:6" ht="24.95" customHeight="1">
      <c r="A6" s="65"/>
      <c r="B6" s="10"/>
    </row>
    <row r="7" spans="1:6" s="86" customFormat="1" ht="24.95" customHeight="1">
      <c r="A7" s="65"/>
      <c r="B7" s="85"/>
    </row>
    <row r="8" spans="1:6" s="86" customFormat="1" ht="24.95" customHeight="1">
      <c r="A8" s="12" t="s">
        <v>261</v>
      </c>
      <c r="B8" s="13" t="s">
        <v>546</v>
      </c>
      <c r="C8" s="46" t="s">
        <v>547</v>
      </c>
      <c r="D8" s="46" t="s">
        <v>548</v>
      </c>
      <c r="E8" s="46" t="s">
        <v>269</v>
      </c>
      <c r="F8" s="46" t="s">
        <v>253</v>
      </c>
    </row>
    <row r="9" spans="1:6" s="86" customFormat="1" ht="24.95" customHeight="1">
      <c r="A9" s="65"/>
      <c r="B9" s="117" t="s">
        <v>542</v>
      </c>
      <c r="C9" s="53">
        <v>20</v>
      </c>
      <c r="D9" s="53">
        <v>10</v>
      </c>
      <c r="E9" s="115">
        <f>C9+D9</f>
        <v>30</v>
      </c>
      <c r="F9" s="116" t="s">
        <v>549</v>
      </c>
    </row>
    <row r="10" spans="1:6" s="86" customFormat="1" ht="24.95" customHeight="1">
      <c r="A10" s="65"/>
      <c r="B10" s="117" t="s">
        <v>543</v>
      </c>
      <c r="C10" s="53">
        <v>20</v>
      </c>
      <c r="D10" s="53">
        <v>10</v>
      </c>
      <c r="E10" s="115">
        <f>C10-D10</f>
        <v>10</v>
      </c>
      <c r="F10" s="116" t="s">
        <v>550</v>
      </c>
    </row>
    <row r="11" spans="1:6" s="86" customFormat="1" ht="24.95" customHeight="1">
      <c r="A11" s="65"/>
      <c r="B11" s="117" t="s">
        <v>544</v>
      </c>
      <c r="C11" s="53">
        <v>20</v>
      </c>
      <c r="D11" s="53">
        <v>10</v>
      </c>
      <c r="E11" s="109">
        <f>C11/D11</f>
        <v>2</v>
      </c>
      <c r="F11" s="116" t="s">
        <v>551</v>
      </c>
    </row>
    <row r="12" spans="1:6" s="86" customFormat="1" ht="24.95" customHeight="1">
      <c r="A12" s="65"/>
      <c r="B12" s="117" t="s">
        <v>545</v>
      </c>
      <c r="C12" s="53">
        <v>20</v>
      </c>
      <c r="D12" s="53">
        <v>10</v>
      </c>
      <c r="E12" s="109">
        <f>C12*D12</f>
        <v>200</v>
      </c>
      <c r="F12" s="116" t="s">
        <v>552</v>
      </c>
    </row>
    <row r="13" spans="1:6" s="86" customFormat="1" ht="24.95" customHeight="1">
      <c r="A13" s="65"/>
      <c r="B13" s="87"/>
      <c r="C13" s="88"/>
      <c r="D13" s="89"/>
      <c r="E13" s="90"/>
    </row>
    <row r="14" spans="1:6" s="86" customFormat="1" ht="24.95" customHeight="1">
      <c r="A14" s="65"/>
      <c r="B14" s="49" t="s">
        <v>560</v>
      </c>
      <c r="C14" s="111"/>
      <c r="D14" s="89"/>
      <c r="E14" s="90"/>
    </row>
    <row r="15" spans="1:6" s="86" customFormat="1" ht="24.95" customHeight="1">
      <c r="A15" s="65"/>
      <c r="B15" s="113" t="s">
        <v>561</v>
      </c>
      <c r="C15" s="111" t="s">
        <v>564</v>
      </c>
      <c r="D15" s="89"/>
      <c r="E15" s="90"/>
    </row>
    <row r="16" spans="1:6" s="86" customFormat="1" ht="24.95" customHeight="1">
      <c r="A16" s="65"/>
      <c r="B16" s="113" t="s">
        <v>570</v>
      </c>
      <c r="C16" s="111" t="s">
        <v>565</v>
      </c>
      <c r="D16" s="89"/>
      <c r="E16" s="90"/>
    </row>
    <row r="17" spans="1:5" s="86" customFormat="1" ht="24.95" customHeight="1">
      <c r="A17" s="65"/>
      <c r="B17" s="113" t="s">
        <v>544</v>
      </c>
      <c r="C17" s="114" t="s">
        <v>566</v>
      </c>
      <c r="D17" s="89"/>
      <c r="E17" s="90"/>
    </row>
    <row r="18" spans="1:5" s="86" customFormat="1" ht="24.95" customHeight="1">
      <c r="A18" s="65"/>
      <c r="B18" s="113" t="s">
        <v>545</v>
      </c>
      <c r="C18" s="114" t="s">
        <v>567</v>
      </c>
      <c r="D18" s="89"/>
      <c r="E18" s="90"/>
    </row>
    <row r="19" spans="1:5" s="86" customFormat="1" ht="24.95" customHeight="1">
      <c r="A19" s="65"/>
      <c r="B19" s="113" t="s">
        <v>562</v>
      </c>
      <c r="C19" s="114" t="s">
        <v>568</v>
      </c>
      <c r="D19" s="89"/>
      <c r="E19" s="90"/>
    </row>
    <row r="20" spans="1:5" s="86" customFormat="1" ht="24.95" customHeight="1">
      <c r="A20" s="65"/>
      <c r="B20" s="113" t="s">
        <v>563</v>
      </c>
      <c r="C20" s="114" t="s">
        <v>569</v>
      </c>
      <c r="D20" s="89"/>
      <c r="E20" s="90"/>
    </row>
    <row r="21" spans="1:5" s="86" customFormat="1" ht="24.95" customHeight="1">
      <c r="A21" s="12" t="s">
        <v>262</v>
      </c>
      <c r="B21" s="97" t="s">
        <v>553</v>
      </c>
      <c r="C21" s="88"/>
      <c r="D21" s="89"/>
      <c r="E21" s="90"/>
    </row>
    <row r="22" spans="1:5" s="86" customFormat="1" ht="24.95" customHeight="1">
      <c r="A22" s="12"/>
      <c r="B22" s="13" t="s">
        <v>558</v>
      </c>
      <c r="C22" s="46" t="s">
        <v>364</v>
      </c>
      <c r="D22" s="46" t="s">
        <v>269</v>
      </c>
      <c r="E22" s="46" t="s">
        <v>253</v>
      </c>
    </row>
    <row r="23" spans="1:5" s="86" customFormat="1" ht="24.95" customHeight="1">
      <c r="A23" s="12"/>
      <c r="B23" s="118" t="s">
        <v>571</v>
      </c>
      <c r="C23" s="111"/>
      <c r="D23" s="112"/>
      <c r="E23" s="33"/>
    </row>
    <row r="24" spans="1:5" s="86" customFormat="1" ht="24.95" customHeight="1">
      <c r="A24" s="12"/>
      <c r="B24" s="110" t="s">
        <v>554</v>
      </c>
      <c r="C24" s="111">
        <v>120</v>
      </c>
      <c r="D24" s="112"/>
      <c r="E24" s="33"/>
    </row>
    <row r="25" spans="1:5" s="86" customFormat="1" ht="24.95" customHeight="1">
      <c r="A25" s="12"/>
      <c r="B25" s="110" t="s">
        <v>555</v>
      </c>
      <c r="C25" s="111">
        <v>200</v>
      </c>
      <c r="D25" s="112"/>
      <c r="E25" s="33"/>
    </row>
    <row r="26" spans="1:5" s="86" customFormat="1" ht="24.95" customHeight="1">
      <c r="A26" s="12"/>
      <c r="B26" s="110" t="s">
        <v>556</v>
      </c>
      <c r="C26" s="111">
        <v>2</v>
      </c>
      <c r="D26" s="112"/>
      <c r="E26" s="33"/>
    </row>
    <row r="27" spans="1:5" s="86" customFormat="1" ht="24.95" customHeight="1">
      <c r="A27" s="12"/>
      <c r="B27" s="110" t="s">
        <v>557</v>
      </c>
      <c r="C27" s="111">
        <f>(C25-C24)*C26</f>
        <v>160</v>
      </c>
      <c r="D27" s="109">
        <f>(C25-C24)*C26</f>
        <v>160</v>
      </c>
      <c r="E27" s="116" t="s">
        <v>559</v>
      </c>
    </row>
    <row r="28" spans="1:5" s="86" customFormat="1" ht="24.95" customHeight="1">
      <c r="A28" s="12"/>
      <c r="B28" s="118" t="s">
        <v>572</v>
      </c>
      <c r="C28" s="111"/>
      <c r="D28" s="112"/>
      <c r="E28" s="33"/>
    </row>
    <row r="29" spans="1:5" ht="18.75">
      <c r="B29" s="110" t="s">
        <v>573</v>
      </c>
      <c r="C29" s="111">
        <v>100</v>
      </c>
      <c r="D29" s="112"/>
      <c r="E29" s="33"/>
    </row>
    <row r="30" spans="1:5" ht="18.75">
      <c r="B30" s="110" t="s">
        <v>574</v>
      </c>
      <c r="C30" s="111">
        <v>300</v>
      </c>
      <c r="D30" s="112"/>
      <c r="E30" s="33"/>
    </row>
    <row r="31" spans="1:5" ht="18.75">
      <c r="B31" s="110" t="s">
        <v>575</v>
      </c>
      <c r="C31" s="111">
        <v>1</v>
      </c>
      <c r="D31" s="112"/>
      <c r="E31" s="33"/>
    </row>
    <row r="32" spans="1:5" ht="18.75">
      <c r="B32" s="110" t="s">
        <v>557</v>
      </c>
      <c r="C32" s="111">
        <f>(C30-C29)*C31</f>
        <v>200</v>
      </c>
      <c r="D32" s="109">
        <f>(C30-C29)*C31</f>
        <v>200</v>
      </c>
      <c r="E32" s="116" t="s">
        <v>576</v>
      </c>
    </row>
    <row r="33" spans="1:6" ht="18.75">
      <c r="B33" s="110" t="s">
        <v>577</v>
      </c>
      <c r="C33" s="119">
        <f>C27+C32</f>
        <v>360</v>
      </c>
      <c r="D33" s="2"/>
      <c r="E33" s="2"/>
    </row>
    <row r="37" spans="1:6" ht="18.75">
      <c r="A37" s="12" t="s">
        <v>265</v>
      </c>
      <c r="B37" s="142" t="s">
        <v>596</v>
      </c>
      <c r="C37" s="142" t="s">
        <v>597</v>
      </c>
    </row>
    <row r="38" spans="1:6">
      <c r="B38" s="9" t="s">
        <v>599</v>
      </c>
      <c r="C38" s="6">
        <v>100</v>
      </c>
    </row>
    <row r="39" spans="1:6">
      <c r="B39" s="9" t="s">
        <v>215</v>
      </c>
      <c r="C39" s="6">
        <v>99</v>
      </c>
    </row>
    <row r="40" spans="1:6">
      <c r="B40" s="9" t="s">
        <v>599</v>
      </c>
      <c r="C40" s="6">
        <v>70</v>
      </c>
    </row>
    <row r="41" spans="1:6">
      <c r="B41" s="9" t="s">
        <v>215</v>
      </c>
      <c r="C41" s="6">
        <v>125</v>
      </c>
    </row>
    <row r="42" spans="1:6">
      <c r="B42" s="9" t="s">
        <v>599</v>
      </c>
      <c r="C42" s="6">
        <v>20</v>
      </c>
    </row>
    <row r="43" spans="1:6">
      <c r="B43" s="9" t="s">
        <v>215</v>
      </c>
      <c r="C43" s="6">
        <v>80</v>
      </c>
    </row>
    <row r="44" spans="1:6">
      <c r="B44" s="9" t="s">
        <v>215</v>
      </c>
      <c r="C44" s="6">
        <v>165</v>
      </c>
    </row>
    <row r="45" spans="1:6">
      <c r="B45" s="9" t="s">
        <v>215</v>
      </c>
      <c r="C45" s="6">
        <v>500</v>
      </c>
    </row>
    <row r="47" spans="1:6">
      <c r="B47" s="64" t="s">
        <v>618</v>
      </c>
      <c r="C47" s="125" t="s">
        <v>684</v>
      </c>
      <c r="D47" s="126" t="s">
        <v>269</v>
      </c>
      <c r="E47" s="126" t="s">
        <v>253</v>
      </c>
      <c r="F47" s="126" t="s">
        <v>378</v>
      </c>
    </row>
    <row r="48" spans="1:6" ht="62.25">
      <c r="B48" s="143" t="s">
        <v>664</v>
      </c>
      <c r="C48" s="144" t="s">
        <v>669</v>
      </c>
      <c r="D48" s="148">
        <f>MIN(C38:C45)</f>
        <v>20</v>
      </c>
      <c r="E48" s="94" t="s">
        <v>670</v>
      </c>
      <c r="F48" s="150" t="s">
        <v>672</v>
      </c>
    </row>
    <row r="49" spans="2:6" ht="61.5">
      <c r="B49" s="143" t="s">
        <v>665</v>
      </c>
      <c r="C49" s="145" t="s">
        <v>673</v>
      </c>
      <c r="D49" s="148">
        <f>MAX(C38:C45)</f>
        <v>500</v>
      </c>
      <c r="E49" s="94" t="s">
        <v>675</v>
      </c>
      <c r="F49" s="150" t="s">
        <v>674</v>
      </c>
    </row>
    <row r="50" spans="2:6" ht="61.5">
      <c r="B50" s="143" t="s">
        <v>666</v>
      </c>
      <c r="C50" s="144" t="s">
        <v>676</v>
      </c>
      <c r="D50" s="148">
        <f>PRODUCT(D48,D49)</f>
        <v>10000</v>
      </c>
      <c r="E50" s="94" t="s">
        <v>677</v>
      </c>
      <c r="F50" s="94" t="s">
        <v>678</v>
      </c>
    </row>
    <row r="51" spans="2:6" ht="123.75">
      <c r="B51" s="143" t="s">
        <v>667</v>
      </c>
      <c r="C51" s="146" t="s">
        <v>679</v>
      </c>
      <c r="D51" s="149">
        <f>AVERAGE(C38:C45)</f>
        <v>144.875</v>
      </c>
      <c r="E51" s="94" t="s">
        <v>671</v>
      </c>
      <c r="F51" s="94" t="s">
        <v>680</v>
      </c>
    </row>
    <row r="52" spans="2:6" ht="58.5">
      <c r="B52" s="143" t="s">
        <v>668</v>
      </c>
      <c r="C52" s="147" t="s">
        <v>681</v>
      </c>
      <c r="D52" s="148">
        <f>QUOTIENT(D50,D49)</f>
        <v>20</v>
      </c>
      <c r="E52" s="94" t="s">
        <v>682</v>
      </c>
      <c r="F52" s="94" t="s">
        <v>683</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dimension ref="A1:H63"/>
  <sheetViews>
    <sheetView workbookViewId="0">
      <pane ySplit="1" topLeftCell="A2" activePane="bottomLeft" state="frozen"/>
      <selection pane="bottomLeft" activeCell="B1" sqref="B1"/>
    </sheetView>
  </sheetViews>
  <sheetFormatPr defaultRowHeight="15"/>
  <cols>
    <col min="1" max="1" width="20.140625" bestFit="1" customWidth="1"/>
    <col min="2" max="2" width="52.28515625" bestFit="1" customWidth="1"/>
    <col min="3" max="3" width="64.5703125" customWidth="1"/>
    <col min="4" max="4" width="33.140625" bestFit="1" customWidth="1"/>
    <col min="5" max="5" width="43.140625" bestFit="1" customWidth="1"/>
    <col min="6" max="6" width="61.140625" bestFit="1" customWidth="1"/>
    <col min="7" max="7" width="24.140625" bestFit="1" customWidth="1"/>
  </cols>
  <sheetData>
    <row r="1" spans="1:6" ht="36.75" customHeight="1"/>
    <row r="3" spans="1:6" ht="24.95" customHeight="1">
      <c r="A3" s="18" t="s">
        <v>222</v>
      </c>
      <c r="B3" s="10"/>
    </row>
    <row r="4" spans="1:6" ht="24.95" customHeight="1">
      <c r="A4" s="66" t="s">
        <v>377</v>
      </c>
      <c r="B4" s="66" t="s">
        <v>378</v>
      </c>
      <c r="C4" s="66" t="s">
        <v>247</v>
      </c>
    </row>
    <row r="5" spans="1:6" ht="31.5">
      <c r="A5" s="67" t="s">
        <v>580</v>
      </c>
      <c r="B5" s="68" t="s">
        <v>584</v>
      </c>
      <c r="C5" s="69" t="s">
        <v>585</v>
      </c>
      <c r="D5" s="2"/>
    </row>
    <row r="6" spans="1:6" ht="76.5">
      <c r="A6" s="67" t="s">
        <v>581</v>
      </c>
      <c r="B6" s="68" t="s">
        <v>586</v>
      </c>
      <c r="C6" s="69" t="s">
        <v>587</v>
      </c>
      <c r="D6" s="2"/>
    </row>
    <row r="7" spans="1:6" ht="90.75">
      <c r="A7" s="67" t="s">
        <v>582</v>
      </c>
      <c r="B7" s="68" t="s">
        <v>588</v>
      </c>
      <c r="C7" s="69" t="s">
        <v>589</v>
      </c>
      <c r="D7" s="2"/>
    </row>
    <row r="8" spans="1:6" ht="37.5" customHeight="1">
      <c r="A8" s="67" t="s">
        <v>583</v>
      </c>
      <c r="B8" s="68" t="s">
        <v>590</v>
      </c>
      <c r="C8" s="69" t="s">
        <v>591</v>
      </c>
      <c r="D8" s="2"/>
    </row>
    <row r="9" spans="1:6" ht="56.25" customHeight="1">
      <c r="A9" s="67" t="s">
        <v>592</v>
      </c>
      <c r="B9" s="68" t="s">
        <v>593</v>
      </c>
      <c r="C9" s="69" t="s">
        <v>594</v>
      </c>
      <c r="D9" s="2"/>
    </row>
    <row r="10" spans="1:6" ht="24.95" customHeight="1">
      <c r="A10" s="65"/>
      <c r="B10" s="10"/>
    </row>
    <row r="12" spans="1:6" ht="18.75">
      <c r="A12" s="12" t="s">
        <v>261</v>
      </c>
    </row>
    <row r="13" spans="1:6">
      <c r="B13" s="64" t="s">
        <v>365</v>
      </c>
      <c r="C13" s="125" t="s">
        <v>359</v>
      </c>
      <c r="D13" s="132"/>
      <c r="E13" s="132"/>
      <c r="F13" s="132"/>
    </row>
    <row r="14" spans="1:6" ht="15.75">
      <c r="B14" s="123" t="s">
        <v>608</v>
      </c>
      <c r="C14" s="120">
        <v>255377649</v>
      </c>
      <c r="D14" s="44"/>
      <c r="E14" s="131"/>
      <c r="F14" s="131"/>
    </row>
    <row r="15" spans="1:6" ht="15" customHeight="1">
      <c r="B15" s="124" t="s">
        <v>609</v>
      </c>
      <c r="C15" s="120">
        <v>123.467</v>
      </c>
      <c r="D15" s="44"/>
      <c r="E15" s="131"/>
      <c r="F15" s="131"/>
    </row>
    <row r="16" spans="1:6" ht="15" customHeight="1">
      <c r="B16" s="124" t="s">
        <v>611</v>
      </c>
      <c r="C16" s="120" t="b">
        <v>1</v>
      </c>
      <c r="D16" s="44"/>
      <c r="E16" s="131"/>
      <c r="F16" s="131"/>
    </row>
    <row r="17" spans="1:6" ht="15" customHeight="1">
      <c r="B17" s="124" t="s">
        <v>611</v>
      </c>
      <c r="C17" s="120" t="b">
        <v>0</v>
      </c>
      <c r="D17" s="44"/>
      <c r="E17" s="131"/>
      <c r="F17" s="131"/>
    </row>
    <row r="18" spans="1:6" ht="15" customHeight="1">
      <c r="B18" s="124" t="s">
        <v>367</v>
      </c>
      <c r="C18" s="53" t="s">
        <v>600</v>
      </c>
      <c r="D18" s="44"/>
      <c r="E18" s="131"/>
      <c r="F18" s="131"/>
    </row>
    <row r="19" spans="1:6" ht="15" customHeight="1">
      <c r="B19" s="124" t="s">
        <v>367</v>
      </c>
      <c r="C19" s="53" t="s">
        <v>612</v>
      </c>
      <c r="D19" s="44"/>
      <c r="E19" s="131"/>
      <c r="F19" s="131"/>
    </row>
    <row r="20" spans="1:6" ht="15" customHeight="1">
      <c r="B20" s="123" t="s">
        <v>610</v>
      </c>
      <c r="C20" s="121">
        <v>123</v>
      </c>
      <c r="D20" s="44"/>
      <c r="E20" s="131"/>
      <c r="F20" s="131"/>
    </row>
    <row r="21" spans="1:6" ht="15" customHeight="1">
      <c r="B21" s="123" t="s">
        <v>455</v>
      </c>
      <c r="C21" s="122">
        <v>44007</v>
      </c>
      <c r="D21" s="44"/>
      <c r="E21" s="131"/>
      <c r="F21" s="131"/>
    </row>
    <row r="22" spans="1:6" ht="15.75">
      <c r="B22" s="124" t="s">
        <v>613</v>
      </c>
      <c r="C22" s="2" t="e">
        <f>B20+B21</f>
        <v>#VALUE!</v>
      </c>
      <c r="D22" s="131"/>
      <c r="E22" s="131"/>
      <c r="F22" s="131"/>
    </row>
    <row r="23" spans="1:6" ht="15.75">
      <c r="B23" s="124" t="s">
        <v>614</v>
      </c>
      <c r="C23" s="2"/>
      <c r="D23" s="88"/>
      <c r="E23" s="131"/>
      <c r="F23" s="131"/>
    </row>
    <row r="25" spans="1:6">
      <c r="B25" s="64" t="s">
        <v>618</v>
      </c>
      <c r="C25" s="125" t="s">
        <v>359</v>
      </c>
      <c r="D25" s="126" t="s">
        <v>269</v>
      </c>
      <c r="E25" s="126" t="s">
        <v>253</v>
      </c>
      <c r="F25" s="126" t="s">
        <v>378</v>
      </c>
    </row>
    <row r="26" spans="1:6" ht="18.75">
      <c r="B26" s="129" t="s">
        <v>580</v>
      </c>
      <c r="C26" s="130" t="s">
        <v>603</v>
      </c>
      <c r="D26" s="47">
        <f>COUNT(C14:C23)</f>
        <v>4</v>
      </c>
      <c r="E26" s="94" t="s">
        <v>615</v>
      </c>
      <c r="F26" s="127" t="s">
        <v>604</v>
      </c>
    </row>
    <row r="27" spans="1:6" ht="18.75">
      <c r="B27" s="129" t="s">
        <v>581</v>
      </c>
      <c r="C27" s="130" t="s">
        <v>616</v>
      </c>
      <c r="D27" s="47">
        <f>COUNTA(C14:C23)</f>
        <v>9</v>
      </c>
      <c r="E27" s="94" t="s">
        <v>620</v>
      </c>
      <c r="F27" s="128" t="s">
        <v>617</v>
      </c>
    </row>
    <row r="28" spans="1:6" ht="18.75">
      <c r="B28" s="129" t="s">
        <v>582</v>
      </c>
      <c r="C28" s="130" t="s">
        <v>619</v>
      </c>
      <c r="D28" s="47">
        <f>COUNTBLANK(C14:C23)</f>
        <v>1</v>
      </c>
      <c r="E28" s="94" t="s">
        <v>621</v>
      </c>
      <c r="F28" s="128" t="s">
        <v>622</v>
      </c>
    </row>
    <row r="32" spans="1:6" ht="18.75">
      <c r="A32" s="12" t="s">
        <v>262</v>
      </c>
      <c r="B32" s="134" t="s">
        <v>595</v>
      </c>
      <c r="C32" s="134" t="s">
        <v>596</v>
      </c>
      <c r="D32" s="134" t="s">
        <v>597</v>
      </c>
    </row>
    <row r="33" spans="2:6">
      <c r="B33" s="120" t="s">
        <v>598</v>
      </c>
      <c r="C33" s="120" t="s">
        <v>599</v>
      </c>
      <c r="D33" s="133">
        <v>100</v>
      </c>
    </row>
    <row r="34" spans="2:6">
      <c r="B34" s="120" t="s">
        <v>600</v>
      </c>
      <c r="C34" s="120" t="s">
        <v>215</v>
      </c>
      <c r="D34" s="133">
        <v>99</v>
      </c>
    </row>
    <row r="35" spans="2:6">
      <c r="B35" s="120" t="s">
        <v>601</v>
      </c>
      <c r="C35" s="120" t="s">
        <v>599</v>
      </c>
      <c r="D35" s="133">
        <v>70</v>
      </c>
    </row>
    <row r="36" spans="2:6">
      <c r="B36" s="120" t="s">
        <v>602</v>
      </c>
      <c r="C36" s="120" t="s">
        <v>215</v>
      </c>
      <c r="D36" s="133">
        <v>125</v>
      </c>
    </row>
    <row r="37" spans="2:6">
      <c r="B37" s="120" t="s">
        <v>598</v>
      </c>
      <c r="C37" s="120" t="s">
        <v>599</v>
      </c>
      <c r="D37" s="133">
        <v>20</v>
      </c>
    </row>
    <row r="38" spans="2:6">
      <c r="B38" s="120" t="s">
        <v>601</v>
      </c>
      <c r="C38" s="120" t="s">
        <v>215</v>
      </c>
      <c r="D38" s="133">
        <v>80</v>
      </c>
    </row>
    <row r="39" spans="2:6">
      <c r="B39" s="120" t="s">
        <v>601</v>
      </c>
      <c r="C39" s="120" t="s">
        <v>215</v>
      </c>
      <c r="D39" s="133">
        <v>165</v>
      </c>
    </row>
    <row r="40" spans="2:6">
      <c r="B40" s="120" t="s">
        <v>598</v>
      </c>
      <c r="C40" s="120" t="s">
        <v>215</v>
      </c>
      <c r="D40" s="133">
        <v>500</v>
      </c>
    </row>
    <row r="43" spans="2:6">
      <c r="B43" s="64" t="s">
        <v>618</v>
      </c>
      <c r="C43" s="125" t="s">
        <v>359</v>
      </c>
      <c r="D43" s="126" t="s">
        <v>269</v>
      </c>
      <c r="E43" s="126" t="s">
        <v>253</v>
      </c>
      <c r="F43" s="126" t="s">
        <v>378</v>
      </c>
    </row>
    <row r="44" spans="2:6" ht="18.75">
      <c r="B44" s="129" t="s">
        <v>583</v>
      </c>
      <c r="C44" s="6" t="s">
        <v>605</v>
      </c>
      <c r="D44" s="47">
        <f>COUNTIF(B33:B40,"=A*")</f>
        <v>3</v>
      </c>
      <c r="E44" s="94" t="s">
        <v>623</v>
      </c>
      <c r="F44" s="6" t="s">
        <v>606</v>
      </c>
    </row>
    <row r="45" spans="2:6" ht="18.75">
      <c r="B45" s="129" t="s">
        <v>592</v>
      </c>
      <c r="C45" s="15" t="s">
        <v>624</v>
      </c>
      <c r="D45" s="47">
        <f>COUNTIFS(B33:B40,"&lt;&gt;A*",C33:C40,"DINESH")</f>
        <v>4</v>
      </c>
      <c r="E45" s="94" t="s">
        <v>625</v>
      </c>
      <c r="F45" s="6" t="s">
        <v>607</v>
      </c>
    </row>
    <row r="49" spans="1:8" ht="18.75">
      <c r="A49" s="12" t="s">
        <v>265</v>
      </c>
      <c r="B49" s="135" t="s">
        <v>638</v>
      </c>
      <c r="C49" s="136" t="s">
        <v>639</v>
      </c>
      <c r="D49" s="137" t="s">
        <v>640</v>
      </c>
      <c r="E49" s="136" t="s">
        <v>641</v>
      </c>
      <c r="F49" s="136" t="s">
        <v>642</v>
      </c>
      <c r="G49" s="136" t="s">
        <v>643</v>
      </c>
      <c r="H49" s="136" t="s">
        <v>644</v>
      </c>
    </row>
    <row r="50" spans="1:8">
      <c r="B50" s="2" t="s">
        <v>645</v>
      </c>
      <c r="C50" s="2">
        <v>75</v>
      </c>
      <c r="D50" s="2">
        <v>55</v>
      </c>
      <c r="E50" s="2">
        <v>88</v>
      </c>
      <c r="F50" s="2">
        <v>67</v>
      </c>
      <c r="G50" s="2">
        <v>63</v>
      </c>
      <c r="H50" s="2">
        <v>66</v>
      </c>
    </row>
    <row r="51" spans="1:8">
      <c r="B51" s="2" t="s">
        <v>646</v>
      </c>
      <c r="C51" s="2">
        <v>89</v>
      </c>
      <c r="D51" s="2">
        <v>77</v>
      </c>
      <c r="E51" s="2">
        <v>56</v>
      </c>
      <c r="F51" s="2">
        <v>68</v>
      </c>
      <c r="G51" s="2">
        <v>45</v>
      </c>
      <c r="H51" s="2">
        <v>77</v>
      </c>
    </row>
    <row r="52" spans="1:8">
      <c r="B52" s="2" t="s">
        <v>647</v>
      </c>
      <c r="C52" s="2">
        <v>67</v>
      </c>
      <c r="D52" s="2">
        <v>88</v>
      </c>
      <c r="E52" s="2">
        <f>E51+20</f>
        <v>76</v>
      </c>
      <c r="F52" s="2">
        <v>65</v>
      </c>
      <c r="G52" s="2">
        <v>74</v>
      </c>
      <c r="H52" s="2">
        <v>70</v>
      </c>
    </row>
    <row r="53" spans="1:8">
      <c r="B53" s="2" t="s">
        <v>648</v>
      </c>
      <c r="C53" s="2">
        <v>90</v>
      </c>
      <c r="D53" s="2">
        <v>80</v>
      </c>
      <c r="E53" s="2">
        <f>E52+8</f>
        <v>84</v>
      </c>
      <c r="F53" s="2">
        <v>90</v>
      </c>
      <c r="G53" s="2">
        <v>85</v>
      </c>
      <c r="H53" s="2">
        <v>88</v>
      </c>
    </row>
    <row r="54" spans="1:8">
      <c r="B54" s="2" t="s">
        <v>649</v>
      </c>
      <c r="C54" s="2">
        <v>88</v>
      </c>
      <c r="D54" s="2">
        <v>83</v>
      </c>
      <c r="E54" s="2">
        <f>E53-6</f>
        <v>78</v>
      </c>
      <c r="F54" s="2">
        <v>88</v>
      </c>
      <c r="G54" s="2">
        <v>79</v>
      </c>
      <c r="H54" s="2">
        <v>86</v>
      </c>
    </row>
    <row r="55" spans="1:8">
      <c r="B55" s="2" t="s">
        <v>650</v>
      </c>
      <c r="C55" s="2">
        <v>93</v>
      </c>
      <c r="D55" s="2">
        <v>85</v>
      </c>
      <c r="E55" s="2">
        <v>71</v>
      </c>
      <c r="F55" s="2">
        <v>93</v>
      </c>
      <c r="G55" s="2">
        <v>87</v>
      </c>
      <c r="H55" s="2">
        <v>81</v>
      </c>
    </row>
    <row r="56" spans="1:8">
      <c r="B56" s="2" t="s">
        <v>651</v>
      </c>
      <c r="C56" s="2">
        <v>77</v>
      </c>
      <c r="D56" s="2">
        <v>69</v>
      </c>
      <c r="E56" s="2">
        <v>67</v>
      </c>
      <c r="F56" s="2">
        <v>77</v>
      </c>
      <c r="G56" s="2">
        <v>69</v>
      </c>
      <c r="H56" s="2">
        <v>75</v>
      </c>
    </row>
    <row r="58" spans="1:8">
      <c r="B58" s="138" t="s">
        <v>652</v>
      </c>
      <c r="C58" s="33"/>
      <c r="D58" s="33"/>
      <c r="E58" s="33"/>
      <c r="F58" s="138">
        <f>COUNTIF(F50:F56,"&gt;70")</f>
        <v>4</v>
      </c>
      <c r="G58" s="138">
        <f>COUNTIF(G50:G56,"&gt;70")</f>
        <v>4</v>
      </c>
      <c r="H58" s="138">
        <f>COUNTIF(H50:H56,"&gt;70")</f>
        <v>5</v>
      </c>
    </row>
    <row r="59" spans="1:8">
      <c r="B59" s="138" t="s">
        <v>653</v>
      </c>
      <c r="C59" s="138">
        <f>COUNTIF(C50:C56,"&lt;70")</f>
        <v>1</v>
      </c>
      <c r="D59" s="138">
        <f>COUNTIF(D50:D56,"&lt;70")</f>
        <v>2</v>
      </c>
      <c r="E59" s="138">
        <f>COUNTIF(E50:E56,"&lt;70")</f>
        <v>2</v>
      </c>
      <c r="F59" s="33"/>
      <c r="G59" s="33"/>
      <c r="H59" s="33"/>
    </row>
    <row r="60" spans="1:8">
      <c r="B60" s="138" t="s">
        <v>654</v>
      </c>
      <c r="C60" s="138">
        <f>COUNTIFS(C50:C56,"&gt;70",D50:D56,"&gt;70",E50:E56,"&gt;70",F50:F56,"&gt;70",G50:G56,"&gt;70",H50:H56,"&gt;70")</f>
        <v>3</v>
      </c>
      <c r="D60" s="138"/>
      <c r="E60" s="138"/>
      <c r="F60" s="138"/>
      <c r="G60" s="138"/>
      <c r="H60" s="138"/>
    </row>
    <row r="61" spans="1:8">
      <c r="B61" s="138" t="s">
        <v>655</v>
      </c>
      <c r="C61" s="138">
        <f>COUNTIFS(C50:C56,"&gt;70",C50:C56,"&lt;80", D50:D56,"&gt;70",D50:D56,"&lt;80", E50:E56,"&gt;70",E50:E56,"&lt;80",F50:F56,"&gt;70",F50:F56,"&lt;80",G50:G56,"&gt;70",G50:G56,"&lt;80",H50:H56,"&gt;70",H50:H56,"&lt;80")</f>
        <v>0</v>
      </c>
      <c r="D61" s="138"/>
      <c r="E61" s="138"/>
      <c r="F61" s="138"/>
      <c r="G61" s="138"/>
      <c r="H61" s="138"/>
    </row>
    <row r="62" spans="1:8">
      <c r="B62" s="138" t="s">
        <v>656</v>
      </c>
      <c r="C62" s="138">
        <f>COUNTIFS(C52:C58,"&gt;90",D52:D58,"&gt;90",E52:E58,"&gt;90",F52:F58,"&gt;90",G52:G58,"&gt;90",H52:H58,"&gt;90")</f>
        <v>0</v>
      </c>
      <c r="D62" s="138"/>
      <c r="E62" s="138"/>
      <c r="F62" s="138"/>
      <c r="G62" s="138"/>
      <c r="H62" s="138"/>
    </row>
    <row r="63" spans="1:8">
      <c r="B63" s="138" t="s">
        <v>657</v>
      </c>
      <c r="C63" s="138">
        <f>COUNTIFS(C50:C56,"&gt;90")</f>
        <v>1</v>
      </c>
      <c r="D63" s="138"/>
      <c r="E63" s="138"/>
      <c r="F63" s="138"/>
      <c r="G63" s="138"/>
      <c r="H63" s="13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J46"/>
  <sheetViews>
    <sheetView workbookViewId="0">
      <pane ySplit="1" topLeftCell="A2" activePane="bottomLeft" state="frozen"/>
      <selection pane="bottomLeft" activeCell="B2" sqref="B2"/>
    </sheetView>
  </sheetViews>
  <sheetFormatPr defaultRowHeight="15"/>
  <cols>
    <col min="1" max="1" width="20.140625" bestFit="1" customWidth="1"/>
    <col min="2" max="2" width="36" customWidth="1"/>
    <col min="3" max="3" width="61.7109375" bestFit="1" customWidth="1"/>
    <col min="4" max="4" width="11.85546875" customWidth="1"/>
    <col min="5" max="5" width="48.7109375" bestFit="1" customWidth="1"/>
    <col min="6" max="6" width="61.140625" bestFit="1" customWidth="1"/>
    <col min="7" max="7" width="24.140625" bestFit="1" customWidth="1"/>
  </cols>
  <sheetData>
    <row r="1" spans="1:4" ht="36.75" customHeight="1"/>
    <row r="3" spans="1:4" ht="24.95" customHeight="1">
      <c r="A3" s="18" t="s">
        <v>222</v>
      </c>
      <c r="B3" s="10"/>
    </row>
    <row r="4" spans="1:4" ht="24.95" customHeight="1">
      <c r="A4" s="66" t="s">
        <v>377</v>
      </c>
      <c r="B4" s="66" t="s">
        <v>378</v>
      </c>
      <c r="C4" s="66" t="s">
        <v>247</v>
      </c>
      <c r="D4" s="131"/>
    </row>
    <row r="5" spans="1:4" ht="44.25">
      <c r="A5" s="67" t="s">
        <v>629</v>
      </c>
      <c r="B5" s="68" t="s">
        <v>632</v>
      </c>
      <c r="C5" s="141" t="s">
        <v>661</v>
      </c>
      <c r="D5" s="131"/>
    </row>
    <row r="6" spans="1:4" ht="44.25">
      <c r="A6" s="67" t="s">
        <v>630</v>
      </c>
      <c r="B6" s="51" t="s">
        <v>633</v>
      </c>
      <c r="C6" s="141" t="s">
        <v>662</v>
      </c>
      <c r="D6" s="131"/>
    </row>
    <row r="7" spans="1:4" ht="30">
      <c r="A7" s="67" t="s">
        <v>631</v>
      </c>
      <c r="B7" s="51" t="s">
        <v>634</v>
      </c>
      <c r="C7" s="141" t="s">
        <v>663</v>
      </c>
      <c r="D7" s="131"/>
    </row>
    <row r="8" spans="1:4" ht="24.95" customHeight="1">
      <c r="A8" s="65"/>
      <c r="B8" s="10"/>
    </row>
    <row r="10" spans="1:4" ht="18.75">
      <c r="A10" s="12" t="s">
        <v>261</v>
      </c>
      <c r="B10" s="134" t="s">
        <v>595</v>
      </c>
      <c r="C10" s="134" t="s">
        <v>596</v>
      </c>
      <c r="D10" s="134" t="s">
        <v>597</v>
      </c>
    </row>
    <row r="11" spans="1:4">
      <c r="B11" s="120" t="s">
        <v>598</v>
      </c>
      <c r="C11" s="120" t="s">
        <v>599</v>
      </c>
      <c r="D11" s="133">
        <v>100</v>
      </c>
    </row>
    <row r="12" spans="1:4">
      <c r="B12" s="120" t="s">
        <v>600</v>
      </c>
      <c r="C12" s="120" t="s">
        <v>215</v>
      </c>
      <c r="D12" s="133">
        <v>99</v>
      </c>
    </row>
    <row r="13" spans="1:4">
      <c r="B13" s="120" t="s">
        <v>601</v>
      </c>
      <c r="C13" s="120" t="s">
        <v>599</v>
      </c>
      <c r="D13" s="133">
        <v>70</v>
      </c>
    </row>
    <row r="14" spans="1:4">
      <c r="B14" s="120" t="s">
        <v>602</v>
      </c>
      <c r="C14" s="120" t="s">
        <v>215</v>
      </c>
      <c r="D14" s="133">
        <v>125</v>
      </c>
    </row>
    <row r="15" spans="1:4">
      <c r="B15" s="120" t="s">
        <v>598</v>
      </c>
      <c r="C15" s="120" t="s">
        <v>599</v>
      </c>
      <c r="D15" s="133">
        <v>20</v>
      </c>
    </row>
    <row r="16" spans="1:4">
      <c r="B16" s="120" t="s">
        <v>601</v>
      </c>
      <c r="C16" s="120" t="s">
        <v>215</v>
      </c>
      <c r="D16" s="133">
        <v>80</v>
      </c>
    </row>
    <row r="17" spans="1:10">
      <c r="B17" s="120" t="s">
        <v>601</v>
      </c>
      <c r="C17" s="120" t="s">
        <v>215</v>
      </c>
      <c r="D17" s="133">
        <v>165</v>
      </c>
    </row>
    <row r="18" spans="1:10">
      <c r="B18" s="120" t="s">
        <v>598</v>
      </c>
      <c r="C18" s="120" t="s">
        <v>215</v>
      </c>
      <c r="D18" s="133">
        <v>500</v>
      </c>
    </row>
    <row r="21" spans="1:10">
      <c r="B21" s="64" t="s">
        <v>618</v>
      </c>
      <c r="C21" s="125" t="s">
        <v>359</v>
      </c>
      <c r="D21" s="126" t="s">
        <v>269</v>
      </c>
      <c r="E21" s="126" t="s">
        <v>253</v>
      </c>
      <c r="F21" s="126" t="s">
        <v>378</v>
      </c>
    </row>
    <row r="22" spans="1:10" ht="18.75">
      <c r="B22" s="129" t="s">
        <v>629</v>
      </c>
      <c r="C22" s="6" t="s">
        <v>635</v>
      </c>
      <c r="D22" s="47">
        <f>SUM(D11:D18)</f>
        <v>1159</v>
      </c>
      <c r="E22" s="94" t="s">
        <v>658</v>
      </c>
      <c r="F22" s="139" t="s">
        <v>632</v>
      </c>
    </row>
    <row r="23" spans="1:10" ht="18.75">
      <c r="B23" s="129" t="s">
        <v>630</v>
      </c>
      <c r="C23" s="6" t="s">
        <v>636</v>
      </c>
      <c r="D23" s="47">
        <f>SUMIF(B11:B18,"=A*",D11:D18)</f>
        <v>620</v>
      </c>
      <c r="E23" s="94" t="s">
        <v>659</v>
      </c>
      <c r="F23" s="140" t="s">
        <v>633</v>
      </c>
    </row>
    <row r="24" spans="1:10" ht="30">
      <c r="B24" s="129" t="s">
        <v>630</v>
      </c>
      <c r="C24" s="15" t="s">
        <v>637</v>
      </c>
      <c r="D24" s="47">
        <f>SUMIFS(D11:D18,B11:B18,"&lt;&gt;A*",C11:C18,"DINESH")</f>
        <v>469</v>
      </c>
      <c r="E24" s="94" t="s">
        <v>660</v>
      </c>
      <c r="F24" s="140" t="s">
        <v>634</v>
      </c>
    </row>
    <row r="28" spans="1:10" ht="19.5" thickBot="1">
      <c r="A28" s="12" t="s">
        <v>262</v>
      </c>
      <c r="B28" s="151" t="s">
        <v>685</v>
      </c>
      <c r="C28" s="152" t="s">
        <v>639</v>
      </c>
      <c r="D28" s="153" t="s">
        <v>686</v>
      </c>
      <c r="E28" s="152" t="s">
        <v>641</v>
      </c>
      <c r="F28" s="152" t="s">
        <v>642</v>
      </c>
      <c r="G28" s="152" t="s">
        <v>643</v>
      </c>
      <c r="H28" s="152" t="s">
        <v>644</v>
      </c>
      <c r="I28" s="154" t="s">
        <v>687</v>
      </c>
      <c r="J28" s="154" t="s">
        <v>688</v>
      </c>
    </row>
    <row r="29" spans="1:10">
      <c r="B29" s="155" t="s">
        <v>645</v>
      </c>
      <c r="C29" s="160">
        <v>75</v>
      </c>
      <c r="D29" s="160">
        <v>55</v>
      </c>
      <c r="E29" s="160">
        <v>88</v>
      </c>
      <c r="F29" s="160">
        <v>67</v>
      </c>
      <c r="G29" s="160">
        <v>63</v>
      </c>
      <c r="H29" s="160">
        <v>66</v>
      </c>
      <c r="I29" s="161">
        <f t="shared" ref="I29:I35" si="0">SUM(C29:H29)</f>
        <v>414</v>
      </c>
      <c r="J29" s="162">
        <f t="shared" ref="J29:J35" si="1">AVERAGE(C29:H29)</f>
        <v>69</v>
      </c>
    </row>
    <row r="30" spans="1:10">
      <c r="B30" s="156" t="s">
        <v>646</v>
      </c>
      <c r="C30" s="47">
        <v>89</v>
      </c>
      <c r="D30" s="47">
        <v>77</v>
      </c>
      <c r="E30" s="47">
        <v>56</v>
      </c>
      <c r="F30" s="47">
        <v>68</v>
      </c>
      <c r="G30" s="47">
        <v>45</v>
      </c>
      <c r="H30" s="47">
        <v>77</v>
      </c>
      <c r="I30" s="163">
        <f t="shared" si="0"/>
        <v>412</v>
      </c>
      <c r="J30" s="164">
        <f t="shared" si="1"/>
        <v>68.666666666666671</v>
      </c>
    </row>
    <row r="31" spans="1:10">
      <c r="B31" s="156" t="s">
        <v>647</v>
      </c>
      <c r="C31" s="47">
        <v>67</v>
      </c>
      <c r="D31" s="47">
        <v>88</v>
      </c>
      <c r="E31" s="47">
        <f>E30+20</f>
        <v>76</v>
      </c>
      <c r="F31" s="47">
        <v>65</v>
      </c>
      <c r="G31" s="47">
        <v>74</v>
      </c>
      <c r="H31" s="47">
        <v>70</v>
      </c>
      <c r="I31" s="163">
        <f t="shared" si="0"/>
        <v>440</v>
      </c>
      <c r="J31" s="164">
        <f t="shared" si="1"/>
        <v>73.333333333333329</v>
      </c>
    </row>
    <row r="32" spans="1:10">
      <c r="B32" s="156" t="s">
        <v>648</v>
      </c>
      <c r="C32" s="47">
        <v>90</v>
      </c>
      <c r="D32" s="47">
        <v>80</v>
      </c>
      <c r="E32" s="47">
        <f>E31+8</f>
        <v>84</v>
      </c>
      <c r="F32" s="47">
        <v>90</v>
      </c>
      <c r="G32" s="47">
        <v>85</v>
      </c>
      <c r="H32" s="47">
        <v>88</v>
      </c>
      <c r="I32" s="163">
        <f t="shared" si="0"/>
        <v>517</v>
      </c>
      <c r="J32" s="164">
        <f t="shared" si="1"/>
        <v>86.166666666666671</v>
      </c>
    </row>
    <row r="33" spans="2:10">
      <c r="B33" s="156" t="s">
        <v>649</v>
      </c>
      <c r="C33" s="47">
        <v>88</v>
      </c>
      <c r="D33" s="47">
        <v>83</v>
      </c>
      <c r="E33" s="47">
        <f>E32-6</f>
        <v>78</v>
      </c>
      <c r="F33" s="47">
        <v>88</v>
      </c>
      <c r="G33" s="47">
        <v>79</v>
      </c>
      <c r="H33" s="47">
        <v>86</v>
      </c>
      <c r="I33" s="163">
        <f t="shared" si="0"/>
        <v>502</v>
      </c>
      <c r="J33" s="164">
        <f t="shared" si="1"/>
        <v>83.666666666666671</v>
      </c>
    </row>
    <row r="34" spans="2:10">
      <c r="B34" s="156" t="s">
        <v>650</v>
      </c>
      <c r="C34" s="47">
        <v>93</v>
      </c>
      <c r="D34" s="47">
        <v>85</v>
      </c>
      <c r="E34" s="47">
        <v>71</v>
      </c>
      <c r="F34" s="47">
        <v>93</v>
      </c>
      <c r="G34" s="47">
        <v>87</v>
      </c>
      <c r="H34" s="47">
        <v>81</v>
      </c>
      <c r="I34" s="163">
        <f t="shared" si="0"/>
        <v>510</v>
      </c>
      <c r="J34" s="164">
        <f t="shared" si="1"/>
        <v>85</v>
      </c>
    </row>
    <row r="35" spans="2:10" ht="15.75" thickBot="1">
      <c r="B35" s="157" t="s">
        <v>651</v>
      </c>
      <c r="C35" s="165">
        <v>77</v>
      </c>
      <c r="D35" s="165">
        <v>69</v>
      </c>
      <c r="E35" s="165">
        <v>67</v>
      </c>
      <c r="F35" s="165">
        <v>77</v>
      </c>
      <c r="G35" s="165">
        <v>69</v>
      </c>
      <c r="H35" s="165">
        <v>75</v>
      </c>
      <c r="I35" s="166">
        <f t="shared" si="0"/>
        <v>434</v>
      </c>
      <c r="J35" s="167">
        <f t="shared" si="1"/>
        <v>72.333333333333329</v>
      </c>
    </row>
    <row r="36" spans="2:10">
      <c r="B36" s="158" t="s">
        <v>689</v>
      </c>
      <c r="C36" s="168">
        <f t="shared" ref="C36:H36" si="2">SUM(C29:C35)</f>
        <v>579</v>
      </c>
      <c r="D36" s="168">
        <f t="shared" si="2"/>
        <v>537</v>
      </c>
      <c r="E36" s="168">
        <f t="shared" si="2"/>
        <v>520</v>
      </c>
      <c r="F36" s="168">
        <f t="shared" si="2"/>
        <v>548</v>
      </c>
      <c r="G36" s="168">
        <f t="shared" si="2"/>
        <v>502</v>
      </c>
      <c r="H36" s="168">
        <f t="shared" si="2"/>
        <v>543</v>
      </c>
      <c r="I36" s="168"/>
      <c r="J36" s="168"/>
    </row>
    <row r="37" spans="2:10">
      <c r="B37" s="159" t="s">
        <v>690</v>
      </c>
      <c r="C37" s="169">
        <f>COUNTA(B29:B35)</f>
        <v>7</v>
      </c>
      <c r="D37" s="169"/>
      <c r="E37" s="169"/>
      <c r="F37" s="169"/>
      <c r="G37" s="169"/>
      <c r="H37" s="169"/>
      <c r="I37" s="169"/>
      <c r="J37" s="169"/>
    </row>
    <row r="38" spans="2:10">
      <c r="B38" s="159" t="s">
        <v>691</v>
      </c>
      <c r="C38" s="169">
        <f>COUNTA(C28:H28)</f>
        <v>6</v>
      </c>
      <c r="D38" s="169"/>
      <c r="E38" s="169"/>
      <c r="F38" s="169"/>
      <c r="G38" s="169"/>
      <c r="H38" s="169"/>
      <c r="I38" s="169"/>
      <c r="J38" s="169"/>
    </row>
    <row r="39" spans="2:10">
      <c r="B39" s="159" t="s">
        <v>692</v>
      </c>
      <c r="C39" s="169">
        <f t="shared" ref="C39:I39" si="3">MAX(C29:C35)</f>
        <v>93</v>
      </c>
      <c r="D39" s="169">
        <f t="shared" si="3"/>
        <v>88</v>
      </c>
      <c r="E39" s="169">
        <f t="shared" si="3"/>
        <v>88</v>
      </c>
      <c r="F39" s="169">
        <f t="shared" si="3"/>
        <v>93</v>
      </c>
      <c r="G39" s="169">
        <f t="shared" si="3"/>
        <v>87</v>
      </c>
      <c r="H39" s="169">
        <f t="shared" si="3"/>
        <v>88</v>
      </c>
      <c r="I39" s="169">
        <f t="shared" si="3"/>
        <v>517</v>
      </c>
      <c r="J39" s="169"/>
    </row>
    <row r="40" spans="2:10">
      <c r="B40" s="159" t="s">
        <v>693</v>
      </c>
      <c r="C40" s="169">
        <f t="shared" ref="C40:I40" si="4">MIN(C29:C35)</f>
        <v>67</v>
      </c>
      <c r="D40" s="169">
        <f t="shared" si="4"/>
        <v>55</v>
      </c>
      <c r="E40" s="169">
        <f t="shared" si="4"/>
        <v>56</v>
      </c>
      <c r="F40" s="169">
        <f t="shared" si="4"/>
        <v>65</v>
      </c>
      <c r="G40" s="169">
        <f t="shared" si="4"/>
        <v>45</v>
      </c>
      <c r="H40" s="169">
        <f t="shared" si="4"/>
        <v>66</v>
      </c>
      <c r="I40" s="169">
        <f t="shared" si="4"/>
        <v>412</v>
      </c>
      <c r="J40" s="169"/>
    </row>
    <row r="41" spans="2:10">
      <c r="B41" s="159" t="s">
        <v>694</v>
      </c>
      <c r="C41" s="169">
        <f t="shared" ref="C41:H41" si="5">COUNTIF(C29:C35,"&gt;60")</f>
        <v>7</v>
      </c>
      <c r="D41" s="169">
        <f t="shared" si="5"/>
        <v>6</v>
      </c>
      <c r="E41" s="169">
        <f t="shared" si="5"/>
        <v>6</v>
      </c>
      <c r="F41" s="169">
        <f t="shared" si="5"/>
        <v>7</v>
      </c>
      <c r="G41" s="169">
        <f t="shared" si="5"/>
        <v>6</v>
      </c>
      <c r="H41" s="169">
        <f t="shared" si="5"/>
        <v>7</v>
      </c>
      <c r="I41" s="169"/>
      <c r="J41" s="169"/>
    </row>
    <row r="42" spans="2:10">
      <c r="B42" s="159" t="s">
        <v>695</v>
      </c>
      <c r="C42" s="169">
        <f t="shared" ref="C42:H42" si="6">COUNTIF(C29:C35,"&lt;50")</f>
        <v>0</v>
      </c>
      <c r="D42" s="169">
        <f t="shared" si="6"/>
        <v>0</v>
      </c>
      <c r="E42" s="169">
        <f t="shared" si="6"/>
        <v>0</v>
      </c>
      <c r="F42" s="169">
        <f t="shared" si="6"/>
        <v>0</v>
      </c>
      <c r="G42" s="169">
        <f t="shared" si="6"/>
        <v>1</v>
      </c>
      <c r="H42" s="169">
        <f t="shared" si="6"/>
        <v>0</v>
      </c>
      <c r="I42" s="169"/>
      <c r="J42" s="169"/>
    </row>
    <row r="43" spans="2:10">
      <c r="B43" s="159" t="s">
        <v>696</v>
      </c>
      <c r="C43" s="547">
        <f>SUMIFS(I29:I35, C29:C35,"&gt;60")</f>
        <v>3229</v>
      </c>
      <c r="D43" s="548"/>
      <c r="E43" s="548"/>
      <c r="F43" s="548"/>
      <c r="G43" s="548"/>
      <c r="H43" s="548"/>
      <c r="I43" s="549"/>
      <c r="J43" s="170">
        <f>AVERAGEIFS(J29:J35,C29:C35,"&gt;60")</f>
        <v>76.880952380952394</v>
      </c>
    </row>
    <row r="44" spans="2:10">
      <c r="B44" s="159" t="s">
        <v>697</v>
      </c>
      <c r="C44" s="547">
        <f>COUNTIFS(C29:C35,"&gt;60",D29:D35,"&gt;60",E29:E35,"&gt;60",F29:F35,"&gt;60",G29:G35,"&gt;60",H29:H35,"&gt;60")</f>
        <v>5</v>
      </c>
      <c r="D44" s="548"/>
      <c r="E44" s="548"/>
      <c r="F44" s="548"/>
      <c r="G44" s="548"/>
      <c r="H44" s="548"/>
      <c r="I44" s="549"/>
      <c r="J44" s="169"/>
    </row>
    <row r="45" spans="2:10">
      <c r="B45" s="159" t="s">
        <v>698</v>
      </c>
      <c r="C45" s="547">
        <f>SUMIFS(I29:I35,C29:C35,"&gt;60",D29:D35,"&gt;60",E29:E35,"&gt;60",F29:F35,"&gt;60",G29:G35,"&gt;60",H29:H35,"&gt;60")</f>
        <v>2403</v>
      </c>
      <c r="D45" s="548"/>
      <c r="E45" s="548"/>
      <c r="F45" s="548"/>
      <c r="G45" s="548"/>
      <c r="H45" s="548"/>
      <c r="I45" s="549"/>
      <c r="J45" s="169"/>
    </row>
    <row r="46" spans="2:10">
      <c r="C46" s="3"/>
      <c r="D46" s="3"/>
      <c r="E46" s="3"/>
      <c r="F46" s="3"/>
      <c r="G46" s="3"/>
      <c r="H46" s="3"/>
      <c r="I46" s="3"/>
      <c r="J46" s="3"/>
    </row>
  </sheetData>
  <mergeCells count="3">
    <mergeCell ref="C43:I43"/>
    <mergeCell ref="C44:I44"/>
    <mergeCell ref="C45:I4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dimension ref="A1:H265"/>
  <sheetViews>
    <sheetView workbookViewId="0">
      <pane ySplit="1" topLeftCell="A2" activePane="bottomLeft" state="frozen"/>
      <selection pane="bottomLeft" activeCell="C2" sqref="C2"/>
    </sheetView>
  </sheetViews>
  <sheetFormatPr defaultRowHeight="15"/>
  <cols>
    <col min="1" max="1" width="14.7109375" customWidth="1"/>
    <col min="2" max="2" width="30.140625" customWidth="1"/>
    <col min="3" max="3" width="9.7109375" bestFit="1" customWidth="1"/>
    <col min="4" max="4" width="27.42578125" customWidth="1"/>
    <col min="5" max="5" width="12.7109375" customWidth="1"/>
    <col min="6" max="6" width="15.5703125" customWidth="1"/>
    <col min="7" max="7" width="8.140625" customWidth="1"/>
    <col min="8" max="8" width="15" customWidth="1"/>
    <col min="9" max="9" width="14.140625" bestFit="1" customWidth="1"/>
  </cols>
  <sheetData>
    <row r="1" spans="1:5" ht="36.75" customHeight="1"/>
    <row r="3" spans="1:5" ht="24.95" customHeight="1">
      <c r="A3" s="18" t="s">
        <v>222</v>
      </c>
      <c r="B3" s="10"/>
    </row>
    <row r="4" spans="1:5" ht="24.95" customHeight="1">
      <c r="A4" s="19" t="s">
        <v>247</v>
      </c>
    </row>
    <row r="5" spans="1:5" ht="18.75">
      <c r="A5" s="12"/>
    </row>
    <row r="7" spans="1:5" ht="18.75">
      <c r="A7" s="12"/>
    </row>
    <row r="9" spans="1:5" ht="18.75">
      <c r="A9" s="20" t="s">
        <v>941</v>
      </c>
    </row>
    <row r="10" spans="1:5" ht="18.75">
      <c r="A10" s="12"/>
    </row>
    <row r="11" spans="1:5" ht="18.75">
      <c r="A11" s="12" t="s">
        <v>261</v>
      </c>
    </row>
    <row r="12" spans="1:5" ht="18.75">
      <c r="B12" s="194" t="s">
        <v>942</v>
      </c>
    </row>
    <row r="13" spans="1:5">
      <c r="B13" s="62" t="s">
        <v>943</v>
      </c>
      <c r="C13" s="62"/>
      <c r="D13" s="62" t="s">
        <v>971</v>
      </c>
      <c r="E13" s="62" t="s">
        <v>972</v>
      </c>
    </row>
    <row r="14" spans="1:5">
      <c r="B14" s="2" t="s">
        <v>944</v>
      </c>
      <c r="C14" s="2"/>
      <c r="D14" s="195" t="s">
        <v>953</v>
      </c>
      <c r="E14" s="195" t="s">
        <v>954</v>
      </c>
    </row>
    <row r="15" spans="1:5">
      <c r="B15" s="2" t="s">
        <v>945</v>
      </c>
      <c r="C15" s="2"/>
      <c r="D15" s="195" t="s">
        <v>955</v>
      </c>
      <c r="E15" s="195" t="s">
        <v>956</v>
      </c>
    </row>
    <row r="16" spans="1:5">
      <c r="B16" s="2" t="s">
        <v>946</v>
      </c>
      <c r="C16" s="2"/>
      <c r="D16" s="195" t="s">
        <v>957</v>
      </c>
      <c r="E16" s="195" t="s">
        <v>958</v>
      </c>
    </row>
    <row r="17" spans="2:7">
      <c r="B17" s="2" t="s">
        <v>947</v>
      </c>
      <c r="C17" s="2"/>
      <c r="D17" s="195" t="s">
        <v>959</v>
      </c>
      <c r="E17" s="195" t="s">
        <v>960</v>
      </c>
    </row>
    <row r="18" spans="2:7">
      <c r="B18" s="2" t="s">
        <v>948</v>
      </c>
      <c r="C18" s="2"/>
      <c r="D18" s="195" t="s">
        <v>961</v>
      </c>
      <c r="E18" s="195" t="s">
        <v>962</v>
      </c>
    </row>
    <row r="19" spans="2:7">
      <c r="B19" s="2" t="s">
        <v>949</v>
      </c>
      <c r="C19" s="2"/>
      <c r="D19" s="195" t="s">
        <v>963</v>
      </c>
      <c r="E19" s="195" t="s">
        <v>964</v>
      </c>
    </row>
    <row r="20" spans="2:7">
      <c r="B20" s="2" t="s">
        <v>950</v>
      </c>
      <c r="C20" s="2"/>
      <c r="D20" s="195" t="s">
        <v>965</v>
      </c>
      <c r="E20" s="195" t="s">
        <v>966</v>
      </c>
    </row>
    <row r="21" spans="2:7">
      <c r="B21" s="2" t="s">
        <v>951</v>
      </c>
      <c r="C21" s="2"/>
      <c r="D21" s="195" t="s">
        <v>967</v>
      </c>
      <c r="E21" s="195" t="s">
        <v>968</v>
      </c>
    </row>
    <row r="22" spans="2:7">
      <c r="B22" s="2" t="s">
        <v>952</v>
      </c>
      <c r="C22" s="2"/>
      <c r="D22" s="195" t="s">
        <v>969</v>
      </c>
      <c r="E22" s="195" t="s">
        <v>970</v>
      </c>
    </row>
    <row r="24" spans="2:7" ht="18.75">
      <c r="B24" s="194" t="s">
        <v>978</v>
      </c>
    </row>
    <row r="25" spans="2:7">
      <c r="B25" s="62" t="s">
        <v>943</v>
      </c>
      <c r="C25" s="62"/>
      <c r="D25" s="62" t="s">
        <v>979</v>
      </c>
      <c r="E25" s="62" t="s">
        <v>980</v>
      </c>
      <c r="F25" s="62" t="s">
        <v>981</v>
      </c>
      <c r="G25" s="62" t="s">
        <v>982</v>
      </c>
    </row>
    <row r="26" spans="2:7">
      <c r="B26" s="196" t="s">
        <v>973</v>
      </c>
      <c r="C26" s="2"/>
      <c r="D26" s="195" t="s">
        <v>955</v>
      </c>
      <c r="E26" s="195" t="s">
        <v>983</v>
      </c>
      <c r="F26" s="195" t="s">
        <v>984</v>
      </c>
      <c r="G26" s="2">
        <v>10000</v>
      </c>
    </row>
    <row r="27" spans="2:7">
      <c r="B27" s="196" t="s">
        <v>974</v>
      </c>
      <c r="C27" s="2"/>
      <c r="D27" s="195" t="s">
        <v>985</v>
      </c>
      <c r="E27" s="195" t="s">
        <v>986</v>
      </c>
      <c r="F27" s="195" t="s">
        <v>987</v>
      </c>
      <c r="G27" s="2">
        <v>15000</v>
      </c>
    </row>
    <row r="28" spans="2:7">
      <c r="B28" s="196" t="s">
        <v>975</v>
      </c>
      <c r="C28" s="2"/>
      <c r="D28" s="195" t="s">
        <v>967</v>
      </c>
      <c r="E28" s="195" t="s">
        <v>988</v>
      </c>
      <c r="F28" s="195" t="s">
        <v>989</v>
      </c>
      <c r="G28" s="2">
        <v>20000</v>
      </c>
    </row>
    <row r="29" spans="2:7">
      <c r="B29" s="196" t="s">
        <v>976</v>
      </c>
      <c r="C29" s="2"/>
      <c r="D29" s="195" t="s">
        <v>990</v>
      </c>
      <c r="E29" s="195" t="s">
        <v>991</v>
      </c>
      <c r="F29" s="195" t="s">
        <v>992</v>
      </c>
      <c r="G29" s="2">
        <v>25000</v>
      </c>
    </row>
    <row r="30" spans="2:7">
      <c r="B30" s="196" t="s">
        <v>977</v>
      </c>
      <c r="C30" s="2"/>
      <c r="D30" s="195" t="s">
        <v>993</v>
      </c>
      <c r="E30" s="195" t="s">
        <v>994</v>
      </c>
      <c r="F30" s="195" t="s">
        <v>995</v>
      </c>
      <c r="G30" s="2">
        <v>25000</v>
      </c>
    </row>
    <row r="32" spans="2:7" ht="18.75">
      <c r="B32" s="194" t="s">
        <v>1000</v>
      </c>
    </row>
    <row r="33" spans="2:8">
      <c r="B33" s="62" t="s">
        <v>943</v>
      </c>
      <c r="C33" s="62"/>
      <c r="D33" s="62" t="s">
        <v>1001</v>
      </c>
      <c r="E33" s="62" t="s">
        <v>1002</v>
      </c>
      <c r="F33" s="62" t="s">
        <v>1003</v>
      </c>
      <c r="G33" s="56"/>
    </row>
    <row r="34" spans="2:8">
      <c r="B34" s="78" t="s">
        <v>432</v>
      </c>
      <c r="C34" s="2"/>
      <c r="D34" s="195" t="s">
        <v>1004</v>
      </c>
      <c r="E34" s="195" t="s">
        <v>1005</v>
      </c>
      <c r="F34" s="195" t="s">
        <v>1006</v>
      </c>
    </row>
    <row r="35" spans="2:8">
      <c r="B35" s="78" t="s">
        <v>433</v>
      </c>
      <c r="C35" s="2"/>
      <c r="D35" s="195" t="s">
        <v>1007</v>
      </c>
      <c r="E35" s="195" t="s">
        <v>1008</v>
      </c>
      <c r="F35" s="195" t="s">
        <v>1009</v>
      </c>
    </row>
    <row r="36" spans="2:8">
      <c r="B36" s="78" t="s">
        <v>434</v>
      </c>
      <c r="C36" s="2"/>
      <c r="D36" s="195" t="s">
        <v>1010</v>
      </c>
      <c r="E36" s="195" t="s">
        <v>1011</v>
      </c>
      <c r="F36" s="195" t="s">
        <v>1012</v>
      </c>
    </row>
    <row r="37" spans="2:8">
      <c r="B37" s="78" t="s">
        <v>435</v>
      </c>
      <c r="C37" s="2"/>
      <c r="D37" s="195" t="s">
        <v>1013</v>
      </c>
      <c r="E37" s="195" t="s">
        <v>1008</v>
      </c>
      <c r="F37" s="195" t="s">
        <v>1014</v>
      </c>
    </row>
    <row r="38" spans="2:8">
      <c r="B38" s="78" t="s">
        <v>436</v>
      </c>
      <c r="C38" s="2"/>
      <c r="D38" s="195" t="s">
        <v>1015</v>
      </c>
      <c r="E38" s="195" t="s">
        <v>1016</v>
      </c>
      <c r="F38" s="195" t="s">
        <v>1017</v>
      </c>
    </row>
    <row r="39" spans="2:8">
      <c r="B39" s="78" t="s">
        <v>437</v>
      </c>
      <c r="C39" s="2"/>
      <c r="D39" s="195" t="s">
        <v>1007</v>
      </c>
      <c r="E39" s="195" t="s">
        <v>1018</v>
      </c>
      <c r="F39" s="195" t="s">
        <v>1019</v>
      </c>
    </row>
    <row r="40" spans="2:8">
      <c r="B40" s="78" t="s">
        <v>996</v>
      </c>
      <c r="C40" s="2"/>
      <c r="D40" s="195" t="s">
        <v>1020</v>
      </c>
      <c r="E40" s="195" t="s">
        <v>1021</v>
      </c>
      <c r="F40" s="195" t="s">
        <v>1022</v>
      </c>
    </row>
    <row r="41" spans="2:8">
      <c r="B41" s="78" t="s">
        <v>997</v>
      </c>
      <c r="C41" s="2"/>
      <c r="D41" s="195" t="s">
        <v>1023</v>
      </c>
      <c r="E41" s="195" t="s">
        <v>1005</v>
      </c>
      <c r="F41" s="195" t="s">
        <v>1024</v>
      </c>
    </row>
    <row r="42" spans="2:8">
      <c r="B42" s="78" t="s">
        <v>998</v>
      </c>
      <c r="C42" s="2"/>
      <c r="D42" s="195" t="s">
        <v>1025</v>
      </c>
      <c r="E42" s="195" t="s">
        <v>1026</v>
      </c>
      <c r="F42" s="195" t="s">
        <v>1027</v>
      </c>
    </row>
    <row r="43" spans="2:8">
      <c r="B43" s="78" t="s">
        <v>999</v>
      </c>
      <c r="C43" s="2"/>
      <c r="D43" s="195" t="s">
        <v>1028</v>
      </c>
      <c r="E43" s="195" t="s">
        <v>1029</v>
      </c>
      <c r="F43" s="195" t="s">
        <v>1030</v>
      </c>
    </row>
    <row r="46" spans="2:8" ht="18.75">
      <c r="B46" s="194" t="s">
        <v>1031</v>
      </c>
    </row>
    <row r="47" spans="2:8">
      <c r="B47" s="62" t="s">
        <v>943</v>
      </c>
      <c r="C47" s="62"/>
      <c r="D47" s="62" t="s">
        <v>1001</v>
      </c>
      <c r="E47" s="2"/>
      <c r="F47" s="62" t="s">
        <v>1002</v>
      </c>
      <c r="G47" s="2"/>
      <c r="H47" s="62" t="s">
        <v>1003</v>
      </c>
    </row>
    <row r="48" spans="2:8">
      <c r="B48" s="78" t="s">
        <v>432</v>
      </c>
      <c r="C48" s="2"/>
      <c r="D48" s="195" t="s">
        <v>1004</v>
      </c>
      <c r="E48" s="195" t="s">
        <v>569</v>
      </c>
      <c r="F48" s="195" t="s">
        <v>1005</v>
      </c>
      <c r="G48" s="2" t="s">
        <v>569</v>
      </c>
      <c r="H48" s="2">
        <v>112363</v>
      </c>
    </row>
    <row r="49" spans="2:8">
      <c r="B49" s="78" t="s">
        <v>433</v>
      </c>
      <c r="C49" s="2"/>
      <c r="D49" s="195" t="s">
        <v>1007</v>
      </c>
      <c r="E49" s="195" t="s">
        <v>569</v>
      </c>
      <c r="F49" s="195" t="s">
        <v>1008</v>
      </c>
      <c r="G49" s="2" t="s">
        <v>569</v>
      </c>
      <c r="H49" s="2">
        <v>532829</v>
      </c>
    </row>
    <row r="50" spans="2:8">
      <c r="B50" s="78" t="s">
        <v>434</v>
      </c>
      <c r="C50" s="2"/>
      <c r="D50" s="195" t="s">
        <v>1010</v>
      </c>
      <c r="E50" s="195" t="s">
        <v>569</v>
      </c>
      <c r="F50" s="195" t="s">
        <v>1011</v>
      </c>
      <c r="G50" s="2" t="s">
        <v>569</v>
      </c>
      <c r="H50" s="2">
        <v>532390</v>
      </c>
    </row>
    <row r="51" spans="2:8">
      <c r="B51" s="78" t="s">
        <v>435</v>
      </c>
      <c r="C51" s="2"/>
      <c r="D51" s="195" t="s">
        <v>1013</v>
      </c>
      <c r="E51" s="195" t="s">
        <v>569</v>
      </c>
      <c r="F51" s="195" t="s">
        <v>1008</v>
      </c>
      <c r="G51" s="2" t="s">
        <v>569</v>
      </c>
      <c r="H51" s="2">
        <v>625516</v>
      </c>
    </row>
    <row r="52" spans="2:8">
      <c r="B52" s="78" t="s">
        <v>436</v>
      </c>
      <c r="C52" s="2"/>
      <c r="D52" s="195" t="s">
        <v>1015</v>
      </c>
      <c r="E52" s="195" t="s">
        <v>569</v>
      </c>
      <c r="F52" s="195" t="s">
        <v>1016</v>
      </c>
      <c r="G52" s="2" t="s">
        <v>569</v>
      </c>
      <c r="H52" s="2">
        <v>542736</v>
      </c>
    </row>
    <row r="53" spans="2:8">
      <c r="B53" s="78" t="s">
        <v>437</v>
      </c>
      <c r="C53" s="2"/>
      <c r="D53" s="195" t="s">
        <v>1007</v>
      </c>
      <c r="E53" s="195" t="s">
        <v>569</v>
      </c>
      <c r="F53" s="195" t="s">
        <v>1018</v>
      </c>
      <c r="G53" s="2" t="s">
        <v>569</v>
      </c>
      <c r="H53" s="2">
        <v>550630</v>
      </c>
    </row>
    <row r="54" spans="2:8">
      <c r="B54" s="78" t="s">
        <v>996</v>
      </c>
      <c r="C54" s="2"/>
      <c r="D54" s="195" t="s">
        <v>1020</v>
      </c>
      <c r="E54" s="195" t="s">
        <v>569</v>
      </c>
      <c r="F54" s="195" t="s">
        <v>1021</v>
      </c>
      <c r="G54" s="2" t="s">
        <v>569</v>
      </c>
      <c r="H54" s="2">
        <v>266964</v>
      </c>
    </row>
    <row r="55" spans="2:8">
      <c r="B55" s="78" t="s">
        <v>997</v>
      </c>
      <c r="C55" s="2"/>
      <c r="D55" s="195" t="s">
        <v>1023</v>
      </c>
      <c r="E55" s="195" t="s">
        <v>569</v>
      </c>
      <c r="F55" s="195" t="s">
        <v>1005</v>
      </c>
      <c r="G55" s="2" t="s">
        <v>569</v>
      </c>
      <c r="H55" s="2">
        <v>264363</v>
      </c>
    </row>
    <row r="56" spans="2:8">
      <c r="B56" s="78" t="s">
        <v>998</v>
      </c>
      <c r="C56" s="2"/>
      <c r="D56" s="195" t="s">
        <v>1025</v>
      </c>
      <c r="E56" s="195" t="s">
        <v>569</v>
      </c>
      <c r="F56" s="195" t="s">
        <v>1026</v>
      </c>
      <c r="G56" s="2" t="s">
        <v>569</v>
      </c>
      <c r="H56" s="2">
        <v>138361</v>
      </c>
    </row>
    <row r="57" spans="2:8">
      <c r="B57" s="78" t="s">
        <v>999</v>
      </c>
      <c r="C57" s="2"/>
      <c r="D57" s="195" t="s">
        <v>1028</v>
      </c>
      <c r="E57" s="195" t="s">
        <v>569</v>
      </c>
      <c r="F57" s="195" t="s">
        <v>1029</v>
      </c>
      <c r="G57" s="2" t="s">
        <v>569</v>
      </c>
      <c r="H57" s="2">
        <v>263072</v>
      </c>
    </row>
    <row r="261" spans="4:7">
      <c r="D261" s="197" t="s">
        <v>955</v>
      </c>
      <c r="E261" s="197" t="s">
        <v>983</v>
      </c>
      <c r="F261" s="197" t="s">
        <v>984</v>
      </c>
      <c r="G261">
        <v>10000</v>
      </c>
    </row>
    <row r="262" spans="4:7">
      <c r="D262" s="197" t="s">
        <v>985</v>
      </c>
      <c r="E262" s="197" t="s">
        <v>986</v>
      </c>
      <c r="F262" s="197" t="s">
        <v>987</v>
      </c>
      <c r="G262">
        <v>15000</v>
      </c>
    </row>
    <row r="263" spans="4:7">
      <c r="D263" s="197" t="s">
        <v>967</v>
      </c>
      <c r="E263" s="197" t="s">
        <v>988</v>
      </c>
      <c r="F263" s="197" t="s">
        <v>989</v>
      </c>
      <c r="G263">
        <v>20000</v>
      </c>
    </row>
    <row r="264" spans="4:7">
      <c r="D264" s="197" t="s">
        <v>990</v>
      </c>
      <c r="E264" s="197" t="s">
        <v>991</v>
      </c>
      <c r="F264" s="197" t="s">
        <v>992</v>
      </c>
      <c r="G264">
        <v>25000</v>
      </c>
    </row>
    <row r="265" spans="4:7">
      <c r="D265" s="197" t="s">
        <v>993</v>
      </c>
      <c r="E265" s="197" t="s">
        <v>994</v>
      </c>
      <c r="F265" s="197" t="s">
        <v>995</v>
      </c>
      <c r="G265">
        <v>25000</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L226"/>
  <sheetViews>
    <sheetView workbookViewId="0">
      <pane ySplit="1" topLeftCell="A2" activePane="bottomLeft" state="frozen"/>
      <selection pane="bottomLeft" activeCell="A2" sqref="A2"/>
    </sheetView>
  </sheetViews>
  <sheetFormatPr defaultRowHeight="15"/>
  <cols>
    <col min="1" max="1" width="14.7109375" customWidth="1"/>
    <col min="2" max="2" width="18.5703125" customWidth="1"/>
    <col min="3" max="3" width="10" customWidth="1"/>
    <col min="4" max="4" width="12.140625" customWidth="1"/>
    <col min="5" max="5" width="3.42578125" customWidth="1"/>
    <col min="6" max="6" width="15.5703125" customWidth="1"/>
    <col min="7" max="7" width="10.85546875" bestFit="1" customWidth="1"/>
    <col min="8" max="8" width="5.85546875" customWidth="1"/>
    <col min="9" max="9" width="15" customWidth="1"/>
    <col min="10" max="10" width="14.140625" bestFit="1" customWidth="1"/>
    <col min="11" max="11" width="5.7109375" customWidth="1"/>
    <col min="12" max="12" width="20.140625" bestFit="1" customWidth="1"/>
  </cols>
  <sheetData>
    <row r="1" spans="1:12" ht="36.75" customHeight="1"/>
    <row r="3" spans="1:12" ht="24.95" customHeight="1">
      <c r="A3" s="18" t="s">
        <v>222</v>
      </c>
      <c r="B3" s="10"/>
    </row>
    <row r="4" spans="1:12" ht="24.95" customHeight="1">
      <c r="A4" s="19" t="s">
        <v>247</v>
      </c>
    </row>
    <row r="5" spans="1:12" ht="18.75">
      <c r="A5" s="12"/>
    </row>
    <row r="7" spans="1:12" ht="18.75">
      <c r="A7" s="12"/>
    </row>
    <row r="8" spans="1:12" ht="18.75">
      <c r="A8" s="20" t="s">
        <v>941</v>
      </c>
    </row>
    <row r="10" spans="1:12" ht="18.75">
      <c r="A10" s="12"/>
    </row>
    <row r="11" spans="1:12" ht="18.75">
      <c r="A11" s="12"/>
    </row>
    <row r="12" spans="1:12" ht="18.75">
      <c r="A12" s="12" t="s">
        <v>261</v>
      </c>
    </row>
    <row r="13" spans="1:12" ht="18.75">
      <c r="B13" s="194" t="s">
        <v>1035</v>
      </c>
    </row>
    <row r="14" spans="1:12">
      <c r="B14" s="550" t="s">
        <v>1036</v>
      </c>
      <c r="C14" s="551"/>
      <c r="D14" s="552"/>
      <c r="E14" s="33"/>
      <c r="F14" s="550" t="s">
        <v>1037</v>
      </c>
      <c r="G14" s="552"/>
      <c r="H14" s="2"/>
      <c r="I14" s="550" t="s">
        <v>1038</v>
      </c>
      <c r="J14" s="552"/>
      <c r="K14" s="2"/>
      <c r="L14" s="62" t="s">
        <v>1039</v>
      </c>
    </row>
    <row r="15" spans="1:12">
      <c r="B15" s="2">
        <v>10</v>
      </c>
      <c r="C15" s="199">
        <v>10</v>
      </c>
      <c r="D15" s="199">
        <v>2</v>
      </c>
      <c r="E15" s="199"/>
      <c r="F15" s="2" t="s">
        <v>1040</v>
      </c>
      <c r="G15" s="2" t="s">
        <v>1049</v>
      </c>
      <c r="H15" s="2"/>
      <c r="I15" s="2" t="s">
        <v>1057</v>
      </c>
      <c r="J15" s="2" t="s">
        <v>1064</v>
      </c>
      <c r="K15" s="2"/>
      <c r="L15" s="2" t="s">
        <v>1071</v>
      </c>
    </row>
    <row r="16" spans="1:12">
      <c r="B16" s="2">
        <v>10</v>
      </c>
      <c r="C16" s="199">
        <v>30</v>
      </c>
      <c r="D16" s="199">
        <v>4</v>
      </c>
      <c r="E16" s="199"/>
      <c r="F16" s="2" t="s">
        <v>1041</v>
      </c>
      <c r="G16" s="2" t="s">
        <v>1050</v>
      </c>
      <c r="H16" s="2"/>
      <c r="I16" s="2" t="s">
        <v>1058</v>
      </c>
      <c r="J16" s="2" t="s">
        <v>1067</v>
      </c>
      <c r="K16" s="2"/>
      <c r="L16" s="2" t="s">
        <v>1072</v>
      </c>
    </row>
    <row r="17" spans="2:12">
      <c r="B17" s="2">
        <v>10</v>
      </c>
      <c r="C17" s="199">
        <v>50</v>
      </c>
      <c r="D17" s="199">
        <v>6</v>
      </c>
      <c r="E17" s="199"/>
      <c r="F17" s="2" t="s">
        <v>1042</v>
      </c>
      <c r="G17" s="2" t="s">
        <v>1051</v>
      </c>
      <c r="H17" s="2"/>
      <c r="I17" s="2" t="s">
        <v>1059</v>
      </c>
      <c r="J17" s="2" t="s">
        <v>1068</v>
      </c>
      <c r="K17" s="2"/>
      <c r="L17" s="2" t="s">
        <v>1073</v>
      </c>
    </row>
    <row r="18" spans="2:12">
      <c r="B18" s="2">
        <v>10</v>
      </c>
      <c r="C18" s="199">
        <v>70</v>
      </c>
      <c r="D18" s="199">
        <v>8</v>
      </c>
      <c r="E18" s="199"/>
      <c r="F18" s="2" t="s">
        <v>1043</v>
      </c>
      <c r="G18" s="2" t="s">
        <v>1052</v>
      </c>
      <c r="H18" s="2"/>
      <c r="I18" s="2" t="s">
        <v>1060</v>
      </c>
      <c r="J18" s="2" t="s">
        <v>1069</v>
      </c>
      <c r="K18" s="2"/>
      <c r="L18" s="2" t="s">
        <v>1074</v>
      </c>
    </row>
    <row r="19" spans="2:12">
      <c r="B19" s="2">
        <v>10</v>
      </c>
      <c r="C19" s="199">
        <v>90</v>
      </c>
      <c r="D19" s="199">
        <v>10</v>
      </c>
      <c r="E19" s="199"/>
      <c r="F19" s="2" t="s">
        <v>1044</v>
      </c>
      <c r="G19" s="2" t="s">
        <v>1044</v>
      </c>
      <c r="H19" s="2"/>
      <c r="I19" s="2" t="s">
        <v>1061</v>
      </c>
      <c r="J19" s="2" t="s">
        <v>1065</v>
      </c>
      <c r="K19" s="2"/>
      <c r="L19" s="2" t="s">
        <v>1075</v>
      </c>
    </row>
    <row r="20" spans="2:12">
      <c r="B20" s="2">
        <v>10</v>
      </c>
      <c r="C20" s="199">
        <v>110</v>
      </c>
      <c r="D20" s="199">
        <v>12</v>
      </c>
      <c r="E20" s="199"/>
      <c r="F20" s="2" t="s">
        <v>1045</v>
      </c>
      <c r="G20" s="2" t="s">
        <v>1053</v>
      </c>
      <c r="H20" s="2"/>
      <c r="I20" s="2" t="s">
        <v>1062</v>
      </c>
      <c r="J20" s="2" t="s">
        <v>1070</v>
      </c>
      <c r="K20" s="2"/>
      <c r="L20" s="2" t="s">
        <v>1076</v>
      </c>
    </row>
    <row r="21" spans="2:12">
      <c r="B21" s="2">
        <v>10</v>
      </c>
      <c r="C21" s="199">
        <v>130</v>
      </c>
      <c r="D21" s="199">
        <v>14</v>
      </c>
      <c r="E21" s="199"/>
      <c r="F21" s="2" t="s">
        <v>1046</v>
      </c>
      <c r="G21" s="2" t="s">
        <v>1054</v>
      </c>
      <c r="H21" s="2"/>
      <c r="I21" s="2" t="s">
        <v>1063</v>
      </c>
      <c r="J21" s="2" t="s">
        <v>1066</v>
      </c>
      <c r="K21" s="2"/>
      <c r="L21" s="2" t="s">
        <v>1077</v>
      </c>
    </row>
    <row r="22" spans="2:12">
      <c r="B22" s="2">
        <v>10</v>
      </c>
      <c r="C22" s="199">
        <v>150</v>
      </c>
      <c r="D22" s="199">
        <v>16</v>
      </c>
      <c r="E22" s="199"/>
      <c r="F22" s="2" t="s">
        <v>1047</v>
      </c>
      <c r="G22" s="2" t="s">
        <v>1055</v>
      </c>
      <c r="H22" s="2"/>
      <c r="I22" s="2" t="s">
        <v>1057</v>
      </c>
      <c r="J22" s="2" t="s">
        <v>1064</v>
      </c>
      <c r="K22" s="2"/>
      <c r="L22" s="2" t="s">
        <v>1071</v>
      </c>
    </row>
    <row r="23" spans="2:12">
      <c r="B23" s="2">
        <v>10</v>
      </c>
      <c r="C23" s="199">
        <v>170</v>
      </c>
      <c r="D23" s="199">
        <v>18</v>
      </c>
      <c r="E23" s="199"/>
      <c r="F23" s="2" t="s">
        <v>1048</v>
      </c>
      <c r="G23" s="2" t="s">
        <v>1056</v>
      </c>
      <c r="H23" s="2"/>
      <c r="I23" s="2" t="s">
        <v>1058</v>
      </c>
      <c r="J23" s="2" t="s">
        <v>1067</v>
      </c>
      <c r="K23" s="2"/>
      <c r="L23" s="2" t="s">
        <v>1072</v>
      </c>
    </row>
    <row r="24" spans="2:12">
      <c r="C24" s="198"/>
      <c r="D24" s="198"/>
      <c r="E24" s="198"/>
    </row>
    <row r="222" spans="4:7">
      <c r="D222" s="197" t="s">
        <v>955</v>
      </c>
      <c r="E222" s="197"/>
      <c r="F222" s="197" t="s">
        <v>984</v>
      </c>
      <c r="G222">
        <v>10000</v>
      </c>
    </row>
    <row r="223" spans="4:7">
      <c r="D223" s="197" t="s">
        <v>985</v>
      </c>
      <c r="E223" s="197"/>
      <c r="F223" s="197" t="s">
        <v>987</v>
      </c>
      <c r="G223">
        <v>15000</v>
      </c>
    </row>
    <row r="224" spans="4:7">
      <c r="D224" s="197" t="s">
        <v>967</v>
      </c>
      <c r="E224" s="197"/>
      <c r="F224" s="197" t="s">
        <v>989</v>
      </c>
      <c r="G224">
        <v>20000</v>
      </c>
    </row>
    <row r="225" spans="4:7">
      <c r="D225" s="197" t="s">
        <v>990</v>
      </c>
      <c r="E225" s="197"/>
      <c r="F225" s="197" t="s">
        <v>992</v>
      </c>
      <c r="G225">
        <v>25000</v>
      </c>
    </row>
    <row r="226" spans="4:7">
      <c r="D226" s="197" t="s">
        <v>993</v>
      </c>
      <c r="E226" s="197"/>
      <c r="F226" s="197" t="s">
        <v>995</v>
      </c>
      <c r="G226">
        <v>25000</v>
      </c>
    </row>
  </sheetData>
  <mergeCells count="3">
    <mergeCell ref="B14:D14"/>
    <mergeCell ref="F14:G14"/>
    <mergeCell ref="I14:J1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H264"/>
  <sheetViews>
    <sheetView workbookViewId="0">
      <pane ySplit="1" topLeftCell="A2" activePane="bottomLeft" state="frozen"/>
      <selection pane="bottomLeft" activeCell="B2" sqref="B2"/>
    </sheetView>
  </sheetViews>
  <sheetFormatPr defaultRowHeight="15"/>
  <cols>
    <col min="1" max="1" width="14.7109375" customWidth="1"/>
    <col min="2" max="2" width="30.140625" customWidth="1"/>
    <col min="3" max="3" width="9.7109375" bestFit="1" customWidth="1"/>
    <col min="4" max="4" width="27.42578125" customWidth="1"/>
    <col min="5" max="5" width="12.7109375" customWidth="1"/>
    <col min="6" max="6" width="15.5703125" customWidth="1"/>
    <col min="7" max="7" width="8.140625" customWidth="1"/>
    <col min="8" max="8" width="15" customWidth="1"/>
    <col min="9" max="9" width="14.140625" bestFit="1" customWidth="1"/>
  </cols>
  <sheetData>
    <row r="1" spans="1:5" ht="36.75" customHeight="1"/>
    <row r="3" spans="1:5" ht="24.95" customHeight="1">
      <c r="A3" s="18" t="s">
        <v>222</v>
      </c>
      <c r="B3" s="10"/>
    </row>
    <row r="4" spans="1:5" ht="24.95" customHeight="1">
      <c r="A4" s="19" t="s">
        <v>247</v>
      </c>
    </row>
    <row r="5" spans="1:5" ht="18.75">
      <c r="A5" s="12"/>
    </row>
    <row r="7" spans="1:5" ht="18.75">
      <c r="A7" s="12"/>
    </row>
    <row r="8" spans="1:5" ht="18.75">
      <c r="A8" s="12"/>
    </row>
    <row r="9" spans="1:5" ht="18.75">
      <c r="A9" s="12"/>
    </row>
    <row r="10" spans="1:5" ht="18.75">
      <c r="A10" s="12" t="s">
        <v>261</v>
      </c>
    </row>
    <row r="11" spans="1:5" ht="18.75">
      <c r="B11" s="194" t="s">
        <v>942</v>
      </c>
    </row>
    <row r="12" spans="1:5">
      <c r="B12" s="62" t="s">
        <v>943</v>
      </c>
      <c r="C12" s="62"/>
      <c r="D12" s="62" t="s">
        <v>971</v>
      </c>
      <c r="E12" s="62" t="s">
        <v>972</v>
      </c>
    </row>
    <row r="13" spans="1:5">
      <c r="B13" s="2" t="s">
        <v>944</v>
      </c>
      <c r="C13" s="2"/>
      <c r="D13" s="195" t="s">
        <v>953</v>
      </c>
      <c r="E13" s="195" t="s">
        <v>954</v>
      </c>
    </row>
    <row r="14" spans="1:5">
      <c r="B14" s="2" t="s">
        <v>945</v>
      </c>
      <c r="C14" s="2"/>
      <c r="D14" s="195" t="s">
        <v>955</v>
      </c>
      <c r="E14" s="195" t="s">
        <v>956</v>
      </c>
    </row>
    <row r="15" spans="1:5">
      <c r="B15" s="2" t="s">
        <v>946</v>
      </c>
      <c r="C15" s="2"/>
      <c r="D15" s="195" t="s">
        <v>957</v>
      </c>
      <c r="E15" s="195" t="s">
        <v>958</v>
      </c>
    </row>
    <row r="16" spans="1:5">
      <c r="B16" s="2" t="s">
        <v>947</v>
      </c>
      <c r="C16" s="2"/>
      <c r="D16" s="195" t="s">
        <v>959</v>
      </c>
      <c r="E16" s="195" t="s">
        <v>960</v>
      </c>
    </row>
    <row r="17" spans="2:7">
      <c r="B17" s="2" t="s">
        <v>948</v>
      </c>
      <c r="C17" s="2"/>
      <c r="D17" s="195" t="s">
        <v>961</v>
      </c>
      <c r="E17" s="195" t="s">
        <v>962</v>
      </c>
    </row>
    <row r="18" spans="2:7">
      <c r="B18" s="2" t="s">
        <v>949</v>
      </c>
      <c r="C18" s="2"/>
      <c r="D18" s="195" t="s">
        <v>963</v>
      </c>
      <c r="E18" s="195" t="s">
        <v>964</v>
      </c>
    </row>
    <row r="19" spans="2:7">
      <c r="B19" s="2" t="s">
        <v>950</v>
      </c>
      <c r="C19" s="2"/>
      <c r="D19" s="195" t="s">
        <v>965</v>
      </c>
      <c r="E19" s="195" t="s">
        <v>966</v>
      </c>
    </row>
    <row r="20" spans="2:7">
      <c r="B20" s="2" t="s">
        <v>951</v>
      </c>
      <c r="C20" s="2"/>
      <c r="D20" s="195" t="s">
        <v>967</v>
      </c>
      <c r="E20" s="195" t="s">
        <v>968</v>
      </c>
    </row>
    <row r="21" spans="2:7">
      <c r="B21" s="2" t="s">
        <v>952</v>
      </c>
      <c r="C21" s="2"/>
      <c r="D21" s="195" t="s">
        <v>969</v>
      </c>
      <c r="E21" s="195" t="s">
        <v>970</v>
      </c>
    </row>
    <row r="23" spans="2:7" ht="18.75">
      <c r="B23" s="194" t="s">
        <v>978</v>
      </c>
    </row>
    <row r="24" spans="2:7">
      <c r="B24" s="62" t="s">
        <v>943</v>
      </c>
      <c r="C24" s="62"/>
      <c r="D24" s="62" t="s">
        <v>979</v>
      </c>
      <c r="E24" s="62" t="s">
        <v>980</v>
      </c>
      <c r="F24" s="62" t="s">
        <v>981</v>
      </c>
      <c r="G24" s="62" t="s">
        <v>982</v>
      </c>
    </row>
    <row r="25" spans="2:7">
      <c r="B25" s="196" t="s">
        <v>973</v>
      </c>
      <c r="C25" s="2"/>
      <c r="D25" s="195" t="s">
        <v>955</v>
      </c>
      <c r="E25" s="195" t="s">
        <v>983</v>
      </c>
      <c r="F25" s="195" t="s">
        <v>984</v>
      </c>
      <c r="G25" s="2">
        <v>10000</v>
      </c>
    </row>
    <row r="26" spans="2:7">
      <c r="B26" s="196" t="s">
        <v>974</v>
      </c>
      <c r="C26" s="2"/>
      <c r="D26" s="195" t="s">
        <v>985</v>
      </c>
      <c r="E26" s="195" t="s">
        <v>986</v>
      </c>
      <c r="F26" s="195" t="s">
        <v>987</v>
      </c>
      <c r="G26" s="2">
        <v>15000</v>
      </c>
    </row>
    <row r="27" spans="2:7">
      <c r="B27" s="196" t="s">
        <v>975</v>
      </c>
      <c r="C27" s="2"/>
      <c r="D27" s="195" t="s">
        <v>967</v>
      </c>
      <c r="E27" s="195" t="s">
        <v>988</v>
      </c>
      <c r="F27" s="195" t="s">
        <v>989</v>
      </c>
      <c r="G27" s="2">
        <v>20000</v>
      </c>
    </row>
    <row r="28" spans="2:7">
      <c r="B28" s="196" t="s">
        <v>976</v>
      </c>
      <c r="C28" s="2"/>
      <c r="D28" s="195" t="s">
        <v>990</v>
      </c>
      <c r="E28" s="195" t="s">
        <v>991</v>
      </c>
      <c r="F28" s="195" t="s">
        <v>992</v>
      </c>
      <c r="G28" s="2">
        <v>25000</v>
      </c>
    </row>
    <row r="29" spans="2:7">
      <c r="B29" s="196" t="s">
        <v>977</v>
      </c>
      <c r="C29" s="2"/>
      <c r="D29" s="195" t="s">
        <v>993</v>
      </c>
      <c r="E29" s="195" t="s">
        <v>994</v>
      </c>
      <c r="F29" s="195" t="s">
        <v>995</v>
      </c>
      <c r="G29" s="2">
        <v>25000</v>
      </c>
    </row>
    <row r="31" spans="2:7" ht="18.75">
      <c r="B31" s="194" t="s">
        <v>1000</v>
      </c>
    </row>
    <row r="32" spans="2:7">
      <c r="B32" s="62" t="s">
        <v>943</v>
      </c>
      <c r="C32" s="62"/>
      <c r="D32" s="62" t="s">
        <v>1001</v>
      </c>
      <c r="E32" s="62" t="s">
        <v>1002</v>
      </c>
      <c r="F32" s="62" t="s">
        <v>1003</v>
      </c>
      <c r="G32" s="56"/>
    </row>
    <row r="33" spans="2:8">
      <c r="B33" s="78" t="s">
        <v>432</v>
      </c>
      <c r="C33" s="2"/>
      <c r="D33" s="195" t="s">
        <v>1004</v>
      </c>
      <c r="E33" s="195" t="s">
        <v>1005</v>
      </c>
      <c r="F33" s="195" t="s">
        <v>1006</v>
      </c>
    </row>
    <row r="34" spans="2:8">
      <c r="B34" s="78" t="s">
        <v>433</v>
      </c>
      <c r="C34" s="2"/>
      <c r="D34" s="195" t="s">
        <v>1007</v>
      </c>
      <c r="E34" s="195" t="s">
        <v>1008</v>
      </c>
      <c r="F34" s="195" t="s">
        <v>1009</v>
      </c>
    </row>
    <row r="35" spans="2:8">
      <c r="B35" s="78" t="s">
        <v>434</v>
      </c>
      <c r="C35" s="2"/>
      <c r="D35" s="195" t="s">
        <v>1010</v>
      </c>
      <c r="E35" s="195" t="s">
        <v>1011</v>
      </c>
      <c r="F35" s="195" t="s">
        <v>1012</v>
      </c>
    </row>
    <row r="36" spans="2:8">
      <c r="B36" s="78" t="s">
        <v>435</v>
      </c>
      <c r="C36" s="2"/>
      <c r="D36" s="195" t="s">
        <v>1013</v>
      </c>
      <c r="E36" s="195" t="s">
        <v>1008</v>
      </c>
      <c r="F36" s="195" t="s">
        <v>1014</v>
      </c>
    </row>
    <row r="37" spans="2:8">
      <c r="B37" s="78" t="s">
        <v>436</v>
      </c>
      <c r="C37" s="2"/>
      <c r="D37" s="195" t="s">
        <v>1015</v>
      </c>
      <c r="E37" s="195" t="s">
        <v>1016</v>
      </c>
      <c r="F37" s="195" t="s">
        <v>1017</v>
      </c>
    </row>
    <row r="38" spans="2:8">
      <c r="B38" s="78" t="s">
        <v>437</v>
      </c>
      <c r="C38" s="2"/>
      <c r="D38" s="195" t="s">
        <v>1007</v>
      </c>
      <c r="E38" s="195" t="s">
        <v>1018</v>
      </c>
      <c r="F38" s="195" t="s">
        <v>1019</v>
      </c>
    </row>
    <row r="39" spans="2:8">
      <c r="B39" s="78" t="s">
        <v>996</v>
      </c>
      <c r="C39" s="2"/>
      <c r="D39" s="195" t="s">
        <v>1020</v>
      </c>
      <c r="E39" s="195" t="s">
        <v>1021</v>
      </c>
      <c r="F39" s="195" t="s">
        <v>1022</v>
      </c>
    </row>
    <row r="40" spans="2:8">
      <c r="B40" s="78" t="s">
        <v>997</v>
      </c>
      <c r="C40" s="2"/>
      <c r="D40" s="195" t="s">
        <v>1023</v>
      </c>
      <c r="E40" s="195" t="s">
        <v>1005</v>
      </c>
      <c r="F40" s="195" t="s">
        <v>1024</v>
      </c>
    </row>
    <row r="41" spans="2:8">
      <c r="B41" s="78" t="s">
        <v>998</v>
      </c>
      <c r="C41" s="2"/>
      <c r="D41" s="195" t="s">
        <v>1025</v>
      </c>
      <c r="E41" s="195" t="s">
        <v>1026</v>
      </c>
      <c r="F41" s="195" t="s">
        <v>1027</v>
      </c>
    </row>
    <row r="42" spans="2:8">
      <c r="B42" s="78" t="s">
        <v>999</v>
      </c>
      <c r="C42" s="2"/>
      <c r="D42" s="195" t="s">
        <v>1028</v>
      </c>
      <c r="E42" s="195" t="s">
        <v>1029</v>
      </c>
      <c r="F42" s="195" t="s">
        <v>1030</v>
      </c>
    </row>
    <row r="45" spans="2:8" ht="18.75">
      <c r="B45" s="194" t="s">
        <v>1031</v>
      </c>
    </row>
    <row r="46" spans="2:8">
      <c r="B46" s="62" t="s">
        <v>943</v>
      </c>
      <c r="C46" s="62"/>
      <c r="D46" s="62" t="s">
        <v>1001</v>
      </c>
      <c r="E46" s="2"/>
      <c r="F46" s="62" t="s">
        <v>1002</v>
      </c>
      <c r="G46" s="2"/>
      <c r="H46" s="62" t="s">
        <v>1003</v>
      </c>
    </row>
    <row r="47" spans="2:8">
      <c r="B47" s="78" t="s">
        <v>432</v>
      </c>
      <c r="C47" s="2"/>
      <c r="D47" s="195" t="s">
        <v>1004</v>
      </c>
      <c r="E47" s="195" t="s">
        <v>569</v>
      </c>
      <c r="F47" s="195" t="s">
        <v>1005</v>
      </c>
      <c r="G47" s="2" t="s">
        <v>569</v>
      </c>
      <c r="H47" s="2">
        <v>112363</v>
      </c>
    </row>
    <row r="48" spans="2:8">
      <c r="B48" s="78" t="s">
        <v>433</v>
      </c>
      <c r="C48" s="2"/>
      <c r="D48" s="195" t="s">
        <v>1007</v>
      </c>
      <c r="E48" s="195" t="s">
        <v>569</v>
      </c>
      <c r="F48" s="195" t="s">
        <v>1008</v>
      </c>
      <c r="G48" s="2" t="s">
        <v>569</v>
      </c>
      <c r="H48" s="2">
        <v>532829</v>
      </c>
    </row>
    <row r="49" spans="2:8">
      <c r="B49" s="78" t="s">
        <v>434</v>
      </c>
      <c r="C49" s="2"/>
      <c r="D49" s="195" t="s">
        <v>1010</v>
      </c>
      <c r="E49" s="195" t="s">
        <v>569</v>
      </c>
      <c r="F49" s="195" t="s">
        <v>1011</v>
      </c>
      <c r="G49" s="2" t="s">
        <v>569</v>
      </c>
      <c r="H49" s="2">
        <v>532390</v>
      </c>
    </row>
    <row r="50" spans="2:8">
      <c r="B50" s="78" t="s">
        <v>435</v>
      </c>
      <c r="C50" s="2"/>
      <c r="D50" s="195" t="s">
        <v>1013</v>
      </c>
      <c r="E50" s="195" t="s">
        <v>569</v>
      </c>
      <c r="F50" s="195" t="s">
        <v>1008</v>
      </c>
      <c r="G50" s="2" t="s">
        <v>569</v>
      </c>
      <c r="H50" s="2">
        <v>625516</v>
      </c>
    </row>
    <row r="51" spans="2:8">
      <c r="B51" s="78" t="s">
        <v>436</v>
      </c>
      <c r="C51" s="2"/>
      <c r="D51" s="195" t="s">
        <v>1015</v>
      </c>
      <c r="E51" s="195" t="s">
        <v>569</v>
      </c>
      <c r="F51" s="195" t="s">
        <v>1016</v>
      </c>
      <c r="G51" s="2" t="s">
        <v>569</v>
      </c>
      <c r="H51" s="2">
        <v>542736</v>
      </c>
    </row>
    <row r="52" spans="2:8">
      <c r="B52" s="78" t="s">
        <v>437</v>
      </c>
      <c r="C52" s="2"/>
      <c r="D52" s="195" t="s">
        <v>1007</v>
      </c>
      <c r="E52" s="195" t="s">
        <v>569</v>
      </c>
      <c r="F52" s="195" t="s">
        <v>1018</v>
      </c>
      <c r="G52" s="2" t="s">
        <v>569</v>
      </c>
      <c r="H52" s="2">
        <v>550630</v>
      </c>
    </row>
    <row r="53" spans="2:8">
      <c r="B53" s="78" t="s">
        <v>996</v>
      </c>
      <c r="C53" s="2"/>
      <c r="D53" s="195" t="s">
        <v>1020</v>
      </c>
      <c r="E53" s="195" t="s">
        <v>569</v>
      </c>
      <c r="F53" s="195" t="s">
        <v>1021</v>
      </c>
      <c r="G53" s="2" t="s">
        <v>569</v>
      </c>
      <c r="H53" s="2">
        <v>266964</v>
      </c>
    </row>
    <row r="54" spans="2:8">
      <c r="B54" s="78" t="s">
        <v>997</v>
      </c>
      <c r="C54" s="2"/>
      <c r="D54" s="195" t="s">
        <v>1023</v>
      </c>
      <c r="E54" s="195" t="s">
        <v>569</v>
      </c>
      <c r="F54" s="195" t="s">
        <v>1005</v>
      </c>
      <c r="G54" s="2" t="s">
        <v>569</v>
      </c>
      <c r="H54" s="2">
        <v>264363</v>
      </c>
    </row>
    <row r="55" spans="2:8">
      <c r="B55" s="78" t="s">
        <v>998</v>
      </c>
      <c r="C55" s="2"/>
      <c r="D55" s="195" t="s">
        <v>1025</v>
      </c>
      <c r="E55" s="195" t="s">
        <v>569</v>
      </c>
      <c r="F55" s="195" t="s">
        <v>1026</v>
      </c>
      <c r="G55" s="2" t="s">
        <v>569</v>
      </c>
      <c r="H55" s="2">
        <v>138361</v>
      </c>
    </row>
    <row r="56" spans="2:8">
      <c r="B56" s="78" t="s">
        <v>999</v>
      </c>
      <c r="C56" s="2"/>
      <c r="D56" s="195" t="s">
        <v>1028</v>
      </c>
      <c r="E56" s="195" t="s">
        <v>569</v>
      </c>
      <c r="F56" s="195" t="s">
        <v>1029</v>
      </c>
      <c r="G56" s="2" t="s">
        <v>569</v>
      </c>
      <c r="H56" s="2">
        <v>263072</v>
      </c>
    </row>
    <row r="260" spans="4:7">
      <c r="D260" s="197" t="s">
        <v>955</v>
      </c>
      <c r="E260" s="197" t="s">
        <v>983</v>
      </c>
      <c r="F260" s="197" t="s">
        <v>984</v>
      </c>
      <c r="G260">
        <v>10000</v>
      </c>
    </row>
    <row r="261" spans="4:7">
      <c r="D261" s="197" t="s">
        <v>985</v>
      </c>
      <c r="E261" s="197" t="s">
        <v>986</v>
      </c>
      <c r="F261" s="197" t="s">
        <v>987</v>
      </c>
      <c r="G261">
        <v>15000</v>
      </c>
    </row>
    <row r="262" spans="4:7">
      <c r="D262" s="197" t="s">
        <v>967</v>
      </c>
      <c r="E262" s="197" t="s">
        <v>988</v>
      </c>
      <c r="F262" s="197" t="s">
        <v>989</v>
      </c>
      <c r="G262">
        <v>20000</v>
      </c>
    </row>
    <row r="263" spans="4:7">
      <c r="D263" s="197" t="s">
        <v>990</v>
      </c>
      <c r="E263" s="197" t="s">
        <v>991</v>
      </c>
      <c r="F263" s="197" t="s">
        <v>992</v>
      </c>
      <c r="G263">
        <v>25000</v>
      </c>
    </row>
    <row r="264" spans="4:7">
      <c r="D264" s="197" t="s">
        <v>993</v>
      </c>
      <c r="E264" s="197" t="s">
        <v>994</v>
      </c>
      <c r="F264" s="197" t="s">
        <v>995</v>
      </c>
      <c r="G264">
        <v>25000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B6"/>
  <sheetViews>
    <sheetView workbookViewId="0">
      <pane ySplit="1" topLeftCell="A2" activePane="bottomLeft" state="frozen"/>
      <selection pane="bottomLeft" activeCell="A63" sqref="A63:XFD92"/>
    </sheetView>
  </sheetViews>
  <sheetFormatPr defaultRowHeight="15"/>
  <sheetData>
    <row r="1" spans="1:2" ht="36.75" customHeight="1"/>
    <row r="2" spans="1:2" ht="15" customHeight="1"/>
    <row r="3" spans="1:2" ht="24.95" customHeight="1">
      <c r="A3" s="18" t="s">
        <v>222</v>
      </c>
      <c r="B3" s="10"/>
    </row>
    <row r="4" spans="1:2" ht="24.95" customHeight="1">
      <c r="A4" s="331"/>
      <c r="B4" s="11"/>
    </row>
    <row r="5" spans="1:2" ht="24.95" customHeight="1">
      <c r="A5" s="19" t="s">
        <v>247</v>
      </c>
    </row>
    <row r="6" spans="1:2" ht="18.75">
      <c r="A6" s="12"/>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dimension ref="A1:G208"/>
  <sheetViews>
    <sheetView workbookViewId="0">
      <pane ySplit="1" topLeftCell="A2" activePane="bottomLeft" state="frozen"/>
      <selection pane="bottomLeft" activeCell="C3" sqref="C3"/>
    </sheetView>
  </sheetViews>
  <sheetFormatPr defaultRowHeight="15"/>
  <cols>
    <col min="1" max="1" width="14.7109375" customWidth="1"/>
    <col min="2" max="2" width="30.140625" customWidth="1"/>
    <col min="3" max="3" width="16.7109375" customWidth="1"/>
    <col min="4" max="4" width="27.42578125" customWidth="1"/>
    <col min="5" max="5" width="14.85546875" bestFit="1" customWidth="1"/>
    <col min="6" max="6" width="24.140625" bestFit="1" customWidth="1"/>
    <col min="7" max="7" width="17.85546875" bestFit="1" customWidth="1"/>
    <col min="8" max="8" width="15" customWidth="1"/>
    <col min="9" max="9" width="14.140625" bestFit="1" customWidth="1"/>
  </cols>
  <sheetData>
    <row r="1" spans="1:7" ht="36.75" customHeight="1"/>
    <row r="3" spans="1:7" ht="24.95" customHeight="1">
      <c r="A3" s="18" t="s">
        <v>222</v>
      </c>
      <c r="B3" s="10"/>
    </row>
    <row r="4" spans="1:7" ht="24.95" customHeight="1">
      <c r="A4" s="19" t="s">
        <v>247</v>
      </c>
    </row>
    <row r="5" spans="1:7" ht="18.75">
      <c r="A5" s="12"/>
    </row>
    <row r="7" spans="1:7" ht="18.75">
      <c r="A7" s="12"/>
    </row>
    <row r="8" spans="1:7" ht="18.75">
      <c r="A8" s="12"/>
    </row>
    <row r="9" spans="1:7" ht="18.75">
      <c r="A9" s="12"/>
    </row>
    <row r="10" spans="1:7" ht="18.75">
      <c r="A10" s="12" t="s">
        <v>261</v>
      </c>
    </row>
    <row r="11" spans="1:7">
      <c r="B11" s="62" t="s">
        <v>943</v>
      </c>
      <c r="C11" s="200" t="s">
        <v>1087</v>
      </c>
      <c r="D11" s="62" t="s">
        <v>471</v>
      </c>
      <c r="E11" s="200" t="s">
        <v>1088</v>
      </c>
      <c r="F11" s="62" t="s">
        <v>943</v>
      </c>
      <c r="G11" s="200" t="s">
        <v>1090</v>
      </c>
    </row>
    <row r="12" spans="1:7">
      <c r="B12" s="2" t="s">
        <v>944</v>
      </c>
      <c r="C12" s="200" t="s">
        <v>1078</v>
      </c>
      <c r="D12" s="195" t="s">
        <v>1064</v>
      </c>
      <c r="E12" s="201" t="s">
        <v>1089</v>
      </c>
      <c r="F12" s="78" t="s">
        <v>432</v>
      </c>
      <c r="G12" s="201" t="s">
        <v>1005</v>
      </c>
    </row>
    <row r="13" spans="1:7">
      <c r="B13" s="2" t="s">
        <v>945</v>
      </c>
      <c r="C13" s="200" t="s">
        <v>1079</v>
      </c>
      <c r="D13" s="195" t="s">
        <v>1067</v>
      </c>
      <c r="E13" s="201" t="s">
        <v>1089</v>
      </c>
      <c r="F13" s="78" t="s">
        <v>433</v>
      </c>
      <c r="G13" s="201" t="s">
        <v>1008</v>
      </c>
    </row>
    <row r="14" spans="1:7">
      <c r="B14" s="2" t="s">
        <v>946</v>
      </c>
      <c r="C14" s="200" t="s">
        <v>1080</v>
      </c>
      <c r="D14" s="195" t="s">
        <v>1068</v>
      </c>
      <c r="E14" s="201" t="s">
        <v>1089</v>
      </c>
      <c r="F14" s="78" t="s">
        <v>434</v>
      </c>
      <c r="G14" s="201" t="s">
        <v>1011</v>
      </c>
    </row>
    <row r="15" spans="1:7">
      <c r="B15" s="2" t="s">
        <v>947</v>
      </c>
      <c r="C15" s="200" t="s">
        <v>1081</v>
      </c>
      <c r="D15" s="195" t="s">
        <v>1069</v>
      </c>
      <c r="E15" s="201" t="s">
        <v>1089</v>
      </c>
      <c r="F15" s="78" t="s">
        <v>435</v>
      </c>
      <c r="G15" s="201" t="s">
        <v>1008</v>
      </c>
    </row>
    <row r="16" spans="1:7">
      <c r="B16" s="2" t="s">
        <v>948</v>
      </c>
      <c r="C16" s="200" t="s">
        <v>1082</v>
      </c>
      <c r="D16" s="195" t="s">
        <v>1065</v>
      </c>
      <c r="E16" s="201" t="s">
        <v>1089</v>
      </c>
      <c r="F16" s="78" t="s">
        <v>436</v>
      </c>
      <c r="G16" s="201" t="s">
        <v>1016</v>
      </c>
    </row>
    <row r="17" spans="1:7">
      <c r="B17" s="2" t="s">
        <v>949</v>
      </c>
      <c r="C17" s="200" t="s">
        <v>1083</v>
      </c>
      <c r="D17" s="195" t="s">
        <v>1070</v>
      </c>
      <c r="E17" s="201" t="s">
        <v>1089</v>
      </c>
      <c r="F17" s="78" t="s">
        <v>437</v>
      </c>
      <c r="G17" s="201" t="s">
        <v>1018</v>
      </c>
    </row>
    <row r="18" spans="1:7">
      <c r="B18" s="2" t="s">
        <v>950</v>
      </c>
      <c r="C18" s="200" t="s">
        <v>1084</v>
      </c>
      <c r="D18" s="195" t="s">
        <v>1066</v>
      </c>
      <c r="E18" s="201" t="s">
        <v>1089</v>
      </c>
      <c r="F18" s="78" t="s">
        <v>996</v>
      </c>
      <c r="G18" s="201" t="s">
        <v>1021</v>
      </c>
    </row>
    <row r="19" spans="1:7">
      <c r="B19" s="2" t="s">
        <v>951</v>
      </c>
      <c r="C19" s="200" t="s">
        <v>1085</v>
      </c>
      <c r="D19" s="195" t="s">
        <v>1064</v>
      </c>
      <c r="E19" s="201" t="s">
        <v>1089</v>
      </c>
      <c r="F19" s="78" t="s">
        <v>997</v>
      </c>
      <c r="G19" s="201" t="s">
        <v>1005</v>
      </c>
    </row>
    <row r="20" spans="1:7">
      <c r="B20" s="2" t="s">
        <v>952</v>
      </c>
      <c r="C20" s="200" t="s">
        <v>1086</v>
      </c>
      <c r="D20" s="195" t="s">
        <v>1067</v>
      </c>
      <c r="E20" s="201" t="s">
        <v>1089</v>
      </c>
      <c r="F20" s="78" t="s">
        <v>998</v>
      </c>
      <c r="G20" s="201" t="s">
        <v>1026</v>
      </c>
    </row>
    <row r="23" spans="1:7" ht="18.75">
      <c r="A23" s="12" t="s">
        <v>262</v>
      </c>
    </row>
    <row r="24" spans="1:7">
      <c r="B24" s="62" t="s">
        <v>1091</v>
      </c>
      <c r="C24" s="200" t="s">
        <v>1101</v>
      </c>
      <c r="D24" s="200" t="s">
        <v>1102</v>
      </c>
      <c r="E24" s="200" t="s">
        <v>1112</v>
      </c>
    </row>
    <row r="25" spans="1:7">
      <c r="B25" s="2" t="s">
        <v>1092</v>
      </c>
      <c r="C25" s="200">
        <v>1001</v>
      </c>
      <c r="D25" s="195" t="s">
        <v>1103</v>
      </c>
      <c r="E25" s="201" t="s">
        <v>1113</v>
      </c>
    </row>
    <row r="26" spans="1:7">
      <c r="B26" s="2" t="s">
        <v>1093</v>
      </c>
      <c r="C26" s="200">
        <v>1002</v>
      </c>
      <c r="D26" s="195" t="s">
        <v>1104</v>
      </c>
      <c r="E26" s="201" t="s">
        <v>1114</v>
      </c>
    </row>
    <row r="27" spans="1:7">
      <c r="B27" s="2" t="s">
        <v>1094</v>
      </c>
      <c r="C27" s="200">
        <v>1003</v>
      </c>
      <c r="D27" s="195" t="s">
        <v>1105</v>
      </c>
      <c r="E27" s="201" t="s">
        <v>1115</v>
      </c>
    </row>
    <row r="28" spans="1:7">
      <c r="B28" s="2" t="s">
        <v>1095</v>
      </c>
      <c r="C28" s="200">
        <v>1004</v>
      </c>
      <c r="D28" s="195" t="s">
        <v>1106</v>
      </c>
      <c r="E28" s="201" t="s">
        <v>1116</v>
      </c>
    </row>
    <row r="29" spans="1:7">
      <c r="B29" s="2" t="s">
        <v>1096</v>
      </c>
      <c r="C29" s="200">
        <v>1005</v>
      </c>
      <c r="D29" s="195" t="s">
        <v>1107</v>
      </c>
      <c r="E29" s="201" t="s">
        <v>1117</v>
      </c>
    </row>
    <row r="30" spans="1:7">
      <c r="B30" s="2" t="s">
        <v>1097</v>
      </c>
      <c r="C30" s="200">
        <v>1006</v>
      </c>
      <c r="D30" s="195" t="s">
        <v>1108</v>
      </c>
      <c r="E30" s="201" t="s">
        <v>1118</v>
      </c>
    </row>
    <row r="31" spans="1:7">
      <c r="B31" s="2" t="s">
        <v>1098</v>
      </c>
      <c r="C31" s="200">
        <v>1007</v>
      </c>
      <c r="D31" s="195" t="s">
        <v>1109</v>
      </c>
      <c r="E31" s="201" t="s">
        <v>1119</v>
      </c>
    </row>
    <row r="32" spans="1:7">
      <c r="B32" s="2" t="s">
        <v>1099</v>
      </c>
      <c r="C32" s="200">
        <v>1008</v>
      </c>
      <c r="D32" s="195" t="s">
        <v>1110</v>
      </c>
      <c r="E32" s="201" t="s">
        <v>1120</v>
      </c>
    </row>
    <row r="33" spans="2:5">
      <c r="B33" s="2" t="s">
        <v>1100</v>
      </c>
      <c r="C33" s="200">
        <v>1009</v>
      </c>
      <c r="D33" s="195" t="s">
        <v>1111</v>
      </c>
      <c r="E33" s="201" t="s">
        <v>1121</v>
      </c>
    </row>
    <row r="204" spans="4:7">
      <c r="D204" s="197" t="s">
        <v>955</v>
      </c>
      <c r="E204" s="197" t="s">
        <v>983</v>
      </c>
      <c r="F204" s="197" t="s">
        <v>984</v>
      </c>
      <c r="G204">
        <v>10000</v>
      </c>
    </row>
    <row r="205" spans="4:7">
      <c r="D205" s="197" t="s">
        <v>985</v>
      </c>
      <c r="E205" s="197" t="s">
        <v>986</v>
      </c>
      <c r="F205" s="197" t="s">
        <v>987</v>
      </c>
      <c r="G205">
        <v>15000</v>
      </c>
    </row>
    <row r="206" spans="4:7">
      <c r="D206" s="197" t="s">
        <v>967</v>
      </c>
      <c r="E206" s="197" t="s">
        <v>988</v>
      </c>
      <c r="F206" s="197" t="s">
        <v>989</v>
      </c>
      <c r="G206">
        <v>20000</v>
      </c>
    </row>
    <row r="207" spans="4:7">
      <c r="D207" s="197" t="s">
        <v>990</v>
      </c>
      <c r="E207" s="197" t="s">
        <v>991</v>
      </c>
      <c r="F207" s="197" t="s">
        <v>992</v>
      </c>
      <c r="G207">
        <v>25000</v>
      </c>
    </row>
    <row r="208" spans="4:7">
      <c r="D208" s="197" t="s">
        <v>993</v>
      </c>
      <c r="E208" s="197" t="s">
        <v>994</v>
      </c>
      <c r="F208" s="197" t="s">
        <v>995</v>
      </c>
      <c r="G208">
        <v>25000</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dimension ref="A1:G45"/>
  <sheetViews>
    <sheetView workbookViewId="0">
      <pane ySplit="1" topLeftCell="A2" activePane="bottomLeft" state="frozen"/>
      <selection pane="bottomLeft" activeCell="B1" sqref="B1"/>
    </sheetView>
  </sheetViews>
  <sheetFormatPr defaultRowHeight="15"/>
  <cols>
    <col min="1" max="1" width="20.140625" bestFit="1" customWidth="1"/>
    <col min="2" max="2" width="36" customWidth="1"/>
    <col min="3" max="3" width="48.28515625" customWidth="1"/>
    <col min="4" max="4" width="21.5703125" bestFit="1" customWidth="1"/>
    <col min="5" max="5" width="24.140625" customWidth="1"/>
    <col min="6" max="6" width="25.140625" customWidth="1"/>
    <col min="7" max="7" width="24.140625" bestFit="1" customWidth="1"/>
  </cols>
  <sheetData>
    <row r="1" spans="1:6" ht="36.75" customHeight="1"/>
    <row r="3" spans="1:6" ht="24.95" customHeight="1">
      <c r="A3" s="18" t="s">
        <v>222</v>
      </c>
      <c r="B3" s="10"/>
    </row>
    <row r="4" spans="1:6" ht="24.95" customHeight="1">
      <c r="A4" s="66" t="s">
        <v>377</v>
      </c>
      <c r="B4" s="66" t="s">
        <v>378</v>
      </c>
      <c r="C4" s="66" t="s">
        <v>247</v>
      </c>
      <c r="D4" s="131"/>
    </row>
    <row r="5" spans="1:6" ht="60">
      <c r="A5" s="67" t="s">
        <v>1124</v>
      </c>
      <c r="B5" s="68" t="s">
        <v>1128</v>
      </c>
      <c r="C5" s="203" t="s">
        <v>1131</v>
      </c>
      <c r="D5" s="202"/>
    </row>
    <row r="6" spans="1:6" ht="75">
      <c r="A6" s="67" t="s">
        <v>1125</v>
      </c>
      <c r="B6" s="68" t="s">
        <v>1129</v>
      </c>
      <c r="C6" s="204" t="s">
        <v>1132</v>
      </c>
      <c r="D6" s="131"/>
    </row>
    <row r="7" spans="1:6" ht="75">
      <c r="A7" s="67" t="s">
        <v>1126</v>
      </c>
      <c r="B7" s="68" t="s">
        <v>1130</v>
      </c>
      <c r="C7" s="204" t="s">
        <v>1133</v>
      </c>
      <c r="D7" s="131"/>
    </row>
    <row r="8" spans="1:6" ht="45">
      <c r="A8" s="67" t="s">
        <v>1127</v>
      </c>
      <c r="B8" s="68" t="s">
        <v>590</v>
      </c>
      <c r="C8" s="205" t="s">
        <v>1134</v>
      </c>
      <c r="D8" s="131"/>
    </row>
    <row r="10" spans="1:6" ht="18.75">
      <c r="A10" s="12" t="s">
        <v>261</v>
      </c>
      <c r="B10" s="217"/>
    </row>
    <row r="11" spans="1:6" ht="18.75">
      <c r="A11" s="218"/>
      <c r="B11" s="221" t="s">
        <v>359</v>
      </c>
    </row>
    <row r="12" spans="1:6">
      <c r="B12" s="222">
        <v>13676</v>
      </c>
      <c r="C12" s="220" t="s">
        <v>1139</v>
      </c>
    </row>
    <row r="13" spans="1:6">
      <c r="B13" s="47">
        <v>13.76</v>
      </c>
      <c r="C13" s="220" t="s">
        <v>1140</v>
      </c>
    </row>
    <row r="14" spans="1:6" ht="15.75">
      <c r="B14" s="223">
        <f>B12*B13/100</f>
        <v>1881.8176000000001</v>
      </c>
      <c r="C14" s="220" t="s">
        <v>1141</v>
      </c>
    </row>
    <row r="15" spans="1:6">
      <c r="B15" s="64" t="s">
        <v>618</v>
      </c>
      <c r="C15" s="134" t="s">
        <v>1142</v>
      </c>
      <c r="D15" s="134" t="s">
        <v>1143</v>
      </c>
      <c r="E15" s="134" t="s">
        <v>1144</v>
      </c>
      <c r="F15" s="134" t="s">
        <v>1145</v>
      </c>
    </row>
    <row r="16" spans="1:6" ht="18.75">
      <c r="B16" s="129" t="s">
        <v>1124</v>
      </c>
      <c r="C16" s="133">
        <f>ROUND(B14,1)</f>
        <v>1881.8</v>
      </c>
      <c r="D16" s="133">
        <f>ROUND(B14,2)</f>
        <v>1881.82</v>
      </c>
      <c r="E16" s="133">
        <f>ROUND(B14,3)</f>
        <v>1881.818</v>
      </c>
      <c r="F16" s="133">
        <f>ROUND(B14,4)</f>
        <v>1881.8176000000001</v>
      </c>
    </row>
    <row r="17" spans="2:6" ht="18.75">
      <c r="B17" s="129"/>
      <c r="C17" s="45" t="s">
        <v>1146</v>
      </c>
      <c r="D17" s="45" t="s">
        <v>1147</v>
      </c>
      <c r="E17" s="45" t="s">
        <v>1148</v>
      </c>
      <c r="F17" s="45" t="s">
        <v>1149</v>
      </c>
    </row>
    <row r="18" spans="2:6" ht="18.75">
      <c r="B18" s="129" t="s">
        <v>1125</v>
      </c>
      <c r="C18" s="133">
        <f>ROUNDUP(B14,1)</f>
        <v>1881.8999999999999</v>
      </c>
      <c r="D18" s="47">
        <f>ROUNDUP(B14,2)</f>
        <v>1881.82</v>
      </c>
      <c r="E18" s="114">
        <f>ROUNDUP(B14,3)</f>
        <v>1881.818</v>
      </c>
      <c r="F18" s="224">
        <f>ROUNDUP(B14,4)</f>
        <v>1881.8176000000001</v>
      </c>
    </row>
    <row r="19" spans="2:6" ht="18.75">
      <c r="B19" s="129"/>
      <c r="C19" s="45" t="s">
        <v>1150</v>
      </c>
      <c r="D19" s="45" t="s">
        <v>1151</v>
      </c>
      <c r="E19" s="45" t="s">
        <v>1152</v>
      </c>
      <c r="F19" s="45" t="s">
        <v>1153</v>
      </c>
    </row>
    <row r="20" spans="2:6" ht="18.75">
      <c r="B20" s="129" t="s">
        <v>1126</v>
      </c>
      <c r="C20" s="53">
        <f>ROUNDDOWN(B14,1)</f>
        <v>1881.8</v>
      </c>
      <c r="D20" s="47">
        <f>ROUNDDOWN(B14,2)</f>
        <v>1881.81</v>
      </c>
      <c r="E20" s="114">
        <f>ROUNDDOWN(B14,3)</f>
        <v>1881.817</v>
      </c>
      <c r="F20" s="224">
        <f>ROUNDDOWN(B14,4)</f>
        <v>1881.8176000000001</v>
      </c>
    </row>
    <row r="21" spans="2:6">
      <c r="B21" s="2"/>
      <c r="C21" s="45" t="s">
        <v>1154</v>
      </c>
      <c r="D21" s="45" t="s">
        <v>1155</v>
      </c>
      <c r="E21" s="45" t="s">
        <v>1156</v>
      </c>
      <c r="F21" s="45" t="s">
        <v>1157</v>
      </c>
    </row>
    <row r="22" spans="2:6">
      <c r="B22" s="131"/>
      <c r="C22" s="225"/>
      <c r="D22" s="225"/>
      <c r="E22" s="225"/>
      <c r="F22" s="225"/>
    </row>
    <row r="23" spans="2:6" s="86" customFormat="1">
      <c r="B23" s="226">
        <v>1881.8176000000001</v>
      </c>
      <c r="C23" s="225"/>
      <c r="D23" s="225"/>
      <c r="E23" s="225"/>
      <c r="F23" s="225"/>
    </row>
    <row r="24" spans="2:6" s="86" customFormat="1">
      <c r="B24" s="64" t="s">
        <v>618</v>
      </c>
      <c r="C24" s="134" t="s">
        <v>1158</v>
      </c>
      <c r="D24" s="134" t="s">
        <v>1159</v>
      </c>
      <c r="E24" s="134" t="s">
        <v>1160</v>
      </c>
      <c r="F24" s="134" t="s">
        <v>1161</v>
      </c>
    </row>
    <row r="25" spans="2:6" s="86" customFormat="1" ht="18.75">
      <c r="B25" s="129" t="s">
        <v>1124</v>
      </c>
      <c r="C25" s="133">
        <f>ROUND(B23,-1)</f>
        <v>1880</v>
      </c>
      <c r="D25" s="133">
        <f>ROUND(B23,-2)</f>
        <v>1900</v>
      </c>
      <c r="E25" s="133">
        <f>ROUND(B23,-3)</f>
        <v>2000</v>
      </c>
      <c r="F25" s="133">
        <f>ROUND(B23,-4)</f>
        <v>0</v>
      </c>
    </row>
    <row r="26" spans="2:6" s="86" customFormat="1" ht="18.75">
      <c r="B26" s="129"/>
      <c r="C26" s="45" t="s">
        <v>1162</v>
      </c>
      <c r="D26" s="45" t="s">
        <v>1163</v>
      </c>
      <c r="E26" s="45" t="s">
        <v>1164</v>
      </c>
      <c r="F26" s="45" t="s">
        <v>1165</v>
      </c>
    </row>
    <row r="27" spans="2:6" s="86" customFormat="1" ht="18.75">
      <c r="B27" s="129" t="s">
        <v>1125</v>
      </c>
      <c r="C27" s="133">
        <f>ROUNDUP(B23,-1)</f>
        <v>1890</v>
      </c>
      <c r="D27" s="47">
        <f>ROUNDUP(B23,-2)</f>
        <v>1900</v>
      </c>
      <c r="E27" s="114">
        <f>ROUNDUP(B23,-3)</f>
        <v>2000</v>
      </c>
      <c r="F27" s="224">
        <f>ROUNDUP(B23,-4)</f>
        <v>10000</v>
      </c>
    </row>
    <row r="28" spans="2:6" s="86" customFormat="1" ht="18.75">
      <c r="B28" s="129"/>
      <c r="C28" s="45" t="s">
        <v>1166</v>
      </c>
      <c r="D28" s="45" t="s">
        <v>1167</v>
      </c>
      <c r="E28" s="45" t="s">
        <v>1168</v>
      </c>
      <c r="F28" s="45" t="s">
        <v>1169</v>
      </c>
    </row>
    <row r="29" spans="2:6" s="86" customFormat="1" ht="18.75">
      <c r="B29" s="129" t="s">
        <v>1126</v>
      </c>
      <c r="C29" s="53">
        <f>ROUNDDOWN(B23,-1)</f>
        <v>1880</v>
      </c>
      <c r="D29" s="47">
        <f>ROUNDDOWN(B23,-2)</f>
        <v>1800</v>
      </c>
      <c r="E29" s="114">
        <f>ROUNDDOWN(B23,-3)</f>
        <v>1000</v>
      </c>
      <c r="F29" s="224">
        <f>ROUNDDOWN(B23,-4)</f>
        <v>0</v>
      </c>
    </row>
    <row r="30" spans="2:6" s="86" customFormat="1">
      <c r="B30" s="2"/>
      <c r="C30" s="45" t="s">
        <v>1170</v>
      </c>
      <c r="D30" s="45" t="s">
        <v>1171</v>
      </c>
      <c r="E30" s="45" t="s">
        <v>1172</v>
      </c>
      <c r="F30" s="45" t="s">
        <v>1173</v>
      </c>
    </row>
    <row r="31" spans="2:6" s="86" customFormat="1">
      <c r="C31" s="225"/>
      <c r="D31" s="225"/>
      <c r="E31" s="225"/>
      <c r="F31" s="225"/>
    </row>
    <row r="32" spans="2:6" s="86" customFormat="1" ht="18.75">
      <c r="B32" s="129" t="s">
        <v>1127</v>
      </c>
      <c r="C32" s="53">
        <f>MROUND(B23,10)</f>
        <v>1880</v>
      </c>
      <c r="D32" s="47">
        <f>MROUND(B23,100)</f>
        <v>1900</v>
      </c>
      <c r="E32" s="114">
        <f>MROUND(B23,1000)</f>
        <v>2000</v>
      </c>
      <c r="F32" s="224">
        <f>MROUND(B23,10000)</f>
        <v>0</v>
      </c>
    </row>
    <row r="33" spans="2:7" s="86" customFormat="1">
      <c r="B33" s="2"/>
      <c r="C33" s="45" t="s">
        <v>1174</v>
      </c>
      <c r="D33" s="45" t="s">
        <v>1175</v>
      </c>
      <c r="E33" s="45" t="s">
        <v>1176</v>
      </c>
      <c r="F33" s="45" t="s">
        <v>1177</v>
      </c>
    </row>
    <row r="34" spans="2:7" s="86" customFormat="1">
      <c r="C34" s="225"/>
      <c r="D34" s="225"/>
      <c r="E34" s="225"/>
      <c r="F34" s="225"/>
    </row>
    <row r="35" spans="2:7" s="86" customFormat="1">
      <c r="C35" s="225"/>
      <c r="D35" s="225"/>
      <c r="E35" s="225"/>
      <c r="F35" s="225"/>
    </row>
    <row r="36" spans="2:7" s="86" customFormat="1">
      <c r="C36" s="225"/>
      <c r="D36" s="225"/>
      <c r="E36" s="225"/>
      <c r="F36" s="225"/>
    </row>
    <row r="37" spans="2:7" s="86" customFormat="1">
      <c r="C37" s="225"/>
      <c r="D37" s="225"/>
      <c r="E37" s="225"/>
      <c r="F37" s="225"/>
    </row>
    <row r="38" spans="2:7" s="86" customFormat="1">
      <c r="C38" s="225"/>
      <c r="D38" s="225"/>
      <c r="E38" s="225"/>
      <c r="F38" s="225"/>
    </row>
    <row r="39" spans="2:7" s="86" customFormat="1">
      <c r="C39" s="225"/>
      <c r="D39" s="225"/>
      <c r="E39" s="225"/>
      <c r="F39" s="225"/>
    </row>
    <row r="41" spans="2:7">
      <c r="B41" s="206">
        <f>A41*13.76/100</f>
        <v>0</v>
      </c>
      <c r="C41" s="207">
        <v>55.465000000000003</v>
      </c>
      <c r="D41" s="9" t="s">
        <v>1135</v>
      </c>
      <c r="E41" s="9" t="s">
        <v>1136</v>
      </c>
      <c r="F41" s="9" t="s">
        <v>1137</v>
      </c>
      <c r="G41" s="37" t="s">
        <v>1138</v>
      </c>
    </row>
    <row r="42" spans="2:7">
      <c r="C42" s="9" t="s">
        <v>1124</v>
      </c>
      <c r="D42" s="208">
        <f>ROUND(B41,2)</f>
        <v>0</v>
      </c>
      <c r="E42" s="209">
        <f>ROUND(B41,1)</f>
        <v>0</v>
      </c>
      <c r="F42" s="210">
        <f>ROUND(B41,0)</f>
        <v>0</v>
      </c>
      <c r="G42" s="211">
        <f>ROUND(B41,3)</f>
        <v>0</v>
      </c>
    </row>
    <row r="43" spans="2:7">
      <c r="B43" s="212">
        <f>ROUND(B41,-3)</f>
        <v>0</v>
      </c>
      <c r="C43" s="9" t="s">
        <v>1125</v>
      </c>
      <c r="D43" s="213">
        <f>ROUNDUP(C41,2)</f>
        <v>55.47</v>
      </c>
      <c r="E43" s="213">
        <f>ROUNDUP(C41,1)</f>
        <v>55.5</v>
      </c>
      <c r="F43" s="214">
        <f>ROUNDUP(B41,0)</f>
        <v>0</v>
      </c>
      <c r="G43" s="36"/>
    </row>
    <row r="44" spans="2:7">
      <c r="C44" s="9" t="s">
        <v>1126</v>
      </c>
      <c r="D44" s="213">
        <f>ROUNDDOWN(C41,2)</f>
        <v>55.46</v>
      </c>
      <c r="E44" s="213">
        <f>ROUND(C41,1)</f>
        <v>55.5</v>
      </c>
      <c r="F44" s="214">
        <f>ROUNDDOWN(B41,0)</f>
        <v>0</v>
      </c>
      <c r="G44" s="36"/>
    </row>
    <row r="45" spans="2:7">
      <c r="C45" s="215"/>
      <c r="D45" s="216"/>
      <c r="E45" s="216"/>
      <c r="F45" s="216"/>
      <c r="G45" s="36"/>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F55"/>
  <sheetViews>
    <sheetView workbookViewId="0">
      <pane ySplit="1" topLeftCell="A2" activePane="bottomLeft" state="frozen"/>
      <selection pane="bottomLeft" activeCell="C1" sqref="C1"/>
    </sheetView>
  </sheetViews>
  <sheetFormatPr defaultRowHeight="15"/>
  <cols>
    <col min="1" max="1" width="14.7109375" customWidth="1"/>
    <col min="2" max="2" width="30.140625" customWidth="1"/>
    <col min="3" max="3" width="31.7109375" bestFit="1" customWidth="1"/>
    <col min="4" max="4" width="44" bestFit="1" customWidth="1"/>
    <col min="5" max="5" width="26.140625" bestFit="1" customWidth="1"/>
    <col min="6" max="6" width="37.5703125" bestFit="1" customWidth="1"/>
    <col min="7" max="7" width="17.85546875" bestFit="1" customWidth="1"/>
    <col min="8" max="8" width="15" customWidth="1"/>
    <col min="9" max="9" width="30.7109375" bestFit="1" customWidth="1"/>
  </cols>
  <sheetData>
    <row r="1" spans="1:2" ht="36.75" customHeight="1"/>
    <row r="3" spans="1:2" ht="24.95" customHeight="1">
      <c r="A3" s="18" t="s">
        <v>222</v>
      </c>
      <c r="B3" s="10"/>
    </row>
    <row r="4" spans="1:2" ht="24.95" customHeight="1">
      <c r="A4" s="19" t="s">
        <v>247</v>
      </c>
    </row>
    <row r="5" spans="1:2" ht="18.75">
      <c r="A5" s="12"/>
    </row>
    <row r="7" spans="1:2" ht="18.75">
      <c r="A7" s="12"/>
    </row>
    <row r="8" spans="1:2" ht="18.75">
      <c r="A8" s="12"/>
    </row>
    <row r="9" spans="1:2" ht="18.75">
      <c r="A9" s="227" t="s">
        <v>223</v>
      </c>
    </row>
    <row r="23" spans="1:5" ht="20.25">
      <c r="A23" s="12" t="s">
        <v>261</v>
      </c>
      <c r="B23" s="229" t="s">
        <v>1216</v>
      </c>
    </row>
    <row r="24" spans="1:5">
      <c r="B24" s="46" t="s">
        <v>1178</v>
      </c>
      <c r="C24" s="46" t="s">
        <v>1179</v>
      </c>
      <c r="D24" s="46" t="s">
        <v>1180</v>
      </c>
      <c r="E24" s="46" t="s">
        <v>1181</v>
      </c>
    </row>
    <row r="25" spans="1:5">
      <c r="B25" s="2" t="s">
        <v>1182</v>
      </c>
      <c r="C25" s="2" t="s">
        <v>1092</v>
      </c>
      <c r="D25" s="2">
        <v>25</v>
      </c>
      <c r="E25" s="219">
        <v>12700</v>
      </c>
    </row>
    <row r="26" spans="1:5">
      <c r="B26" s="2" t="s">
        <v>1183</v>
      </c>
      <c r="C26" s="2" t="s">
        <v>1093</v>
      </c>
      <c r="D26" s="2">
        <v>67</v>
      </c>
      <c r="E26" s="219">
        <v>9500</v>
      </c>
    </row>
    <row r="27" spans="1:5">
      <c r="B27" s="2" t="s">
        <v>1184</v>
      </c>
      <c r="C27" s="2" t="s">
        <v>1094</v>
      </c>
      <c r="D27" s="2">
        <v>153</v>
      </c>
      <c r="E27" s="219">
        <v>2400</v>
      </c>
    </row>
    <row r="28" spans="1:5">
      <c r="B28" s="2" t="s">
        <v>1188</v>
      </c>
      <c r="C28" s="2" t="s">
        <v>1095</v>
      </c>
      <c r="D28" s="2">
        <v>45</v>
      </c>
      <c r="E28" s="219">
        <v>34000</v>
      </c>
    </row>
    <row r="29" spans="1:5">
      <c r="B29" s="2" t="s">
        <v>1189</v>
      </c>
      <c r="C29" s="2" t="s">
        <v>1096</v>
      </c>
      <c r="D29" s="2">
        <v>87</v>
      </c>
      <c r="E29" s="219">
        <v>18500</v>
      </c>
    </row>
    <row r="30" spans="1:5">
      <c r="B30" s="2" t="s">
        <v>1185</v>
      </c>
      <c r="C30" s="2" t="s">
        <v>1097</v>
      </c>
      <c r="D30" s="2">
        <v>49</v>
      </c>
      <c r="E30" s="219">
        <v>45600</v>
      </c>
    </row>
    <row r="31" spans="1:5">
      <c r="B31" s="2" t="s">
        <v>1186</v>
      </c>
      <c r="C31" s="2" t="s">
        <v>1098</v>
      </c>
      <c r="D31" s="2">
        <v>25</v>
      </c>
      <c r="E31" s="219">
        <v>14500</v>
      </c>
    </row>
    <row r="32" spans="1:5">
      <c r="B32" s="2" t="s">
        <v>1187</v>
      </c>
      <c r="C32" s="2" t="s">
        <v>1099</v>
      </c>
      <c r="D32" s="2">
        <v>37</v>
      </c>
      <c r="E32" s="219">
        <v>39500</v>
      </c>
    </row>
    <row r="34" spans="1:6">
      <c r="C34" s="62" t="s">
        <v>1190</v>
      </c>
      <c r="D34" s="62" t="s">
        <v>1191</v>
      </c>
      <c r="E34" s="62" t="s">
        <v>1192</v>
      </c>
    </row>
    <row r="35" spans="1:6">
      <c r="C35" s="2" t="s">
        <v>1183</v>
      </c>
      <c r="D35" s="2">
        <f>VLOOKUP(C35,B25:E32,3,0)</f>
        <v>67</v>
      </c>
      <c r="E35" s="2">
        <f>VLOOKUP(C35,B25:E32,4,0)</f>
        <v>9500</v>
      </c>
    </row>
    <row r="36" spans="1:6">
      <c r="D36" s="42" t="s">
        <v>1193</v>
      </c>
      <c r="E36" s="42" t="s">
        <v>1194</v>
      </c>
    </row>
    <row r="38" spans="1:6" ht="20.25">
      <c r="A38" s="12" t="s">
        <v>262</v>
      </c>
      <c r="B38" s="229" t="s">
        <v>1216</v>
      </c>
    </row>
    <row r="40" spans="1:6">
      <c r="B40" s="246" t="s">
        <v>1231</v>
      </c>
      <c r="C40" s="247" t="s">
        <v>1232</v>
      </c>
      <c r="D40" s="249" t="s">
        <v>733</v>
      </c>
      <c r="E40" s="247" t="s">
        <v>1237</v>
      </c>
      <c r="F40" s="249" t="s">
        <v>733</v>
      </c>
    </row>
    <row r="41" spans="1:6">
      <c r="B41" s="248" t="s">
        <v>1238</v>
      </c>
      <c r="C41" s="6" t="str">
        <f>VLOOKUP(B41,'VL-Source Data'!A:B,2,0)</f>
        <v>SOCKET,USB &amp; AUX</v>
      </c>
      <c r="D41" s="232" t="s">
        <v>2793</v>
      </c>
      <c r="E41" s="251">
        <f>VLOOKUP(B41,'VL-Source Data'!A:G,7,0)</f>
        <v>859.375</v>
      </c>
      <c r="F41" s="232" t="s">
        <v>2808</v>
      </c>
    </row>
    <row r="42" spans="1:6">
      <c r="B42" s="248" t="s">
        <v>1242</v>
      </c>
      <c r="C42" s="6" t="str">
        <f>VLOOKUP(B42,'VL-Source Data'!A:B,2,0)</f>
        <v>FEEDER,ANT I/P (YR9/YE3)</v>
      </c>
      <c r="D42" s="232" t="s">
        <v>2794</v>
      </c>
      <c r="E42" s="251">
        <f>VLOOKUP(B42,'VL-Source Data'!A:G,7,0)</f>
        <v>113.28125</v>
      </c>
      <c r="F42" s="232" t="s">
        <v>2809</v>
      </c>
    </row>
    <row r="43" spans="1:6">
      <c r="B43" s="248" t="s">
        <v>1244</v>
      </c>
      <c r="C43" s="6" t="str">
        <f>VLOOKUP(B43,'VL-Source Data'!A:B,2,0)</f>
        <v>VALVE, TIRE (TR414)</v>
      </c>
      <c r="D43" s="232" t="s">
        <v>2795</v>
      </c>
      <c r="E43" s="251">
        <f>VLOOKUP(B43,'VL-Source Data'!A:G,7,0)</f>
        <v>66.09</v>
      </c>
      <c r="F43" s="232" t="s">
        <v>2810</v>
      </c>
    </row>
    <row r="44" spans="1:6">
      <c r="B44" s="248" t="s">
        <v>1248</v>
      </c>
      <c r="C44" s="6" t="str">
        <f>VLOOKUP(B44,'VL-Source Data'!A:B,2,0)</f>
        <v>WHEEL COMP,AL(15X5 1/2J)</v>
      </c>
      <c r="D44" s="232" t="s">
        <v>2796</v>
      </c>
      <c r="E44" s="251">
        <f>VLOOKUP(B44,'VL-Source Data'!A:G,7,0)</f>
        <v>16382.82</v>
      </c>
      <c r="F44" s="232" t="s">
        <v>2811</v>
      </c>
    </row>
    <row r="45" spans="1:6">
      <c r="B45" s="248" t="s">
        <v>1250</v>
      </c>
      <c r="C45" s="6" t="str">
        <f>VLOOKUP(B45,'VL-Source Data'!A:B,2,0)</f>
        <v>WHEEL COMP,AL(15X5 1/2J) SWIFT</v>
      </c>
      <c r="D45" s="232" t="s">
        <v>2797</v>
      </c>
      <c r="E45" s="251">
        <f>VLOOKUP(B45,'VL-Source Data'!A:G,7,0)</f>
        <v>10921.88</v>
      </c>
      <c r="F45" s="232" t="s">
        <v>2812</v>
      </c>
    </row>
    <row r="46" spans="1:6">
      <c r="B46" s="248" t="s">
        <v>1252</v>
      </c>
      <c r="C46" s="6" t="str">
        <f>VLOOKUP(B46,'VL-Source Data'!A:B,2,0)</f>
        <v>Alloy Wheel M/C Cut</v>
      </c>
      <c r="D46" s="232" t="s">
        <v>2798</v>
      </c>
      <c r="E46" s="251">
        <f>VLOOKUP(B46,'VL-Source Data'!A:G,7,0)</f>
        <v>8734.3799999999992</v>
      </c>
      <c r="F46" s="232" t="s">
        <v>2813</v>
      </c>
    </row>
    <row r="47" spans="1:6">
      <c r="B47" s="248" t="s">
        <v>1254</v>
      </c>
      <c r="C47" s="6" t="str">
        <f>VLOOKUP(B47,'VL-Source Data'!A:B,2,0)</f>
        <v>WHEEL COMP,AL(15X5J)</v>
      </c>
      <c r="D47" s="232" t="s">
        <v>2799</v>
      </c>
      <c r="E47" s="251">
        <f>VLOOKUP(B47,'VL-Source Data'!A:G,7,0)</f>
        <v>5460.9375</v>
      </c>
      <c r="F47" s="232" t="s">
        <v>2814</v>
      </c>
    </row>
    <row r="48" spans="1:6">
      <c r="B48" s="248" t="s">
        <v>1256</v>
      </c>
      <c r="C48" s="6" t="str">
        <f>VLOOKUP(B48,'VL-Source Data'!A:B,2,0)</f>
        <v>WHEEL COMP. AL (16*6J)EX</v>
      </c>
      <c r="D48" s="232" t="s">
        <v>2800</v>
      </c>
      <c r="E48" s="251">
        <f>VLOOKUP(B48,'VL-Source Data'!A:G,7,0)</f>
        <v>4054.6875</v>
      </c>
      <c r="F48" s="232" t="s">
        <v>2815</v>
      </c>
    </row>
    <row r="49" spans="2:6">
      <c r="B49" s="248" t="s">
        <v>1258</v>
      </c>
      <c r="C49" s="6" t="str">
        <f>VLOOKUP(B49,'VL-Source Data'!A:B,2,0)</f>
        <v>WHEEL, AL (16X6J) (GRAY)</v>
      </c>
      <c r="D49" s="232" t="s">
        <v>2801</v>
      </c>
      <c r="E49" s="251">
        <f>VLOOKUP(B49,'VL-Source Data'!A:G,7,0)</f>
        <v>6242.19</v>
      </c>
      <c r="F49" s="232" t="s">
        <v>2816</v>
      </c>
    </row>
    <row r="50" spans="2:6">
      <c r="B50" s="248" t="s">
        <v>1260</v>
      </c>
      <c r="C50" s="6" t="str">
        <f>VLOOKUP(B50,'VL-Source Data'!A:B,2,0)</f>
        <v>WHEEL, ALUMI (16X6J) (BLACK)</v>
      </c>
      <c r="D50" s="232" t="s">
        <v>2802</v>
      </c>
      <c r="E50" s="251">
        <f>VLOOKUP(B50,'VL-Source Data'!A:G,7,0)</f>
        <v>11390.62</v>
      </c>
      <c r="F50" s="232" t="s">
        <v>2817</v>
      </c>
    </row>
    <row r="51" spans="2:6">
      <c r="B51" s="248" t="s">
        <v>1262</v>
      </c>
      <c r="C51" s="6" t="str">
        <f>VLOOKUP(B51,'VL-Source Data'!A:B,2,0)</f>
        <v>MACHINE ALLOY BALENO</v>
      </c>
      <c r="D51" s="232" t="s">
        <v>2803</v>
      </c>
      <c r="E51" s="251">
        <f>VLOOKUP(B51,'VL-Source Data'!A:G,7,0)</f>
        <v>4523.4399999999996</v>
      </c>
      <c r="F51" s="232" t="s">
        <v>2818</v>
      </c>
    </row>
    <row r="52" spans="2:6">
      <c r="B52" s="248" t="s">
        <v>1264</v>
      </c>
      <c r="C52" s="6" t="str">
        <f>VLOOKUP(B52,'VL-Source Data'!A:B,2,0)</f>
        <v>ALLOY WHEEL 14 INCH WAGONR</v>
      </c>
      <c r="D52" s="232" t="s">
        <v>2804</v>
      </c>
      <c r="E52" s="251">
        <f>VLOOKUP(B52,'VL-Source Data'!A:G,7,0)</f>
        <v>3898.44</v>
      </c>
      <c r="F52" s="232" t="s">
        <v>2819</v>
      </c>
    </row>
    <row r="53" spans="2:6">
      <c r="B53" s="248" t="s">
        <v>1266</v>
      </c>
      <c r="C53" s="6" t="str">
        <f>VLOOKUP(B53,'VL-Source Data'!A:B,2,0)</f>
        <v>WHELS COMP AL 14 X J CELERIO</v>
      </c>
      <c r="D53" s="232" t="s">
        <v>2805</v>
      </c>
      <c r="E53" s="251">
        <f>VLOOKUP(B53,'VL-Source Data'!A:G,7,0)</f>
        <v>3664.0625</v>
      </c>
      <c r="F53" s="232" t="s">
        <v>2820</v>
      </c>
    </row>
    <row r="54" spans="2:6">
      <c r="B54" s="248" t="s">
        <v>1268</v>
      </c>
      <c r="C54" s="6" t="str">
        <f>VLOOKUP(B54,'VL-Source Data'!A:B,2,0)</f>
        <v>ALLOY WHEEL NEW COLOR 15</v>
      </c>
      <c r="D54" s="232" t="s">
        <v>2806</v>
      </c>
      <c r="E54" s="251">
        <f>VLOOKUP(B54,'VL-Source Data'!A:G,7,0)</f>
        <v>4679.6899999999996</v>
      </c>
      <c r="F54" s="232" t="s">
        <v>2821</v>
      </c>
    </row>
    <row r="55" spans="2:6">
      <c r="B55" s="248" t="s">
        <v>1270</v>
      </c>
      <c r="C55" s="6" t="str">
        <f>VLOOKUP(B55,'VL-Source Data'!A:B,2,0)</f>
        <v>Alloy Wheel 16</v>
      </c>
      <c r="D55" s="232" t="s">
        <v>2807</v>
      </c>
      <c r="E55" s="251">
        <f>VLOOKUP(B55,'VL-Source Data'!A:G,7,0)</f>
        <v>4679.6875</v>
      </c>
      <c r="F55" s="232" t="s">
        <v>2822</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dimension ref="A1:G755"/>
  <sheetViews>
    <sheetView workbookViewId="0">
      <selection activeCell="I9" sqref="I9"/>
    </sheetView>
  </sheetViews>
  <sheetFormatPr defaultRowHeight="15"/>
  <cols>
    <col min="1" max="1" width="22.28515625" style="243" customWidth="1"/>
    <col min="2" max="2" width="53.7109375" style="243" bestFit="1" customWidth="1"/>
    <col min="3" max="3" width="7.140625" style="243" bestFit="1" customWidth="1"/>
    <col min="4" max="4" width="24.140625" style="243" bestFit="1" customWidth="1"/>
    <col min="5" max="5" width="7" style="244" customWidth="1"/>
    <col min="6" max="6" width="14.5703125" style="245" customWidth="1"/>
    <col min="7" max="7" width="15.42578125" style="245" bestFit="1" customWidth="1"/>
    <col min="8" max="16384" width="9.140625" style="237"/>
  </cols>
  <sheetData>
    <row r="1" spans="1:7">
      <c r="A1" s="234" t="s">
        <v>1231</v>
      </c>
      <c r="B1" s="234" t="s">
        <v>1232</v>
      </c>
      <c r="C1" s="234" t="s">
        <v>1233</v>
      </c>
      <c r="D1" s="234" t="s">
        <v>1234</v>
      </c>
      <c r="E1" s="235" t="s">
        <v>1235</v>
      </c>
      <c r="F1" s="236" t="s">
        <v>1236</v>
      </c>
      <c r="G1" s="236" t="s">
        <v>1237</v>
      </c>
    </row>
    <row r="2" spans="1:7">
      <c r="A2" s="238" t="s">
        <v>1238</v>
      </c>
      <c r="B2" s="238" t="s">
        <v>1239</v>
      </c>
      <c r="C2" s="238" t="s">
        <v>1240</v>
      </c>
      <c r="D2" s="238" t="s">
        <v>1241</v>
      </c>
      <c r="E2" s="239">
        <v>14</v>
      </c>
      <c r="F2" s="240">
        <v>365.57</v>
      </c>
      <c r="G2" s="240">
        <v>859.375</v>
      </c>
    </row>
    <row r="3" spans="1:7">
      <c r="A3" s="238" t="s">
        <v>1242</v>
      </c>
      <c r="B3" s="238" t="s">
        <v>1243</v>
      </c>
      <c r="C3" s="238" t="s">
        <v>1240</v>
      </c>
      <c r="D3" s="238" t="s">
        <v>1241</v>
      </c>
      <c r="E3" s="239">
        <v>9</v>
      </c>
      <c r="F3" s="240">
        <v>96.71</v>
      </c>
      <c r="G3" s="240">
        <v>113.28125</v>
      </c>
    </row>
    <row r="4" spans="1:7">
      <c r="A4" s="238" t="s">
        <v>1244</v>
      </c>
      <c r="B4" s="238" t="s">
        <v>1245</v>
      </c>
      <c r="C4" s="238" t="s">
        <v>1246</v>
      </c>
      <c r="D4" s="238" t="s">
        <v>1247</v>
      </c>
      <c r="E4" s="239">
        <v>31</v>
      </c>
      <c r="F4" s="240">
        <v>18.038063888063999</v>
      </c>
      <c r="G4" s="240">
        <v>66.09</v>
      </c>
    </row>
    <row r="5" spans="1:7">
      <c r="A5" s="238" t="s">
        <v>1248</v>
      </c>
      <c r="B5" s="238" t="s">
        <v>1249</v>
      </c>
      <c r="C5" s="238" t="s">
        <v>1240</v>
      </c>
      <c r="D5" s="238" t="s">
        <v>1241</v>
      </c>
      <c r="E5" s="239">
        <v>12</v>
      </c>
      <c r="F5" s="240">
        <v>4781.07</v>
      </c>
      <c r="G5" s="240">
        <v>16382.82</v>
      </c>
    </row>
    <row r="6" spans="1:7">
      <c r="A6" s="238" t="s">
        <v>1250</v>
      </c>
      <c r="B6" s="238" t="s">
        <v>1251</v>
      </c>
      <c r="C6" s="238" t="s">
        <v>1240</v>
      </c>
      <c r="D6" s="238" t="s">
        <v>1241</v>
      </c>
      <c r="E6" s="239">
        <v>8</v>
      </c>
      <c r="F6" s="240">
        <v>4646.2074850603904</v>
      </c>
      <c r="G6" s="240">
        <v>10921.88</v>
      </c>
    </row>
    <row r="7" spans="1:7">
      <c r="A7" s="238" t="s">
        <v>1252</v>
      </c>
      <c r="B7" s="238" t="s">
        <v>1253</v>
      </c>
      <c r="C7" s="238" t="s">
        <v>1240</v>
      </c>
      <c r="D7" s="238" t="s">
        <v>1247</v>
      </c>
      <c r="E7" s="239">
        <v>27</v>
      </c>
      <c r="F7" s="240">
        <v>3753.88</v>
      </c>
      <c r="G7" s="240">
        <v>8734.3799999999992</v>
      </c>
    </row>
    <row r="8" spans="1:7">
      <c r="A8" s="238" t="s">
        <v>1254</v>
      </c>
      <c r="B8" s="238" t="s">
        <v>1255</v>
      </c>
      <c r="C8" s="238" t="s">
        <v>1240</v>
      </c>
      <c r="D8" s="238" t="s">
        <v>1241</v>
      </c>
      <c r="E8" s="239">
        <v>2</v>
      </c>
      <c r="F8" s="240">
        <v>4781.07</v>
      </c>
      <c r="G8" s="240">
        <v>5460.9375</v>
      </c>
    </row>
    <row r="9" spans="1:7">
      <c r="A9" s="238" t="s">
        <v>1256</v>
      </c>
      <c r="B9" s="238" t="s">
        <v>1257</v>
      </c>
      <c r="C9" s="238" t="s">
        <v>1246</v>
      </c>
      <c r="D9" s="238" t="s">
        <v>1247</v>
      </c>
      <c r="E9" s="239">
        <v>1</v>
      </c>
      <c r="F9" s="240">
        <v>3353.23</v>
      </c>
      <c r="G9" s="240">
        <v>4054.6875</v>
      </c>
    </row>
    <row r="10" spans="1:7">
      <c r="A10" s="238" t="s">
        <v>1258</v>
      </c>
      <c r="B10" s="238" t="s">
        <v>1259</v>
      </c>
      <c r="C10" s="238" t="s">
        <v>1240</v>
      </c>
      <c r="D10" s="238" t="s">
        <v>1241</v>
      </c>
      <c r="E10" s="239">
        <v>1</v>
      </c>
      <c r="F10" s="240">
        <v>5310.78</v>
      </c>
      <c r="G10" s="240">
        <v>6242.19</v>
      </c>
    </row>
    <row r="11" spans="1:7">
      <c r="A11" s="238" t="s">
        <v>1260</v>
      </c>
      <c r="B11" s="238" t="s">
        <v>1261</v>
      </c>
      <c r="C11" s="238" t="s">
        <v>1240</v>
      </c>
      <c r="D11" s="238" t="s">
        <v>1241</v>
      </c>
      <c r="E11" s="239">
        <v>3</v>
      </c>
      <c r="F11" s="240">
        <v>4663.75</v>
      </c>
      <c r="G11" s="240">
        <v>11390.62</v>
      </c>
    </row>
    <row r="12" spans="1:7">
      <c r="A12" s="238" t="s">
        <v>1262</v>
      </c>
      <c r="B12" s="238" t="s">
        <v>1263</v>
      </c>
      <c r="C12" s="238" t="s">
        <v>1240</v>
      </c>
      <c r="D12" s="238" t="s">
        <v>1241</v>
      </c>
      <c r="E12" s="239">
        <v>8</v>
      </c>
      <c r="F12" s="240">
        <v>3848.49</v>
      </c>
      <c r="G12" s="240">
        <v>4523.4399999999996</v>
      </c>
    </row>
    <row r="13" spans="1:7">
      <c r="A13" s="238" t="s">
        <v>1264</v>
      </c>
      <c r="B13" s="238" t="s">
        <v>1265</v>
      </c>
      <c r="C13" s="238" t="s">
        <v>1240</v>
      </c>
      <c r="D13" s="238" t="s">
        <v>1241</v>
      </c>
      <c r="E13" s="239">
        <v>1</v>
      </c>
      <c r="F13" s="240">
        <v>3508.6</v>
      </c>
      <c r="G13" s="240">
        <v>3898.44</v>
      </c>
    </row>
    <row r="14" spans="1:7">
      <c r="A14" s="238" t="s">
        <v>1266</v>
      </c>
      <c r="B14" s="238" t="s">
        <v>1267</v>
      </c>
      <c r="C14" s="238" t="s">
        <v>1240</v>
      </c>
      <c r="D14" s="238" t="s">
        <v>1241</v>
      </c>
      <c r="E14" s="239">
        <v>1</v>
      </c>
      <c r="F14" s="240">
        <v>3030.19</v>
      </c>
      <c r="G14" s="240">
        <v>3664.0625</v>
      </c>
    </row>
    <row r="15" spans="1:7">
      <c r="A15" s="238" t="s">
        <v>1268</v>
      </c>
      <c r="B15" s="238" t="s">
        <v>1269</v>
      </c>
      <c r="C15" s="238" t="s">
        <v>1240</v>
      </c>
      <c r="D15" s="238" t="s">
        <v>1241</v>
      </c>
      <c r="E15" s="239">
        <v>1</v>
      </c>
      <c r="F15" s="240">
        <v>3981.43</v>
      </c>
      <c r="G15" s="240">
        <v>4679.6899999999996</v>
      </c>
    </row>
    <row r="16" spans="1:7">
      <c r="A16" s="238" t="s">
        <v>1270</v>
      </c>
      <c r="B16" s="238" t="s">
        <v>1271</v>
      </c>
      <c r="C16" s="238" t="s">
        <v>1240</v>
      </c>
      <c r="D16" s="238" t="s">
        <v>1241</v>
      </c>
      <c r="E16" s="239">
        <v>3</v>
      </c>
      <c r="F16" s="240">
        <v>3981.43</v>
      </c>
      <c r="G16" s="240">
        <v>4679.6875</v>
      </c>
    </row>
    <row r="17" spans="1:7">
      <c r="A17" s="238" t="s">
        <v>1272</v>
      </c>
      <c r="B17" s="238" t="s">
        <v>1273</v>
      </c>
      <c r="C17" s="238" t="s">
        <v>1240</v>
      </c>
      <c r="D17" s="238" t="s">
        <v>1241</v>
      </c>
      <c r="E17" s="239">
        <v>4</v>
      </c>
      <c r="F17" s="240">
        <v>4646.1099999999997</v>
      </c>
      <c r="G17" s="240">
        <v>5460.94</v>
      </c>
    </row>
    <row r="18" spans="1:7">
      <c r="A18" s="238" t="s">
        <v>1274</v>
      </c>
      <c r="B18" s="238" t="s">
        <v>1273</v>
      </c>
      <c r="C18" s="238" t="s">
        <v>1240</v>
      </c>
      <c r="D18" s="238" t="s">
        <v>1241</v>
      </c>
      <c r="E18" s="239">
        <v>24</v>
      </c>
      <c r="F18" s="240">
        <v>5162.3</v>
      </c>
      <c r="G18" s="240">
        <v>12484.38</v>
      </c>
    </row>
    <row r="19" spans="1:7">
      <c r="A19" s="238" t="s">
        <v>1275</v>
      </c>
      <c r="B19" s="238" t="s">
        <v>1276</v>
      </c>
      <c r="C19" s="238" t="s">
        <v>1240</v>
      </c>
      <c r="D19" s="238" t="s">
        <v>1241</v>
      </c>
      <c r="E19" s="239">
        <v>25</v>
      </c>
      <c r="F19" s="240">
        <v>191.920497354497</v>
      </c>
      <c r="G19" s="240">
        <v>468.76</v>
      </c>
    </row>
    <row r="20" spans="1:7">
      <c r="A20" s="238" t="s">
        <v>1277</v>
      </c>
      <c r="B20" s="238" t="s">
        <v>1278</v>
      </c>
      <c r="C20" s="238" t="s">
        <v>1240</v>
      </c>
      <c r="D20" s="238" t="s">
        <v>1241</v>
      </c>
      <c r="E20" s="239">
        <v>18</v>
      </c>
      <c r="F20" s="240">
        <v>284.69</v>
      </c>
      <c r="G20" s="240">
        <v>695.3125</v>
      </c>
    </row>
    <row r="21" spans="1:7">
      <c r="A21" s="238" t="s">
        <v>1279</v>
      </c>
      <c r="B21" s="238" t="s">
        <v>1280</v>
      </c>
      <c r="C21" s="238" t="s">
        <v>1240</v>
      </c>
      <c r="D21" s="238" t="s">
        <v>1241</v>
      </c>
      <c r="E21" s="239">
        <v>60</v>
      </c>
      <c r="F21" s="240">
        <v>255.9</v>
      </c>
      <c r="G21" s="240">
        <v>1562.5</v>
      </c>
    </row>
    <row r="22" spans="1:7">
      <c r="A22" s="238" t="s">
        <v>1281</v>
      </c>
      <c r="B22" s="238" t="s">
        <v>1282</v>
      </c>
      <c r="C22" s="238" t="s">
        <v>1240</v>
      </c>
      <c r="D22" s="238" t="s">
        <v>1241</v>
      </c>
      <c r="E22" s="239">
        <v>8</v>
      </c>
      <c r="F22" s="240">
        <v>188.73</v>
      </c>
      <c r="G22" s="240">
        <v>230.46875</v>
      </c>
    </row>
    <row r="23" spans="1:7">
      <c r="A23" s="238" t="s">
        <v>1283</v>
      </c>
      <c r="B23" s="238" t="s">
        <v>1284</v>
      </c>
      <c r="C23" s="238" t="s">
        <v>1240</v>
      </c>
      <c r="D23" s="238" t="s">
        <v>1241</v>
      </c>
      <c r="E23" s="239">
        <v>7</v>
      </c>
      <c r="F23" s="240">
        <v>255.9</v>
      </c>
      <c r="G23" s="240">
        <v>312.5</v>
      </c>
    </row>
    <row r="24" spans="1:7">
      <c r="A24" s="238" t="s">
        <v>1285</v>
      </c>
      <c r="B24" s="238" t="s">
        <v>1286</v>
      </c>
      <c r="C24" s="238" t="s">
        <v>1240</v>
      </c>
      <c r="D24" s="238" t="s">
        <v>1247</v>
      </c>
      <c r="E24" s="239">
        <v>1</v>
      </c>
      <c r="F24" s="240">
        <v>382.06240000000003</v>
      </c>
      <c r="G24" s="240">
        <v>480.47</v>
      </c>
    </row>
    <row r="25" spans="1:7">
      <c r="A25" s="238" t="s">
        <v>1287</v>
      </c>
      <c r="B25" s="238" t="s">
        <v>1288</v>
      </c>
      <c r="C25" s="238" t="s">
        <v>1240</v>
      </c>
      <c r="D25" s="238" t="s">
        <v>1241</v>
      </c>
      <c r="E25" s="239">
        <v>11</v>
      </c>
      <c r="F25" s="240">
        <v>294.27999999999997</v>
      </c>
      <c r="G25" s="240">
        <v>359.375</v>
      </c>
    </row>
    <row r="26" spans="1:7">
      <c r="A26" s="238" t="s">
        <v>1289</v>
      </c>
      <c r="B26" s="238" t="s">
        <v>1280</v>
      </c>
      <c r="C26" s="238" t="s">
        <v>1240</v>
      </c>
      <c r="D26" s="238" t="s">
        <v>1241</v>
      </c>
      <c r="E26" s="239">
        <v>143</v>
      </c>
      <c r="F26" s="240">
        <v>198.96</v>
      </c>
      <c r="G26" s="240">
        <v>1214.84375</v>
      </c>
    </row>
    <row r="27" spans="1:7">
      <c r="A27" s="238" t="s">
        <v>1290</v>
      </c>
      <c r="B27" s="238" t="s">
        <v>1291</v>
      </c>
      <c r="C27" s="238" t="s">
        <v>1240</v>
      </c>
      <c r="D27" s="238" t="s">
        <v>1241</v>
      </c>
      <c r="E27" s="239">
        <v>49</v>
      </c>
      <c r="F27" s="240">
        <v>188.73</v>
      </c>
      <c r="G27" s="240">
        <v>691.40625</v>
      </c>
    </row>
    <row r="28" spans="1:7">
      <c r="A28" s="238" t="s">
        <v>1292</v>
      </c>
      <c r="B28" s="238" t="s">
        <v>1293</v>
      </c>
      <c r="C28" s="238" t="s">
        <v>1240</v>
      </c>
      <c r="D28" s="238" t="s">
        <v>1241</v>
      </c>
      <c r="E28" s="239">
        <v>16</v>
      </c>
      <c r="F28" s="240">
        <v>314.25749999999999</v>
      </c>
      <c r="G28" s="240">
        <v>382.8125</v>
      </c>
    </row>
    <row r="29" spans="1:7">
      <c r="A29" s="238" t="s">
        <v>1294</v>
      </c>
      <c r="B29" s="238" t="s">
        <v>1280</v>
      </c>
      <c r="C29" s="238" t="s">
        <v>1240</v>
      </c>
      <c r="D29" s="238" t="s">
        <v>1247</v>
      </c>
      <c r="E29" s="239">
        <v>8</v>
      </c>
      <c r="F29" s="240">
        <v>284.69</v>
      </c>
      <c r="G29" s="240">
        <v>695.32</v>
      </c>
    </row>
    <row r="30" spans="1:7">
      <c r="A30" s="238" t="s">
        <v>1295</v>
      </c>
      <c r="B30" s="238" t="s">
        <v>1280</v>
      </c>
      <c r="C30" s="238" t="s">
        <v>1240</v>
      </c>
      <c r="D30" s="238" t="s">
        <v>1247</v>
      </c>
      <c r="E30" s="239">
        <v>3</v>
      </c>
      <c r="F30" s="240">
        <v>296.75</v>
      </c>
      <c r="G30" s="240">
        <v>363.28</v>
      </c>
    </row>
    <row r="31" spans="1:7">
      <c r="A31" s="238" t="s">
        <v>1296</v>
      </c>
      <c r="B31" s="238" t="s">
        <v>1297</v>
      </c>
      <c r="C31" s="238" t="s">
        <v>1240</v>
      </c>
      <c r="D31" s="238" t="s">
        <v>1241</v>
      </c>
      <c r="E31" s="239">
        <v>40</v>
      </c>
      <c r="F31" s="240">
        <v>184.892054093073</v>
      </c>
      <c r="G31" s="240">
        <v>677.34375</v>
      </c>
    </row>
    <row r="32" spans="1:7">
      <c r="A32" s="238" t="s">
        <v>1298</v>
      </c>
      <c r="B32" s="238" t="s">
        <v>1299</v>
      </c>
      <c r="C32" s="238" t="s">
        <v>1240</v>
      </c>
      <c r="D32" s="238" t="s">
        <v>1241</v>
      </c>
      <c r="E32" s="239">
        <v>28</v>
      </c>
      <c r="F32" s="240">
        <v>255.26</v>
      </c>
      <c r="G32" s="240">
        <v>623.4375</v>
      </c>
    </row>
    <row r="33" spans="1:7">
      <c r="A33" s="238" t="s">
        <v>1300</v>
      </c>
      <c r="B33" s="238" t="s">
        <v>1301</v>
      </c>
      <c r="C33" s="238" t="s">
        <v>1240</v>
      </c>
      <c r="D33" s="238" t="s">
        <v>1241</v>
      </c>
      <c r="E33" s="239">
        <v>8</v>
      </c>
      <c r="F33" s="240">
        <v>285.58999999999997</v>
      </c>
      <c r="G33" s="240">
        <v>664.06</v>
      </c>
    </row>
    <row r="34" spans="1:7">
      <c r="A34" s="238" t="s">
        <v>1302</v>
      </c>
      <c r="B34" s="238" t="s">
        <v>1303</v>
      </c>
      <c r="C34" s="238" t="s">
        <v>1240</v>
      </c>
      <c r="D34" s="238" t="s">
        <v>1241</v>
      </c>
      <c r="E34" s="239">
        <v>8</v>
      </c>
      <c r="F34" s="240">
        <v>313.48</v>
      </c>
      <c r="G34" s="240">
        <v>382.8125</v>
      </c>
    </row>
    <row r="35" spans="1:7">
      <c r="A35" s="238" t="s">
        <v>1304</v>
      </c>
      <c r="B35" s="238" t="s">
        <v>1286</v>
      </c>
      <c r="C35" s="238" t="s">
        <v>1305</v>
      </c>
      <c r="D35" s="238" t="s">
        <v>1247</v>
      </c>
      <c r="E35" s="239">
        <v>1</v>
      </c>
      <c r="F35" s="240">
        <v>257.79000000000002</v>
      </c>
      <c r="G35" s="240">
        <v>332.03</v>
      </c>
    </row>
    <row r="36" spans="1:7">
      <c r="A36" s="238" t="s">
        <v>1306</v>
      </c>
      <c r="B36" s="238" t="s">
        <v>1286</v>
      </c>
      <c r="C36" s="238" t="s">
        <v>1240</v>
      </c>
      <c r="D36" s="238" t="s">
        <v>1241</v>
      </c>
      <c r="E36" s="239">
        <v>83</v>
      </c>
      <c r="F36" s="240">
        <v>303.88</v>
      </c>
      <c r="G36" s="240">
        <v>1855.46875</v>
      </c>
    </row>
    <row r="37" spans="1:7">
      <c r="A37" s="238" t="s">
        <v>1307</v>
      </c>
      <c r="B37" s="238" t="s">
        <v>1286</v>
      </c>
      <c r="C37" s="238" t="s">
        <v>1240</v>
      </c>
      <c r="D37" s="238" t="s">
        <v>1241</v>
      </c>
      <c r="E37" s="239">
        <v>84</v>
      </c>
      <c r="F37" s="240">
        <v>310.28619921532601</v>
      </c>
      <c r="G37" s="240">
        <v>2273.4375</v>
      </c>
    </row>
    <row r="38" spans="1:7">
      <c r="A38" s="238" t="s">
        <v>1308</v>
      </c>
      <c r="B38" s="238" t="s">
        <v>1309</v>
      </c>
      <c r="C38" s="238" t="s">
        <v>1240</v>
      </c>
      <c r="D38" s="238" t="s">
        <v>1241</v>
      </c>
      <c r="E38" s="239">
        <v>39</v>
      </c>
      <c r="F38" s="240">
        <v>46.096224667926798</v>
      </c>
      <c r="G38" s="240">
        <v>56.25</v>
      </c>
    </row>
    <row r="39" spans="1:7">
      <c r="A39" s="238" t="s">
        <v>1310</v>
      </c>
      <c r="B39" s="238" t="s">
        <v>1311</v>
      </c>
      <c r="C39" s="238" t="s">
        <v>1246</v>
      </c>
      <c r="D39" s="238" t="s">
        <v>1247</v>
      </c>
      <c r="E39" s="239">
        <v>10</v>
      </c>
      <c r="F39" s="240">
        <v>119.013595539948</v>
      </c>
      <c r="G39" s="240">
        <v>291.52</v>
      </c>
    </row>
    <row r="40" spans="1:7">
      <c r="A40" s="238" t="s">
        <v>1312</v>
      </c>
      <c r="B40" s="238" t="s">
        <v>1313</v>
      </c>
      <c r="C40" s="238" t="s">
        <v>1305</v>
      </c>
      <c r="D40" s="238" t="s">
        <v>1247</v>
      </c>
      <c r="E40" s="239">
        <v>10</v>
      </c>
      <c r="F40" s="240">
        <v>2.8782732863518299</v>
      </c>
      <c r="G40" s="240">
        <v>3.515625</v>
      </c>
    </row>
    <row r="41" spans="1:7">
      <c r="A41" s="238" t="s">
        <v>1314</v>
      </c>
      <c r="B41" s="238" t="s">
        <v>1315</v>
      </c>
      <c r="C41" s="238" t="s">
        <v>1240</v>
      </c>
      <c r="D41" s="238" t="s">
        <v>1241</v>
      </c>
      <c r="E41" s="239">
        <v>67</v>
      </c>
      <c r="F41" s="240">
        <v>505.40000005411002</v>
      </c>
      <c r="G41" s="240">
        <v>1234.375</v>
      </c>
    </row>
    <row r="42" spans="1:7">
      <c r="A42" s="238" t="s">
        <v>1316</v>
      </c>
      <c r="B42" s="238" t="s">
        <v>1317</v>
      </c>
      <c r="C42" s="238" t="s">
        <v>1240</v>
      </c>
      <c r="D42" s="238" t="s">
        <v>1241</v>
      </c>
      <c r="E42" s="239">
        <v>53</v>
      </c>
      <c r="F42" s="240">
        <v>441.43075707260903</v>
      </c>
      <c r="G42" s="240">
        <v>2156.2399999999998</v>
      </c>
    </row>
    <row r="43" spans="1:7">
      <c r="A43" s="238" t="s">
        <v>1318</v>
      </c>
      <c r="B43" s="238" t="s">
        <v>1319</v>
      </c>
      <c r="C43" s="238" t="s">
        <v>1240</v>
      </c>
      <c r="D43" s="238" t="s">
        <v>1241</v>
      </c>
      <c r="E43" s="239">
        <v>41</v>
      </c>
      <c r="F43" s="240">
        <v>478.25036681620003</v>
      </c>
      <c r="G43" s="240">
        <v>1851.5625</v>
      </c>
    </row>
    <row r="44" spans="1:7">
      <c r="A44" s="238" t="s">
        <v>1320</v>
      </c>
      <c r="B44" s="238" t="s">
        <v>1321</v>
      </c>
      <c r="C44" s="238" t="s">
        <v>1246</v>
      </c>
      <c r="D44" s="238" t="s">
        <v>1247</v>
      </c>
      <c r="E44" s="239">
        <v>2</v>
      </c>
      <c r="F44" s="240">
        <v>67.81</v>
      </c>
      <c r="G44" s="240">
        <v>82.8125</v>
      </c>
    </row>
    <row r="45" spans="1:7">
      <c r="A45" s="238" t="s">
        <v>1322</v>
      </c>
      <c r="B45" s="238" t="s">
        <v>1323</v>
      </c>
      <c r="C45" s="238" t="s">
        <v>1246</v>
      </c>
      <c r="D45" s="238" t="s">
        <v>1247</v>
      </c>
      <c r="E45" s="239">
        <v>1</v>
      </c>
      <c r="F45" s="240">
        <v>164.75</v>
      </c>
      <c r="G45" s="240">
        <v>199.22</v>
      </c>
    </row>
    <row r="46" spans="1:7">
      <c r="A46" s="238" t="s">
        <v>1324</v>
      </c>
      <c r="B46" s="238" t="s">
        <v>1325</v>
      </c>
      <c r="C46" s="238" t="s">
        <v>1246</v>
      </c>
      <c r="D46" s="238" t="s">
        <v>1247</v>
      </c>
      <c r="E46" s="239">
        <v>11</v>
      </c>
      <c r="F46" s="240">
        <v>68.3391666666666</v>
      </c>
      <c r="G46" s="240">
        <v>171.88</v>
      </c>
    </row>
    <row r="47" spans="1:7">
      <c r="A47" s="238" t="s">
        <v>1326</v>
      </c>
      <c r="B47" s="238" t="s">
        <v>1327</v>
      </c>
      <c r="C47" s="238" t="s">
        <v>1246</v>
      </c>
      <c r="D47" s="238" t="s">
        <v>1247</v>
      </c>
      <c r="E47" s="239">
        <v>1</v>
      </c>
      <c r="F47" s="240">
        <v>151.83000000000001</v>
      </c>
      <c r="G47" s="240">
        <v>183.59</v>
      </c>
    </row>
    <row r="48" spans="1:7">
      <c r="A48" s="238" t="s">
        <v>1328</v>
      </c>
      <c r="B48" s="238" t="s">
        <v>1327</v>
      </c>
      <c r="C48" s="238" t="s">
        <v>1246</v>
      </c>
      <c r="D48" s="238" t="s">
        <v>1247</v>
      </c>
      <c r="E48" s="239">
        <v>3</v>
      </c>
      <c r="F48" s="240">
        <v>85.990388888888802</v>
      </c>
      <c r="G48" s="240">
        <v>105.47</v>
      </c>
    </row>
    <row r="49" spans="1:7">
      <c r="A49" s="238" t="s">
        <v>1329</v>
      </c>
      <c r="B49" s="238" t="s">
        <v>1330</v>
      </c>
      <c r="C49" s="238" t="s">
        <v>1246</v>
      </c>
      <c r="D49" s="238" t="s">
        <v>1247</v>
      </c>
      <c r="E49" s="239">
        <v>1</v>
      </c>
      <c r="F49" s="240">
        <v>36.18</v>
      </c>
      <c r="G49" s="240">
        <v>47.66</v>
      </c>
    </row>
    <row r="50" spans="1:7">
      <c r="A50" s="238" t="s">
        <v>1331</v>
      </c>
      <c r="B50" s="238" t="s">
        <v>1332</v>
      </c>
      <c r="C50" s="238" t="s">
        <v>1240</v>
      </c>
      <c r="D50" s="238" t="s">
        <v>1241</v>
      </c>
      <c r="E50" s="239">
        <v>2</v>
      </c>
      <c r="F50" s="240">
        <v>2056.7800000000002</v>
      </c>
      <c r="G50" s="240">
        <v>5023.4399999999996</v>
      </c>
    </row>
    <row r="51" spans="1:7">
      <c r="A51" s="238" t="s">
        <v>1333</v>
      </c>
      <c r="B51" s="238" t="s">
        <v>1334</v>
      </c>
      <c r="C51" s="238" t="s">
        <v>1240</v>
      </c>
      <c r="D51" s="238" t="s">
        <v>1241</v>
      </c>
      <c r="E51" s="239">
        <v>9</v>
      </c>
      <c r="F51" s="240">
        <v>1023.1</v>
      </c>
      <c r="G51" s="240">
        <v>1320.31</v>
      </c>
    </row>
    <row r="52" spans="1:7">
      <c r="A52" s="238" t="s">
        <v>1335</v>
      </c>
      <c r="B52" s="238" t="s">
        <v>1336</v>
      </c>
      <c r="C52" s="238" t="s">
        <v>1240</v>
      </c>
      <c r="D52" s="238" t="s">
        <v>1241</v>
      </c>
      <c r="E52" s="239">
        <v>2</v>
      </c>
      <c r="F52" s="240">
        <v>659.87</v>
      </c>
      <c r="G52" s="240">
        <v>851.5625</v>
      </c>
    </row>
    <row r="53" spans="1:7">
      <c r="A53" s="238" t="s">
        <v>1337</v>
      </c>
      <c r="B53" s="238" t="s">
        <v>1338</v>
      </c>
      <c r="C53" s="238" t="s">
        <v>1240</v>
      </c>
      <c r="D53" s="238" t="s">
        <v>1241</v>
      </c>
      <c r="E53" s="239">
        <v>36</v>
      </c>
      <c r="F53" s="240">
        <v>902.03974896524903</v>
      </c>
      <c r="G53" s="240">
        <v>2328.12</v>
      </c>
    </row>
    <row r="54" spans="1:7">
      <c r="A54" s="238" t="s">
        <v>1339</v>
      </c>
      <c r="B54" s="238" t="s">
        <v>1340</v>
      </c>
      <c r="C54" s="238" t="s">
        <v>1240</v>
      </c>
      <c r="D54" s="238" t="s">
        <v>1241</v>
      </c>
      <c r="E54" s="239">
        <v>1</v>
      </c>
      <c r="F54" s="240">
        <v>1093.8</v>
      </c>
      <c r="G54" s="240">
        <v>1398.44</v>
      </c>
    </row>
    <row r="55" spans="1:7">
      <c r="A55" s="238" t="s">
        <v>1341</v>
      </c>
      <c r="B55" s="238" t="s">
        <v>1342</v>
      </c>
      <c r="C55" s="238" t="s">
        <v>1240</v>
      </c>
      <c r="D55" s="238" t="s">
        <v>1241</v>
      </c>
      <c r="E55" s="239">
        <v>52</v>
      </c>
      <c r="F55" s="240">
        <v>1083.6372757961201</v>
      </c>
      <c r="G55" s="240">
        <v>5593.76</v>
      </c>
    </row>
    <row r="56" spans="1:7">
      <c r="A56" s="238" t="s">
        <v>1343</v>
      </c>
      <c r="B56" s="238" t="s">
        <v>1344</v>
      </c>
      <c r="C56" s="238" t="s">
        <v>1240</v>
      </c>
      <c r="D56" s="238" t="s">
        <v>1241</v>
      </c>
      <c r="E56" s="239">
        <v>10</v>
      </c>
      <c r="F56" s="240">
        <v>902.02</v>
      </c>
      <c r="G56" s="240">
        <v>1164.06</v>
      </c>
    </row>
    <row r="57" spans="1:7">
      <c r="A57" s="238" t="s">
        <v>1345</v>
      </c>
      <c r="B57" s="238" t="s">
        <v>1346</v>
      </c>
      <c r="C57" s="238" t="s">
        <v>1240</v>
      </c>
      <c r="D57" s="238" t="s">
        <v>1241</v>
      </c>
      <c r="E57" s="239">
        <v>2</v>
      </c>
      <c r="F57" s="240">
        <v>1841.1759999999999</v>
      </c>
      <c r="G57" s="240">
        <v>2194.92</v>
      </c>
    </row>
    <row r="58" spans="1:7">
      <c r="A58" s="238" t="s">
        <v>1347</v>
      </c>
      <c r="B58" s="238" t="s">
        <v>1348</v>
      </c>
      <c r="C58" s="238" t="s">
        <v>1240</v>
      </c>
      <c r="D58" s="238" t="s">
        <v>1241</v>
      </c>
      <c r="E58" s="239">
        <v>68</v>
      </c>
      <c r="F58" s="240">
        <v>902.02</v>
      </c>
      <c r="G58" s="240">
        <v>5820.3125</v>
      </c>
    </row>
    <row r="59" spans="1:7">
      <c r="A59" s="238" t="s">
        <v>1349</v>
      </c>
      <c r="B59" s="238" t="s">
        <v>1350</v>
      </c>
      <c r="C59" s="238" t="s">
        <v>1240</v>
      </c>
      <c r="D59" s="238" t="s">
        <v>1241</v>
      </c>
      <c r="E59" s="239">
        <v>2</v>
      </c>
      <c r="F59" s="240">
        <v>1160.58</v>
      </c>
      <c r="G59" s="240">
        <v>1419.64</v>
      </c>
    </row>
    <row r="60" spans="1:7">
      <c r="A60" s="238" t="s">
        <v>1351</v>
      </c>
      <c r="B60" s="238" t="s">
        <v>1352</v>
      </c>
      <c r="C60" s="238" t="s">
        <v>1240</v>
      </c>
      <c r="D60" s="238" t="s">
        <v>1241</v>
      </c>
      <c r="E60" s="239">
        <v>2</v>
      </c>
      <c r="F60" s="240">
        <v>859.98</v>
      </c>
      <c r="G60" s="240">
        <v>1062.5</v>
      </c>
    </row>
    <row r="61" spans="1:7">
      <c r="A61" s="238" t="s">
        <v>1353</v>
      </c>
      <c r="B61" s="238" t="s">
        <v>1354</v>
      </c>
      <c r="C61" s="238" t="s">
        <v>1240</v>
      </c>
      <c r="D61" s="238" t="s">
        <v>1241</v>
      </c>
      <c r="E61" s="239">
        <v>1</v>
      </c>
      <c r="F61" s="240">
        <v>1088.57</v>
      </c>
      <c r="G61" s="240">
        <v>1241.07</v>
      </c>
    </row>
    <row r="62" spans="1:7">
      <c r="A62" s="238" t="s">
        <v>1355</v>
      </c>
      <c r="B62" s="238" t="s">
        <v>1356</v>
      </c>
      <c r="C62" s="238" t="s">
        <v>1240</v>
      </c>
      <c r="D62" s="238" t="s">
        <v>1241</v>
      </c>
      <c r="E62" s="239">
        <v>34</v>
      </c>
      <c r="F62" s="240">
        <v>666.06</v>
      </c>
      <c r="G62" s="240">
        <v>2554.6799999999998</v>
      </c>
    </row>
    <row r="63" spans="1:7">
      <c r="A63" s="238" t="s">
        <v>1357</v>
      </c>
      <c r="B63" s="238" t="s">
        <v>1352</v>
      </c>
      <c r="C63" s="238" t="s">
        <v>1240</v>
      </c>
      <c r="D63" s="238" t="s">
        <v>1241</v>
      </c>
      <c r="E63" s="239">
        <v>4</v>
      </c>
      <c r="F63" s="240">
        <v>704.24</v>
      </c>
      <c r="G63" s="240">
        <v>851.5625</v>
      </c>
    </row>
    <row r="64" spans="1:7">
      <c r="A64" s="238" t="s">
        <v>1358</v>
      </c>
      <c r="B64" s="238" t="s">
        <v>1336</v>
      </c>
      <c r="C64" s="238" t="s">
        <v>1240</v>
      </c>
      <c r="D64" s="238" t="s">
        <v>1241</v>
      </c>
      <c r="E64" s="239">
        <v>11</v>
      </c>
      <c r="F64" s="240">
        <v>1277.3033333333301</v>
      </c>
      <c r="G64" s="240">
        <v>4664.07</v>
      </c>
    </row>
    <row r="65" spans="1:7">
      <c r="A65" s="238" t="s">
        <v>1359</v>
      </c>
      <c r="B65" s="238" t="s">
        <v>1360</v>
      </c>
      <c r="C65" s="238" t="s">
        <v>1240</v>
      </c>
      <c r="D65" s="238" t="s">
        <v>1241</v>
      </c>
      <c r="E65" s="239">
        <v>22</v>
      </c>
      <c r="F65" s="240">
        <v>1144.17</v>
      </c>
      <c r="G65" s="240">
        <v>4429.68</v>
      </c>
    </row>
    <row r="66" spans="1:7">
      <c r="A66" s="238" t="s">
        <v>1361</v>
      </c>
      <c r="B66" s="238" t="s">
        <v>1362</v>
      </c>
      <c r="C66" s="238" t="s">
        <v>1240</v>
      </c>
      <c r="D66" s="238" t="s">
        <v>1241</v>
      </c>
      <c r="E66" s="239">
        <v>5</v>
      </c>
      <c r="F66" s="240">
        <v>1093.8</v>
      </c>
      <c r="G66" s="240">
        <v>1398.44</v>
      </c>
    </row>
    <row r="67" spans="1:7">
      <c r="A67" s="238" t="s">
        <v>1363</v>
      </c>
      <c r="B67" s="238" t="s">
        <v>1364</v>
      </c>
      <c r="C67" s="238" t="s">
        <v>1240</v>
      </c>
      <c r="D67" s="238" t="s">
        <v>1241</v>
      </c>
      <c r="E67" s="239">
        <v>68</v>
      </c>
      <c r="F67" s="240">
        <v>962.56</v>
      </c>
      <c r="G67" s="240">
        <v>4968.76</v>
      </c>
    </row>
    <row r="68" spans="1:7">
      <c r="A68" s="238" t="s">
        <v>1365</v>
      </c>
      <c r="B68" s="238" t="s">
        <v>1366</v>
      </c>
      <c r="C68" s="238" t="s">
        <v>1240</v>
      </c>
      <c r="D68" s="238" t="s">
        <v>1241</v>
      </c>
      <c r="E68" s="239">
        <v>70</v>
      </c>
      <c r="F68" s="240">
        <v>417.710062394332</v>
      </c>
      <c r="G68" s="240">
        <v>3234.36</v>
      </c>
    </row>
    <row r="69" spans="1:7">
      <c r="A69" s="238" t="s">
        <v>1367</v>
      </c>
      <c r="B69" s="238" t="s">
        <v>1368</v>
      </c>
      <c r="C69" s="238" t="s">
        <v>1240</v>
      </c>
      <c r="D69" s="238" t="s">
        <v>1241</v>
      </c>
      <c r="E69" s="239">
        <v>17</v>
      </c>
      <c r="F69" s="240">
        <v>1023.1</v>
      </c>
      <c r="G69" s="240">
        <v>2640.62</v>
      </c>
    </row>
    <row r="70" spans="1:7">
      <c r="A70" s="238" t="s">
        <v>1369</v>
      </c>
      <c r="B70" s="238" t="s">
        <v>1368</v>
      </c>
      <c r="C70" s="238" t="s">
        <v>1240</v>
      </c>
      <c r="D70" s="238" t="s">
        <v>1241</v>
      </c>
      <c r="E70" s="239">
        <v>16</v>
      </c>
      <c r="F70" s="240">
        <v>1325.79</v>
      </c>
      <c r="G70" s="240">
        <v>3421.88</v>
      </c>
    </row>
    <row r="71" spans="1:7">
      <c r="A71" s="238" t="s">
        <v>1370</v>
      </c>
      <c r="B71" s="238" t="s">
        <v>1371</v>
      </c>
      <c r="C71" s="238" t="s">
        <v>1240</v>
      </c>
      <c r="D71" s="238" t="s">
        <v>1241</v>
      </c>
      <c r="E71" s="239">
        <v>29</v>
      </c>
      <c r="F71" s="240">
        <v>961.32475231226204</v>
      </c>
      <c r="G71" s="240">
        <v>3726.57</v>
      </c>
    </row>
    <row r="72" spans="1:7">
      <c r="A72" s="238" t="s">
        <v>1372</v>
      </c>
      <c r="B72" s="238" t="s">
        <v>1373</v>
      </c>
      <c r="C72" s="238" t="s">
        <v>1240</v>
      </c>
      <c r="D72" s="238" t="s">
        <v>1241</v>
      </c>
      <c r="E72" s="239">
        <v>8</v>
      </c>
      <c r="F72" s="240">
        <v>1582.66</v>
      </c>
      <c r="G72" s="240">
        <v>2023.44</v>
      </c>
    </row>
    <row r="73" spans="1:7">
      <c r="A73" s="238" t="s">
        <v>1374</v>
      </c>
      <c r="B73" s="238" t="s">
        <v>1375</v>
      </c>
      <c r="C73" s="238" t="s">
        <v>1240</v>
      </c>
      <c r="D73" s="238" t="s">
        <v>1241</v>
      </c>
      <c r="E73" s="239">
        <v>2</v>
      </c>
      <c r="F73" s="240">
        <v>715.44</v>
      </c>
      <c r="G73" s="240">
        <v>883.93</v>
      </c>
    </row>
    <row r="74" spans="1:7">
      <c r="A74" s="238" t="s">
        <v>1376</v>
      </c>
      <c r="B74" s="238" t="s">
        <v>1377</v>
      </c>
      <c r="C74" s="238" t="s">
        <v>1240</v>
      </c>
      <c r="D74" s="238" t="s">
        <v>1241</v>
      </c>
      <c r="E74" s="239">
        <v>49</v>
      </c>
      <c r="F74" s="240">
        <v>761.30423459696999</v>
      </c>
      <c r="G74" s="240">
        <v>4648.4375</v>
      </c>
    </row>
    <row r="75" spans="1:7">
      <c r="A75" s="238" t="s">
        <v>1378</v>
      </c>
      <c r="B75" s="238" t="s">
        <v>1379</v>
      </c>
      <c r="C75" s="238" t="s">
        <v>1240</v>
      </c>
      <c r="D75" s="238" t="s">
        <v>1241</v>
      </c>
      <c r="E75" s="239">
        <v>1</v>
      </c>
      <c r="F75" s="240">
        <v>844.63</v>
      </c>
      <c r="G75" s="240">
        <v>1081.25</v>
      </c>
    </row>
    <row r="76" spans="1:7">
      <c r="A76" s="238" t="s">
        <v>1380</v>
      </c>
      <c r="B76" s="238" t="s">
        <v>1381</v>
      </c>
      <c r="C76" s="238" t="s">
        <v>1240</v>
      </c>
      <c r="D76" s="238" t="s">
        <v>1241</v>
      </c>
      <c r="E76" s="239">
        <v>16</v>
      </c>
      <c r="F76" s="240">
        <v>1268.5549177115399</v>
      </c>
      <c r="G76" s="240">
        <v>4898.4375</v>
      </c>
    </row>
    <row r="77" spans="1:7">
      <c r="A77" s="238" t="s">
        <v>1382</v>
      </c>
      <c r="B77" s="238" t="s">
        <v>1383</v>
      </c>
      <c r="C77" s="238" t="s">
        <v>1240</v>
      </c>
      <c r="D77" s="238" t="s">
        <v>1241</v>
      </c>
      <c r="E77" s="239">
        <v>10</v>
      </c>
      <c r="F77" s="240">
        <v>1081.17</v>
      </c>
      <c r="G77" s="240">
        <v>1320.31</v>
      </c>
    </row>
    <row r="78" spans="1:7">
      <c r="A78" s="238" t="s">
        <v>1384</v>
      </c>
      <c r="B78" s="238" t="s">
        <v>1385</v>
      </c>
      <c r="C78" s="238" t="s">
        <v>1240</v>
      </c>
      <c r="D78" s="238" t="s">
        <v>1241</v>
      </c>
      <c r="E78" s="239">
        <v>3</v>
      </c>
      <c r="F78" s="240">
        <v>1067.74</v>
      </c>
      <c r="G78" s="240">
        <v>2484.38</v>
      </c>
    </row>
    <row r="79" spans="1:7">
      <c r="A79" s="238" t="s">
        <v>1386</v>
      </c>
      <c r="B79" s="238" t="s">
        <v>1387</v>
      </c>
      <c r="C79" s="238" t="s">
        <v>1240</v>
      </c>
      <c r="D79" s="238" t="s">
        <v>1241</v>
      </c>
      <c r="E79" s="239">
        <v>2</v>
      </c>
      <c r="F79" s="240">
        <v>1931.82</v>
      </c>
      <c r="G79" s="240">
        <v>2335.94</v>
      </c>
    </row>
    <row r="80" spans="1:7">
      <c r="A80" s="238" t="s">
        <v>1388</v>
      </c>
      <c r="B80" s="238" t="s">
        <v>1389</v>
      </c>
      <c r="C80" s="238" t="s">
        <v>1246</v>
      </c>
      <c r="D80" s="238" t="s">
        <v>1247</v>
      </c>
      <c r="E80" s="239">
        <v>1</v>
      </c>
      <c r="F80" s="240">
        <v>425.40164870180899</v>
      </c>
      <c r="G80" s="240">
        <v>515.625</v>
      </c>
    </row>
    <row r="81" spans="1:7">
      <c r="A81" s="238" t="s">
        <v>1390</v>
      </c>
      <c r="B81" s="238" t="s">
        <v>1391</v>
      </c>
      <c r="C81" s="238" t="s">
        <v>1246</v>
      </c>
      <c r="D81" s="238" t="s">
        <v>1247</v>
      </c>
      <c r="E81" s="239">
        <v>1</v>
      </c>
      <c r="F81" s="240">
        <v>342.72575741080601</v>
      </c>
      <c r="G81" s="240">
        <v>414.0625</v>
      </c>
    </row>
    <row r="82" spans="1:7">
      <c r="A82" s="238" t="s">
        <v>1392</v>
      </c>
      <c r="B82" s="238" t="s">
        <v>1393</v>
      </c>
      <c r="C82" s="238" t="s">
        <v>1246</v>
      </c>
      <c r="D82" s="238" t="s">
        <v>1247</v>
      </c>
      <c r="E82" s="239">
        <v>1</v>
      </c>
      <c r="F82" s="240">
        <v>343.01168956043898</v>
      </c>
      <c r="G82" s="240">
        <v>414.0625</v>
      </c>
    </row>
    <row r="83" spans="1:7">
      <c r="A83" s="238" t="s">
        <v>1394</v>
      </c>
      <c r="B83" s="238" t="s">
        <v>1395</v>
      </c>
      <c r="C83" s="238" t="s">
        <v>1246</v>
      </c>
      <c r="D83" s="238" t="s">
        <v>1247</v>
      </c>
      <c r="E83" s="239">
        <v>1</v>
      </c>
      <c r="F83" s="240">
        <v>329.51</v>
      </c>
      <c r="G83" s="240">
        <v>398.4375</v>
      </c>
    </row>
    <row r="84" spans="1:7">
      <c r="A84" s="238" t="s">
        <v>1396</v>
      </c>
      <c r="B84" s="238" t="s">
        <v>1397</v>
      </c>
      <c r="C84" s="238" t="s">
        <v>1246</v>
      </c>
      <c r="D84" s="238" t="s">
        <v>1247</v>
      </c>
      <c r="E84" s="239">
        <v>1</v>
      </c>
      <c r="F84" s="240">
        <v>329.57252776495102</v>
      </c>
      <c r="G84" s="240">
        <v>398.4375</v>
      </c>
    </row>
    <row r="85" spans="1:7">
      <c r="A85" s="238" t="s">
        <v>1398</v>
      </c>
      <c r="B85" s="238" t="s">
        <v>1399</v>
      </c>
      <c r="C85" s="238" t="s">
        <v>1240</v>
      </c>
      <c r="D85" s="238" t="s">
        <v>1241</v>
      </c>
      <c r="E85" s="239">
        <v>2</v>
      </c>
      <c r="F85" s="240">
        <v>2081.33</v>
      </c>
      <c r="G85" s="240">
        <v>2343.75</v>
      </c>
    </row>
    <row r="86" spans="1:7">
      <c r="A86" s="238" t="s">
        <v>1400</v>
      </c>
      <c r="B86" s="238" t="s">
        <v>1401</v>
      </c>
      <c r="C86" s="238" t="s">
        <v>1246</v>
      </c>
      <c r="D86" s="238" t="s">
        <v>1247</v>
      </c>
      <c r="E86" s="239">
        <v>13</v>
      </c>
      <c r="F86" s="240">
        <v>1408.88904320386</v>
      </c>
      <c r="G86" s="240">
        <v>1714.84375</v>
      </c>
    </row>
    <row r="87" spans="1:7">
      <c r="A87" s="238" t="s">
        <v>1402</v>
      </c>
      <c r="B87" s="238" t="s">
        <v>1403</v>
      </c>
      <c r="C87" s="238" t="s">
        <v>1305</v>
      </c>
      <c r="D87" s="238" t="s">
        <v>1247</v>
      </c>
      <c r="E87" s="239">
        <v>11</v>
      </c>
      <c r="F87" s="240">
        <v>8.30289655172413</v>
      </c>
      <c r="G87" s="240">
        <v>20.3125</v>
      </c>
    </row>
    <row r="88" spans="1:7">
      <c r="A88" s="238" t="s">
        <v>1404</v>
      </c>
      <c r="B88" s="238" t="s">
        <v>1405</v>
      </c>
      <c r="C88" s="238" t="s">
        <v>1240</v>
      </c>
      <c r="D88" s="238" t="s">
        <v>1241</v>
      </c>
      <c r="E88" s="239">
        <v>4836</v>
      </c>
      <c r="F88" s="240">
        <v>2.0000007814561598</v>
      </c>
      <c r="G88" s="240">
        <v>30.42</v>
      </c>
    </row>
    <row r="89" spans="1:7">
      <c r="A89" s="238" t="s">
        <v>1406</v>
      </c>
      <c r="B89" s="238" t="s">
        <v>1407</v>
      </c>
      <c r="C89" s="238" t="s">
        <v>1240</v>
      </c>
      <c r="D89" s="238" t="s">
        <v>1241</v>
      </c>
      <c r="E89" s="239">
        <v>1</v>
      </c>
      <c r="F89" s="240">
        <v>669.93</v>
      </c>
      <c r="G89" s="240">
        <v>694.53125</v>
      </c>
    </row>
    <row r="90" spans="1:7">
      <c r="A90" s="238" t="s">
        <v>1408</v>
      </c>
      <c r="B90" s="238" t="s">
        <v>1409</v>
      </c>
      <c r="C90" s="238" t="s">
        <v>1240</v>
      </c>
      <c r="D90" s="238" t="s">
        <v>1241</v>
      </c>
      <c r="E90" s="239">
        <v>27</v>
      </c>
      <c r="F90" s="240">
        <v>142.360301779313</v>
      </c>
      <c r="G90" s="240">
        <v>539.07000000000005</v>
      </c>
    </row>
    <row r="91" spans="1:7">
      <c r="A91" s="238" t="s">
        <v>1410</v>
      </c>
      <c r="B91" s="238" t="s">
        <v>1411</v>
      </c>
      <c r="C91" s="238" t="s">
        <v>1240</v>
      </c>
      <c r="D91" s="238" t="s">
        <v>1241</v>
      </c>
      <c r="E91" s="239">
        <v>5</v>
      </c>
      <c r="F91" s="240">
        <v>261.706933567151</v>
      </c>
      <c r="G91" s="240">
        <v>320.33999999999997</v>
      </c>
    </row>
    <row r="92" spans="1:7">
      <c r="A92" s="238" t="s">
        <v>1412</v>
      </c>
      <c r="B92" s="238" t="s">
        <v>1413</v>
      </c>
      <c r="C92" s="238" t="s">
        <v>1240</v>
      </c>
      <c r="D92" s="238" t="s">
        <v>1241</v>
      </c>
      <c r="E92" s="239">
        <v>143</v>
      </c>
      <c r="F92" s="240">
        <v>218.56993384131499</v>
      </c>
      <c r="G92" s="240">
        <v>800.85</v>
      </c>
    </row>
    <row r="93" spans="1:7">
      <c r="A93" s="238" t="s">
        <v>1414</v>
      </c>
      <c r="B93" s="238" t="s">
        <v>1415</v>
      </c>
      <c r="C93" s="238" t="s">
        <v>1246</v>
      </c>
      <c r="D93" s="238" t="s">
        <v>1247</v>
      </c>
      <c r="E93" s="239">
        <v>14</v>
      </c>
      <c r="F93" s="240">
        <v>231.5</v>
      </c>
      <c r="G93" s="240">
        <v>275.42</v>
      </c>
    </row>
    <row r="94" spans="1:7">
      <c r="A94" s="238" t="s">
        <v>1416</v>
      </c>
      <c r="B94" s="238" t="s">
        <v>1417</v>
      </c>
      <c r="C94" s="238" t="s">
        <v>1240</v>
      </c>
      <c r="D94" s="238" t="s">
        <v>1241</v>
      </c>
      <c r="E94" s="239">
        <v>3</v>
      </c>
      <c r="F94" s="240">
        <v>268.13</v>
      </c>
      <c r="G94" s="240">
        <v>324.21875</v>
      </c>
    </row>
    <row r="95" spans="1:7">
      <c r="A95" s="238" t="s">
        <v>1418</v>
      </c>
      <c r="B95" s="238" t="s">
        <v>1419</v>
      </c>
      <c r="C95" s="238" t="s">
        <v>1240</v>
      </c>
      <c r="D95" s="238" t="s">
        <v>1241</v>
      </c>
      <c r="E95" s="239">
        <v>2</v>
      </c>
      <c r="F95" s="240">
        <v>530.51</v>
      </c>
      <c r="G95" s="240">
        <v>617.1875</v>
      </c>
    </row>
    <row r="96" spans="1:7">
      <c r="A96" s="238" t="s">
        <v>1420</v>
      </c>
      <c r="B96" s="238" t="s">
        <v>1421</v>
      </c>
      <c r="C96" s="238" t="s">
        <v>1240</v>
      </c>
      <c r="D96" s="238" t="s">
        <v>1241</v>
      </c>
      <c r="E96" s="239">
        <v>1</v>
      </c>
      <c r="F96" s="240">
        <v>1158.45</v>
      </c>
      <c r="G96" s="240">
        <v>1400.78125</v>
      </c>
    </row>
    <row r="97" spans="1:7">
      <c r="A97" s="238" t="s">
        <v>1422</v>
      </c>
      <c r="B97" s="238" t="s">
        <v>1423</v>
      </c>
      <c r="C97" s="238" t="s">
        <v>1240</v>
      </c>
      <c r="D97" s="238" t="s">
        <v>1241</v>
      </c>
      <c r="E97" s="239">
        <v>4</v>
      </c>
      <c r="F97" s="240">
        <v>484.57</v>
      </c>
      <c r="G97" s="240">
        <v>585.9375</v>
      </c>
    </row>
    <row r="98" spans="1:7">
      <c r="A98" s="238" t="s">
        <v>1424</v>
      </c>
      <c r="B98" s="238" t="s">
        <v>1425</v>
      </c>
      <c r="C98" s="238" t="s">
        <v>1240</v>
      </c>
      <c r="D98" s="238" t="s">
        <v>1241</v>
      </c>
      <c r="E98" s="239">
        <v>12</v>
      </c>
      <c r="F98" s="240">
        <v>193.42423076923001</v>
      </c>
      <c r="G98" s="240">
        <v>496.62</v>
      </c>
    </row>
    <row r="99" spans="1:7">
      <c r="A99" s="238" t="s">
        <v>1426</v>
      </c>
      <c r="B99" s="238" t="s">
        <v>1427</v>
      </c>
      <c r="C99" s="238" t="s">
        <v>1240</v>
      </c>
      <c r="D99" s="238" t="s">
        <v>1241</v>
      </c>
      <c r="E99" s="239">
        <v>1</v>
      </c>
      <c r="F99" s="240">
        <v>334.78</v>
      </c>
      <c r="G99" s="240">
        <v>449.22</v>
      </c>
    </row>
    <row r="100" spans="1:7">
      <c r="A100" s="238" t="s">
        <v>1428</v>
      </c>
      <c r="B100" s="238" t="s">
        <v>1429</v>
      </c>
      <c r="C100" s="238" t="s">
        <v>1240</v>
      </c>
      <c r="D100" s="238" t="s">
        <v>1241</v>
      </c>
      <c r="E100" s="239">
        <v>3</v>
      </c>
      <c r="F100" s="240">
        <v>1055.42</v>
      </c>
      <c r="G100" s="240">
        <v>1241.07</v>
      </c>
    </row>
    <row r="101" spans="1:7">
      <c r="A101" s="238" t="s">
        <v>1430</v>
      </c>
      <c r="B101" s="238" t="s">
        <v>1431</v>
      </c>
      <c r="C101" s="238" t="s">
        <v>1240</v>
      </c>
      <c r="D101" s="238" t="s">
        <v>1241</v>
      </c>
      <c r="E101" s="239">
        <v>1</v>
      </c>
      <c r="F101" s="240">
        <v>106.66</v>
      </c>
      <c r="G101" s="240">
        <v>144.07</v>
      </c>
    </row>
    <row r="102" spans="1:7">
      <c r="A102" s="238" t="s">
        <v>1432</v>
      </c>
      <c r="B102" s="238" t="s">
        <v>1433</v>
      </c>
      <c r="C102" s="238" t="s">
        <v>1240</v>
      </c>
      <c r="D102" s="238" t="s">
        <v>1241</v>
      </c>
      <c r="E102" s="239">
        <v>4</v>
      </c>
      <c r="F102" s="240">
        <v>98.19</v>
      </c>
      <c r="G102" s="240">
        <v>132.19999999999999</v>
      </c>
    </row>
    <row r="103" spans="1:7">
      <c r="A103" s="238" t="s">
        <v>1434</v>
      </c>
      <c r="B103" s="238" t="s">
        <v>1435</v>
      </c>
      <c r="C103" s="238" t="s">
        <v>1240</v>
      </c>
      <c r="D103" s="238" t="s">
        <v>1241</v>
      </c>
      <c r="E103" s="239">
        <v>2</v>
      </c>
      <c r="F103" s="240">
        <v>42.49</v>
      </c>
      <c r="G103" s="240">
        <v>57.63</v>
      </c>
    </row>
    <row r="104" spans="1:7">
      <c r="A104" s="238" t="s">
        <v>1436</v>
      </c>
      <c r="B104" s="238" t="s">
        <v>1437</v>
      </c>
      <c r="C104" s="238" t="s">
        <v>1240</v>
      </c>
      <c r="D104" s="238" t="s">
        <v>1241</v>
      </c>
      <c r="E104" s="239">
        <v>2</v>
      </c>
      <c r="F104" s="240">
        <v>531.97827070509504</v>
      </c>
      <c r="G104" s="240">
        <v>686.44</v>
      </c>
    </row>
    <row r="105" spans="1:7">
      <c r="A105" s="238" t="s">
        <v>1438</v>
      </c>
      <c r="B105" s="238" t="s">
        <v>1439</v>
      </c>
      <c r="C105" s="238" t="s">
        <v>1240</v>
      </c>
      <c r="D105" s="238" t="s">
        <v>1241</v>
      </c>
      <c r="E105" s="239">
        <v>8</v>
      </c>
      <c r="F105" s="240">
        <v>123.023333333333</v>
      </c>
      <c r="G105" s="240">
        <v>163.56</v>
      </c>
    </row>
    <row r="106" spans="1:7">
      <c r="A106" s="238" t="s">
        <v>1440</v>
      </c>
      <c r="B106" s="238" t="s">
        <v>1441</v>
      </c>
      <c r="C106" s="238" t="s">
        <v>1240</v>
      </c>
      <c r="D106" s="238" t="s">
        <v>1241</v>
      </c>
      <c r="E106" s="239">
        <v>2</v>
      </c>
      <c r="F106" s="240">
        <v>230.81</v>
      </c>
      <c r="G106" s="240">
        <v>280.46875</v>
      </c>
    </row>
    <row r="107" spans="1:7">
      <c r="A107" s="238" t="s">
        <v>1442</v>
      </c>
      <c r="B107" s="238" t="s">
        <v>1443</v>
      </c>
      <c r="C107" s="238" t="s">
        <v>1240</v>
      </c>
      <c r="D107" s="238" t="s">
        <v>1241</v>
      </c>
      <c r="E107" s="239">
        <v>5</v>
      </c>
      <c r="F107" s="240">
        <v>1044.60916666666</v>
      </c>
      <c r="G107" s="240">
        <v>1204.46</v>
      </c>
    </row>
    <row r="108" spans="1:7">
      <c r="A108" s="238" t="s">
        <v>1444</v>
      </c>
      <c r="B108" s="238" t="s">
        <v>1445</v>
      </c>
      <c r="C108" s="238" t="s">
        <v>1240</v>
      </c>
      <c r="D108" s="238" t="s">
        <v>1241</v>
      </c>
      <c r="E108" s="239">
        <v>7</v>
      </c>
      <c r="F108" s="240">
        <v>3316.75</v>
      </c>
      <c r="G108" s="240">
        <v>11695.32</v>
      </c>
    </row>
    <row r="109" spans="1:7">
      <c r="A109" s="238" t="s">
        <v>1446</v>
      </c>
      <c r="B109" s="238" t="s">
        <v>1447</v>
      </c>
      <c r="C109" s="238" t="s">
        <v>1240</v>
      </c>
      <c r="D109" s="238" t="s">
        <v>1241</v>
      </c>
      <c r="E109" s="239">
        <v>2</v>
      </c>
      <c r="F109" s="240">
        <v>30.35</v>
      </c>
      <c r="G109" s="240">
        <v>30.36</v>
      </c>
    </row>
    <row r="110" spans="1:7">
      <c r="A110" s="238" t="s">
        <v>1448</v>
      </c>
      <c r="B110" s="238" t="s">
        <v>1449</v>
      </c>
      <c r="C110" s="238" t="s">
        <v>1240</v>
      </c>
      <c r="D110" s="238" t="s">
        <v>1241</v>
      </c>
      <c r="E110" s="239">
        <v>1</v>
      </c>
      <c r="F110" s="240">
        <v>943.31</v>
      </c>
      <c r="G110" s="240">
        <v>1007.8125</v>
      </c>
    </row>
    <row r="111" spans="1:7">
      <c r="A111" s="238" t="s">
        <v>1450</v>
      </c>
      <c r="B111" s="238" t="s">
        <v>1451</v>
      </c>
      <c r="C111" s="238" t="s">
        <v>1240</v>
      </c>
      <c r="D111" s="238" t="s">
        <v>1241</v>
      </c>
      <c r="E111" s="239">
        <v>41</v>
      </c>
      <c r="F111" s="240">
        <v>191.92</v>
      </c>
      <c r="G111" s="240">
        <v>937.5</v>
      </c>
    </row>
    <row r="112" spans="1:7">
      <c r="A112" s="238" t="s">
        <v>1452</v>
      </c>
      <c r="B112" s="238" t="s">
        <v>1453</v>
      </c>
      <c r="C112" s="238" t="s">
        <v>1240</v>
      </c>
      <c r="D112" s="238" t="s">
        <v>1241</v>
      </c>
      <c r="E112" s="239">
        <v>189</v>
      </c>
      <c r="F112" s="240">
        <v>162.79933649289001</v>
      </c>
      <c r="G112" s="240">
        <v>199.15</v>
      </c>
    </row>
    <row r="113" spans="1:7">
      <c r="A113" s="238" t="s">
        <v>1454</v>
      </c>
      <c r="B113" s="238" t="s">
        <v>1455</v>
      </c>
      <c r="C113" s="238" t="s">
        <v>1240</v>
      </c>
      <c r="D113" s="238" t="s">
        <v>1241</v>
      </c>
      <c r="E113" s="239">
        <v>40</v>
      </c>
      <c r="F113" s="240">
        <v>249.36223418459701</v>
      </c>
      <c r="G113" s="240">
        <v>322.02999999999997</v>
      </c>
    </row>
    <row r="114" spans="1:7">
      <c r="A114" s="238" t="s">
        <v>1456</v>
      </c>
      <c r="B114" s="238" t="s">
        <v>1457</v>
      </c>
      <c r="C114" s="238" t="s">
        <v>1240</v>
      </c>
      <c r="D114" s="238" t="s">
        <v>1241</v>
      </c>
      <c r="E114" s="239">
        <v>1</v>
      </c>
      <c r="F114" s="240">
        <v>1714.18</v>
      </c>
      <c r="G114" s="240">
        <v>2110.16</v>
      </c>
    </row>
    <row r="115" spans="1:7">
      <c r="A115" s="238" t="s">
        <v>1458</v>
      </c>
      <c r="B115" s="238" t="s">
        <v>1459</v>
      </c>
      <c r="C115" s="238" t="s">
        <v>1240</v>
      </c>
      <c r="D115" s="238" t="s">
        <v>1241</v>
      </c>
      <c r="E115" s="239">
        <v>5</v>
      </c>
      <c r="F115" s="240">
        <v>263.48</v>
      </c>
      <c r="G115" s="240">
        <v>877.34375</v>
      </c>
    </row>
    <row r="116" spans="1:7">
      <c r="A116" s="238" t="s">
        <v>1460</v>
      </c>
      <c r="B116" s="238" t="s">
        <v>1461</v>
      </c>
      <c r="C116" s="238" t="s">
        <v>1240</v>
      </c>
      <c r="D116" s="238" t="s">
        <v>1241</v>
      </c>
      <c r="E116" s="239">
        <v>5</v>
      </c>
      <c r="F116" s="240">
        <v>329.05</v>
      </c>
      <c r="G116" s="240">
        <v>382.8125</v>
      </c>
    </row>
    <row r="117" spans="1:7">
      <c r="A117" s="238" t="s">
        <v>1462</v>
      </c>
      <c r="B117" s="238" t="s">
        <v>1463</v>
      </c>
      <c r="C117" s="238" t="s">
        <v>1240</v>
      </c>
      <c r="D117" s="238" t="s">
        <v>1241</v>
      </c>
      <c r="E117" s="239">
        <v>7</v>
      </c>
      <c r="F117" s="240">
        <v>259.76</v>
      </c>
      <c r="G117" s="240">
        <v>295.76</v>
      </c>
    </row>
    <row r="118" spans="1:7">
      <c r="A118" s="238" t="s">
        <v>1464</v>
      </c>
      <c r="B118" s="238" t="s">
        <v>1465</v>
      </c>
      <c r="C118" s="238" t="s">
        <v>1240</v>
      </c>
      <c r="D118" s="238" t="s">
        <v>1241</v>
      </c>
      <c r="E118" s="239">
        <v>16</v>
      </c>
      <c r="F118" s="240">
        <v>699.17666666666605</v>
      </c>
      <c r="G118" s="240">
        <v>1542.38</v>
      </c>
    </row>
    <row r="119" spans="1:7">
      <c r="A119" s="238" t="s">
        <v>1466</v>
      </c>
      <c r="B119" s="238" t="s">
        <v>1467</v>
      </c>
      <c r="C119" s="238" t="s">
        <v>1240</v>
      </c>
      <c r="D119" s="238" t="s">
        <v>1241</v>
      </c>
      <c r="E119" s="239">
        <v>114</v>
      </c>
      <c r="F119" s="240">
        <v>276.52835958737597</v>
      </c>
      <c r="G119" s="240">
        <v>1504.4642855</v>
      </c>
    </row>
    <row r="120" spans="1:7">
      <c r="A120" s="238" t="s">
        <v>1468</v>
      </c>
      <c r="B120" s="238" t="s">
        <v>1469</v>
      </c>
      <c r="C120" s="238" t="s">
        <v>1240</v>
      </c>
      <c r="D120" s="238" t="s">
        <v>1241</v>
      </c>
      <c r="E120" s="239">
        <v>1</v>
      </c>
      <c r="F120" s="240">
        <v>112.74</v>
      </c>
      <c r="G120" s="240">
        <v>125</v>
      </c>
    </row>
    <row r="121" spans="1:7">
      <c r="A121" s="238" t="s">
        <v>1470</v>
      </c>
      <c r="B121" s="238" t="s">
        <v>1471</v>
      </c>
      <c r="C121" s="238" t="s">
        <v>1240</v>
      </c>
      <c r="D121" s="238" t="s">
        <v>1241</v>
      </c>
      <c r="E121" s="239">
        <v>15</v>
      </c>
      <c r="F121" s="240">
        <v>479.81</v>
      </c>
      <c r="G121" s="240">
        <v>1171.875</v>
      </c>
    </row>
    <row r="122" spans="1:7">
      <c r="A122" s="238" t="s">
        <v>1472</v>
      </c>
      <c r="B122" s="238" t="s">
        <v>1473</v>
      </c>
      <c r="C122" s="238" t="s">
        <v>1240</v>
      </c>
      <c r="D122" s="238" t="s">
        <v>1241</v>
      </c>
      <c r="E122" s="239">
        <v>34</v>
      </c>
      <c r="F122" s="240">
        <v>512.084766047995</v>
      </c>
      <c r="G122" s="240">
        <v>3750</v>
      </c>
    </row>
    <row r="123" spans="1:7">
      <c r="A123" s="238" t="s">
        <v>1474</v>
      </c>
      <c r="B123" s="238" t="s">
        <v>1475</v>
      </c>
      <c r="C123" s="238" t="s">
        <v>1240</v>
      </c>
      <c r="D123" s="238" t="s">
        <v>1241</v>
      </c>
      <c r="E123" s="239">
        <v>3</v>
      </c>
      <c r="F123" s="240">
        <v>2319.73</v>
      </c>
      <c r="G123" s="240">
        <v>5453.125</v>
      </c>
    </row>
    <row r="124" spans="1:7">
      <c r="A124" s="238" t="s">
        <v>1476</v>
      </c>
      <c r="B124" s="238" t="s">
        <v>1477</v>
      </c>
      <c r="C124" s="238" t="s">
        <v>1240</v>
      </c>
      <c r="D124" s="238" t="s">
        <v>1241</v>
      </c>
      <c r="E124" s="239">
        <v>6</v>
      </c>
      <c r="F124" s="240">
        <v>2572.31</v>
      </c>
      <c r="G124" s="240">
        <v>9070.32</v>
      </c>
    </row>
    <row r="125" spans="1:7">
      <c r="A125" s="238" t="s">
        <v>1478</v>
      </c>
      <c r="B125" s="238" t="s">
        <v>1479</v>
      </c>
      <c r="C125" s="238" t="s">
        <v>1240</v>
      </c>
      <c r="D125" s="238" t="s">
        <v>1241</v>
      </c>
      <c r="E125" s="239">
        <v>10</v>
      </c>
      <c r="F125" s="240">
        <v>927.63094382285306</v>
      </c>
      <c r="G125" s="240">
        <v>2265.625</v>
      </c>
    </row>
    <row r="126" spans="1:7">
      <c r="A126" s="238" t="s">
        <v>1480</v>
      </c>
      <c r="B126" s="238" t="s">
        <v>1481</v>
      </c>
      <c r="C126" s="238" t="s">
        <v>1240</v>
      </c>
      <c r="D126" s="238" t="s">
        <v>1241</v>
      </c>
      <c r="E126" s="239">
        <v>3</v>
      </c>
      <c r="F126" s="240">
        <v>12089.96</v>
      </c>
      <c r="G126" s="240">
        <v>27328.12</v>
      </c>
    </row>
    <row r="127" spans="1:7">
      <c r="A127" s="238" t="s">
        <v>1482</v>
      </c>
      <c r="B127" s="238" t="s">
        <v>1483</v>
      </c>
      <c r="C127" s="238" t="s">
        <v>1240</v>
      </c>
      <c r="D127" s="238" t="s">
        <v>1241</v>
      </c>
      <c r="E127" s="239">
        <v>13</v>
      </c>
      <c r="F127" s="240">
        <v>217.92543088474599</v>
      </c>
      <c r="G127" s="240">
        <v>843.75</v>
      </c>
    </row>
    <row r="128" spans="1:7">
      <c r="A128" s="238" t="s">
        <v>1484</v>
      </c>
      <c r="B128" s="238" t="s">
        <v>1485</v>
      </c>
      <c r="C128" s="238" t="s">
        <v>1240</v>
      </c>
      <c r="D128" s="238" t="s">
        <v>1241</v>
      </c>
      <c r="E128" s="239">
        <v>6</v>
      </c>
      <c r="F128" s="240">
        <v>645.47673400673398</v>
      </c>
      <c r="G128" s="240">
        <v>1640.625</v>
      </c>
    </row>
    <row r="129" spans="1:7">
      <c r="A129" s="238" t="s">
        <v>1486</v>
      </c>
      <c r="B129" s="238" t="s">
        <v>1487</v>
      </c>
      <c r="C129" s="238" t="s">
        <v>1240</v>
      </c>
      <c r="D129" s="238" t="s">
        <v>1241</v>
      </c>
      <c r="E129" s="239">
        <v>7</v>
      </c>
      <c r="F129" s="240">
        <v>890.48632478632396</v>
      </c>
      <c r="G129" s="240">
        <v>2051.7800000000002</v>
      </c>
    </row>
    <row r="130" spans="1:7">
      <c r="A130" s="238" t="s">
        <v>1488</v>
      </c>
      <c r="B130" s="238" t="s">
        <v>1489</v>
      </c>
      <c r="C130" s="238" t="s">
        <v>1240</v>
      </c>
      <c r="D130" s="238" t="s">
        <v>1241</v>
      </c>
      <c r="E130" s="239">
        <v>1</v>
      </c>
      <c r="F130" s="240">
        <v>1322.71</v>
      </c>
      <c r="G130" s="240">
        <v>1554.69</v>
      </c>
    </row>
    <row r="131" spans="1:7">
      <c r="A131" s="238" t="s">
        <v>1490</v>
      </c>
      <c r="B131" s="238" t="s">
        <v>1491</v>
      </c>
      <c r="C131" s="238" t="s">
        <v>1240</v>
      </c>
      <c r="D131" s="238" t="s">
        <v>1241</v>
      </c>
      <c r="E131" s="239">
        <v>1</v>
      </c>
      <c r="F131" s="240">
        <v>296.64</v>
      </c>
      <c r="G131" s="240">
        <v>382.8125</v>
      </c>
    </row>
    <row r="132" spans="1:7">
      <c r="A132" s="238" t="s">
        <v>1492</v>
      </c>
      <c r="B132" s="238" t="s">
        <v>1493</v>
      </c>
      <c r="C132" s="238" t="s">
        <v>1240</v>
      </c>
      <c r="D132" s="238" t="s">
        <v>1241</v>
      </c>
      <c r="E132" s="239">
        <v>1</v>
      </c>
      <c r="F132" s="240">
        <v>302.69</v>
      </c>
      <c r="G132" s="240">
        <v>390.63</v>
      </c>
    </row>
    <row r="133" spans="1:7">
      <c r="A133" s="238" t="s">
        <v>1494</v>
      </c>
      <c r="B133" s="238" t="s">
        <v>1495</v>
      </c>
      <c r="C133" s="238" t="s">
        <v>1240</v>
      </c>
      <c r="D133" s="238" t="s">
        <v>1241</v>
      </c>
      <c r="E133" s="239">
        <v>30</v>
      </c>
      <c r="F133" s="240">
        <v>633.35039399323398</v>
      </c>
      <c r="G133" s="240">
        <v>2320.3125</v>
      </c>
    </row>
    <row r="134" spans="1:7">
      <c r="A134" s="238" t="s">
        <v>1496</v>
      </c>
      <c r="B134" s="238" t="s">
        <v>1497</v>
      </c>
      <c r="C134" s="238" t="s">
        <v>1240</v>
      </c>
      <c r="D134" s="238" t="s">
        <v>1241</v>
      </c>
      <c r="E134" s="239">
        <v>2</v>
      </c>
      <c r="F134" s="240">
        <v>2988.1</v>
      </c>
      <c r="G134" s="240">
        <v>3820.3125</v>
      </c>
    </row>
    <row r="135" spans="1:7">
      <c r="A135" s="238" t="s">
        <v>1498</v>
      </c>
      <c r="B135" s="238" t="s">
        <v>1499</v>
      </c>
      <c r="C135" s="238" t="s">
        <v>1240</v>
      </c>
      <c r="D135" s="238" t="s">
        <v>1241</v>
      </c>
      <c r="E135" s="239">
        <v>11</v>
      </c>
      <c r="F135" s="240">
        <v>326.91000000000003</v>
      </c>
      <c r="G135" s="240">
        <v>421.88</v>
      </c>
    </row>
    <row r="136" spans="1:7">
      <c r="A136" s="238" t="s">
        <v>1500</v>
      </c>
      <c r="B136" s="238" t="s">
        <v>1501</v>
      </c>
      <c r="C136" s="238" t="s">
        <v>1240</v>
      </c>
      <c r="D136" s="238" t="s">
        <v>1241</v>
      </c>
      <c r="E136" s="239">
        <v>2</v>
      </c>
      <c r="F136" s="240">
        <v>6167.95</v>
      </c>
      <c r="G136" s="240">
        <v>7245.76</v>
      </c>
    </row>
    <row r="137" spans="1:7">
      <c r="A137" s="238" t="s">
        <v>1502</v>
      </c>
      <c r="B137" s="238" t="s">
        <v>1503</v>
      </c>
      <c r="C137" s="238" t="s">
        <v>1240</v>
      </c>
      <c r="D137" s="238" t="s">
        <v>1241</v>
      </c>
      <c r="E137" s="239">
        <v>3</v>
      </c>
      <c r="F137" s="240">
        <v>1151.0993333333299</v>
      </c>
      <c r="G137" s="240">
        <v>1398.31</v>
      </c>
    </row>
    <row r="138" spans="1:7">
      <c r="A138" s="238" t="s">
        <v>1504</v>
      </c>
      <c r="B138" s="238" t="s">
        <v>1505</v>
      </c>
      <c r="C138" s="238" t="s">
        <v>1240</v>
      </c>
      <c r="D138" s="238" t="s">
        <v>1241</v>
      </c>
      <c r="E138" s="239">
        <v>2</v>
      </c>
      <c r="F138" s="240">
        <v>5761.01</v>
      </c>
      <c r="G138" s="240">
        <v>6771.19</v>
      </c>
    </row>
    <row r="139" spans="1:7">
      <c r="A139" s="238" t="s">
        <v>1506</v>
      </c>
      <c r="B139" s="238" t="s">
        <v>1507</v>
      </c>
      <c r="C139" s="238" t="s">
        <v>1240</v>
      </c>
      <c r="D139" s="238" t="s">
        <v>1241</v>
      </c>
      <c r="E139" s="239">
        <v>1</v>
      </c>
      <c r="F139" s="240">
        <v>494.01</v>
      </c>
      <c r="G139" s="240">
        <v>600.85</v>
      </c>
    </row>
    <row r="140" spans="1:7">
      <c r="A140" s="238" t="s">
        <v>1508</v>
      </c>
      <c r="B140" s="238" t="s">
        <v>1509</v>
      </c>
      <c r="C140" s="238" t="s">
        <v>1240</v>
      </c>
      <c r="D140" s="238" t="s">
        <v>1241</v>
      </c>
      <c r="E140" s="239">
        <v>23</v>
      </c>
      <c r="F140" s="240">
        <v>391.14743425444101</v>
      </c>
      <c r="G140" s="240">
        <v>1461.87</v>
      </c>
    </row>
    <row r="141" spans="1:7">
      <c r="A141" s="238" t="s">
        <v>1510</v>
      </c>
      <c r="B141" s="238" t="s">
        <v>1511</v>
      </c>
      <c r="C141" s="238" t="s">
        <v>1240</v>
      </c>
      <c r="D141" s="238" t="s">
        <v>1241</v>
      </c>
      <c r="E141" s="239">
        <v>40</v>
      </c>
      <c r="F141" s="240">
        <v>697.32</v>
      </c>
      <c r="G141" s="240">
        <v>4257.8</v>
      </c>
    </row>
    <row r="142" spans="1:7">
      <c r="A142" s="238" t="s">
        <v>1512</v>
      </c>
      <c r="B142" s="238" t="s">
        <v>1513</v>
      </c>
      <c r="C142" s="238" t="s">
        <v>1240</v>
      </c>
      <c r="D142" s="238" t="s">
        <v>1241</v>
      </c>
      <c r="E142" s="239">
        <v>40</v>
      </c>
      <c r="F142" s="240">
        <v>214.76966902863501</v>
      </c>
      <c r="G142" s="240">
        <v>515.62</v>
      </c>
    </row>
    <row r="143" spans="1:7">
      <c r="A143" s="238" t="s">
        <v>1514</v>
      </c>
      <c r="B143" s="238" t="s">
        <v>1515</v>
      </c>
      <c r="C143" s="238" t="s">
        <v>1240</v>
      </c>
      <c r="D143" s="238" t="s">
        <v>1241</v>
      </c>
      <c r="E143" s="239">
        <v>1</v>
      </c>
      <c r="F143" s="240">
        <v>2888.56</v>
      </c>
      <c r="G143" s="240">
        <v>3195.31</v>
      </c>
    </row>
    <row r="144" spans="1:7">
      <c r="A144" s="238" t="s">
        <v>1516</v>
      </c>
      <c r="B144" s="238" t="s">
        <v>1517</v>
      </c>
      <c r="C144" s="238" t="s">
        <v>1240</v>
      </c>
      <c r="D144" s="238" t="s">
        <v>1241</v>
      </c>
      <c r="E144" s="239">
        <v>2</v>
      </c>
      <c r="F144" s="240">
        <v>2323.56</v>
      </c>
      <c r="G144" s="240">
        <v>2570.31</v>
      </c>
    </row>
    <row r="145" spans="1:7">
      <c r="A145" s="238" t="s">
        <v>1518</v>
      </c>
      <c r="B145" s="238" t="s">
        <v>1519</v>
      </c>
      <c r="C145" s="238" t="s">
        <v>1240</v>
      </c>
      <c r="D145" s="238" t="s">
        <v>1241</v>
      </c>
      <c r="E145" s="239">
        <v>109</v>
      </c>
      <c r="F145" s="240">
        <v>159.94005580859701</v>
      </c>
      <c r="G145" s="240">
        <v>976.55</v>
      </c>
    </row>
    <row r="146" spans="1:7">
      <c r="A146" s="238" t="s">
        <v>1520</v>
      </c>
      <c r="B146" s="238" t="s">
        <v>1521</v>
      </c>
      <c r="C146" s="238" t="s">
        <v>1240</v>
      </c>
      <c r="D146" s="238" t="s">
        <v>1241</v>
      </c>
      <c r="E146" s="239">
        <v>74</v>
      </c>
      <c r="F146" s="240">
        <v>95.960005000176594</v>
      </c>
      <c r="G146" s="240">
        <v>468.76</v>
      </c>
    </row>
    <row r="147" spans="1:7">
      <c r="A147" s="238" t="s">
        <v>1522</v>
      </c>
      <c r="B147" s="238" t="s">
        <v>1523</v>
      </c>
      <c r="C147" s="238" t="s">
        <v>1240</v>
      </c>
      <c r="D147" s="238" t="s">
        <v>1241</v>
      </c>
      <c r="E147" s="239">
        <v>35</v>
      </c>
      <c r="F147" s="240">
        <v>1386.36573720001</v>
      </c>
      <c r="G147" s="240">
        <v>10734.36</v>
      </c>
    </row>
    <row r="148" spans="1:7">
      <c r="A148" s="238" t="s">
        <v>1524</v>
      </c>
      <c r="B148" s="238" t="s">
        <v>1525</v>
      </c>
      <c r="C148" s="238" t="s">
        <v>1240</v>
      </c>
      <c r="D148" s="238" t="s">
        <v>1241</v>
      </c>
      <c r="E148" s="239">
        <v>12</v>
      </c>
      <c r="F148" s="240">
        <v>1689.02</v>
      </c>
      <c r="G148" s="240">
        <v>6539.07</v>
      </c>
    </row>
    <row r="149" spans="1:7">
      <c r="A149" s="238" t="s">
        <v>1526</v>
      </c>
      <c r="B149" s="238" t="s">
        <v>1527</v>
      </c>
      <c r="C149" s="238" t="s">
        <v>1240</v>
      </c>
      <c r="D149" s="238" t="s">
        <v>1241</v>
      </c>
      <c r="E149" s="239">
        <v>15</v>
      </c>
      <c r="F149" s="240">
        <v>844.73</v>
      </c>
      <c r="G149" s="240">
        <v>1946.42</v>
      </c>
    </row>
    <row r="150" spans="1:7">
      <c r="A150" s="238" t="s">
        <v>1528</v>
      </c>
      <c r="B150" s="238" t="s">
        <v>1529</v>
      </c>
      <c r="C150" s="238" t="s">
        <v>1240</v>
      </c>
      <c r="D150" s="238" t="s">
        <v>1241</v>
      </c>
      <c r="E150" s="239">
        <v>45</v>
      </c>
      <c r="F150" s="240">
        <v>844.04281082879595</v>
      </c>
      <c r="G150" s="240">
        <v>4866.05</v>
      </c>
    </row>
    <row r="151" spans="1:7">
      <c r="A151" s="238" t="s">
        <v>1530</v>
      </c>
      <c r="B151" s="238" t="s">
        <v>1531</v>
      </c>
      <c r="C151" s="238" t="s">
        <v>1240</v>
      </c>
      <c r="D151" s="238" t="s">
        <v>1241</v>
      </c>
      <c r="E151" s="239">
        <v>4</v>
      </c>
      <c r="F151" s="240">
        <v>4646.1099999999997</v>
      </c>
      <c r="G151" s="240">
        <v>16382.82</v>
      </c>
    </row>
    <row r="152" spans="1:7">
      <c r="A152" s="238" t="s">
        <v>1532</v>
      </c>
      <c r="B152" s="238" t="s">
        <v>1533</v>
      </c>
      <c r="C152" s="238" t="s">
        <v>1240</v>
      </c>
      <c r="D152" s="238" t="s">
        <v>1241</v>
      </c>
      <c r="E152" s="239">
        <v>4</v>
      </c>
      <c r="F152" s="240">
        <v>8114.81</v>
      </c>
      <c r="G152" s="240">
        <v>26929.68</v>
      </c>
    </row>
    <row r="153" spans="1:7">
      <c r="A153" s="238" t="s">
        <v>1534</v>
      </c>
      <c r="B153" s="238" t="s">
        <v>1535</v>
      </c>
      <c r="C153" s="238" t="s">
        <v>1240</v>
      </c>
      <c r="D153" s="238" t="s">
        <v>1241</v>
      </c>
      <c r="E153" s="239">
        <v>6</v>
      </c>
      <c r="F153" s="240">
        <v>1912.84</v>
      </c>
      <c r="G153" s="240">
        <v>7007.82</v>
      </c>
    </row>
    <row r="154" spans="1:7">
      <c r="A154" s="238" t="s">
        <v>1536</v>
      </c>
      <c r="B154" s="238" t="s">
        <v>1537</v>
      </c>
      <c r="C154" s="238" t="s">
        <v>1240</v>
      </c>
      <c r="D154" s="238" t="s">
        <v>1241</v>
      </c>
      <c r="E154" s="239">
        <v>5</v>
      </c>
      <c r="F154" s="240">
        <v>10628.22</v>
      </c>
      <c r="G154" s="240">
        <v>24984.38</v>
      </c>
    </row>
    <row r="155" spans="1:7">
      <c r="A155" s="238" t="s">
        <v>1538</v>
      </c>
      <c r="B155" s="238" t="s">
        <v>1539</v>
      </c>
      <c r="C155" s="238" t="s">
        <v>1240</v>
      </c>
      <c r="D155" s="238" t="s">
        <v>1241</v>
      </c>
      <c r="E155" s="239">
        <v>11</v>
      </c>
      <c r="F155" s="240">
        <v>2232.7100120340501</v>
      </c>
      <c r="G155" s="240">
        <v>8179.68</v>
      </c>
    </row>
    <row r="156" spans="1:7">
      <c r="A156" s="238" t="s">
        <v>1540</v>
      </c>
      <c r="B156" s="238" t="s">
        <v>1541</v>
      </c>
      <c r="C156" s="238" t="s">
        <v>1240</v>
      </c>
      <c r="D156" s="238" t="s">
        <v>1241</v>
      </c>
      <c r="E156" s="239">
        <v>1</v>
      </c>
      <c r="F156" s="240">
        <v>10628.22</v>
      </c>
      <c r="G156" s="240">
        <v>12492.19</v>
      </c>
    </row>
    <row r="157" spans="1:7">
      <c r="A157" s="238" t="s">
        <v>1542</v>
      </c>
      <c r="B157" s="238" t="s">
        <v>1543</v>
      </c>
      <c r="C157" s="238" t="s">
        <v>1240</v>
      </c>
      <c r="D157" s="238" t="s">
        <v>1241</v>
      </c>
      <c r="E157" s="239">
        <v>31</v>
      </c>
      <c r="F157" s="240">
        <v>2319.73</v>
      </c>
      <c r="G157" s="240">
        <v>10906.24</v>
      </c>
    </row>
    <row r="158" spans="1:7">
      <c r="A158" s="238" t="s">
        <v>1544</v>
      </c>
      <c r="B158" s="238" t="s">
        <v>1545</v>
      </c>
      <c r="C158" s="238" t="s">
        <v>1240</v>
      </c>
      <c r="D158" s="238" t="s">
        <v>1241</v>
      </c>
      <c r="E158" s="239">
        <v>12</v>
      </c>
      <c r="F158" s="240">
        <v>479.14800000000002</v>
      </c>
      <c r="G158" s="240">
        <v>1234.3800000000001</v>
      </c>
    </row>
    <row r="159" spans="1:7">
      <c r="A159" s="238" t="s">
        <v>1546</v>
      </c>
      <c r="B159" s="238" t="s">
        <v>1547</v>
      </c>
      <c r="C159" s="238" t="s">
        <v>1240</v>
      </c>
      <c r="D159" s="238" t="s">
        <v>1241</v>
      </c>
      <c r="E159" s="239">
        <v>1</v>
      </c>
      <c r="F159" s="240">
        <v>666.06</v>
      </c>
      <c r="G159" s="240">
        <v>617.19000000000005</v>
      </c>
    </row>
    <row r="160" spans="1:7">
      <c r="A160" s="238" t="s">
        <v>1548</v>
      </c>
      <c r="B160" s="238" t="s">
        <v>1549</v>
      </c>
      <c r="C160" s="238" t="s">
        <v>1240</v>
      </c>
      <c r="D160" s="238" t="s">
        <v>1241</v>
      </c>
      <c r="E160" s="239">
        <v>1</v>
      </c>
      <c r="F160" s="240">
        <v>666.06</v>
      </c>
      <c r="G160" s="240">
        <v>851.56</v>
      </c>
    </row>
    <row r="161" spans="1:7">
      <c r="A161" s="238" t="s">
        <v>1550</v>
      </c>
      <c r="B161" s="238" t="s">
        <v>1551</v>
      </c>
      <c r="C161" s="238" t="s">
        <v>1240</v>
      </c>
      <c r="D161" s="238" t="s">
        <v>1241</v>
      </c>
      <c r="E161" s="239">
        <v>1</v>
      </c>
      <c r="F161" s="240">
        <v>666.06</v>
      </c>
      <c r="G161" s="240">
        <v>851.56</v>
      </c>
    </row>
    <row r="162" spans="1:7">
      <c r="A162" s="238" t="s">
        <v>1552</v>
      </c>
      <c r="B162" s="238" t="s">
        <v>1553</v>
      </c>
      <c r="C162" s="238" t="s">
        <v>1240</v>
      </c>
      <c r="D162" s="238" t="s">
        <v>1241</v>
      </c>
      <c r="E162" s="239">
        <v>16</v>
      </c>
      <c r="F162" s="240">
        <v>1204.8284988662101</v>
      </c>
      <c r="G162" s="240">
        <v>4664.07</v>
      </c>
    </row>
    <row r="163" spans="1:7">
      <c r="A163" s="238" t="s">
        <v>1554</v>
      </c>
      <c r="B163" s="238" t="s">
        <v>1555</v>
      </c>
      <c r="C163" s="238" t="s">
        <v>1240</v>
      </c>
      <c r="D163" s="238" t="s">
        <v>1241</v>
      </c>
      <c r="E163" s="239">
        <v>6</v>
      </c>
      <c r="F163" s="240">
        <v>296.64</v>
      </c>
      <c r="G163" s="240">
        <v>765.62</v>
      </c>
    </row>
    <row r="164" spans="1:7">
      <c r="A164" s="238" t="s">
        <v>1556</v>
      </c>
      <c r="B164" s="238" t="s">
        <v>1557</v>
      </c>
      <c r="C164" s="238" t="s">
        <v>1240</v>
      </c>
      <c r="D164" s="238" t="s">
        <v>1241</v>
      </c>
      <c r="E164" s="239">
        <v>31</v>
      </c>
      <c r="F164" s="240">
        <v>478.25</v>
      </c>
      <c r="G164" s="240">
        <v>3085.95</v>
      </c>
    </row>
    <row r="165" spans="1:7">
      <c r="A165" s="238" t="s">
        <v>1558</v>
      </c>
      <c r="B165" s="238" t="s">
        <v>1559</v>
      </c>
      <c r="C165" s="238" t="s">
        <v>1240</v>
      </c>
      <c r="D165" s="238" t="s">
        <v>1241</v>
      </c>
      <c r="E165" s="239">
        <v>3</v>
      </c>
      <c r="F165" s="240">
        <v>478.25</v>
      </c>
      <c r="G165" s="240">
        <v>617.19000000000005</v>
      </c>
    </row>
    <row r="166" spans="1:7">
      <c r="A166" s="238" t="s">
        <v>1560</v>
      </c>
      <c r="B166" s="238" t="s">
        <v>1561</v>
      </c>
      <c r="C166" s="238" t="s">
        <v>1240</v>
      </c>
      <c r="D166" s="238" t="s">
        <v>1241</v>
      </c>
      <c r="E166" s="239">
        <v>36</v>
      </c>
      <c r="F166" s="240">
        <v>659.88506118596399</v>
      </c>
      <c r="G166" s="240">
        <v>5109.3599999999997</v>
      </c>
    </row>
    <row r="167" spans="1:7">
      <c r="A167" s="238" t="s">
        <v>1562</v>
      </c>
      <c r="B167" s="238" t="s">
        <v>1563</v>
      </c>
      <c r="C167" s="238" t="s">
        <v>1240</v>
      </c>
      <c r="D167" s="238" t="s">
        <v>1241</v>
      </c>
      <c r="E167" s="239">
        <v>28</v>
      </c>
      <c r="F167" s="240">
        <v>962.56001493716599</v>
      </c>
      <c r="G167" s="240">
        <v>4968.76</v>
      </c>
    </row>
    <row r="168" spans="1:7">
      <c r="A168" s="238" t="s">
        <v>1564</v>
      </c>
      <c r="B168" s="238" t="s">
        <v>1565</v>
      </c>
      <c r="C168" s="238" t="s">
        <v>1240</v>
      </c>
      <c r="D168" s="238" t="s">
        <v>1241</v>
      </c>
      <c r="E168" s="239">
        <v>19</v>
      </c>
      <c r="F168" s="240">
        <v>902.19724195955496</v>
      </c>
      <c r="G168" s="240">
        <v>4656.24</v>
      </c>
    </row>
    <row r="169" spans="1:7">
      <c r="A169" s="238" t="s">
        <v>1566</v>
      </c>
      <c r="B169" s="238" t="s">
        <v>1567</v>
      </c>
      <c r="C169" s="238" t="s">
        <v>1240</v>
      </c>
      <c r="D169" s="238" t="s">
        <v>1241</v>
      </c>
      <c r="E169" s="239">
        <v>1</v>
      </c>
      <c r="F169" s="240">
        <v>484.57</v>
      </c>
      <c r="G169" s="240">
        <v>585.94000000000005</v>
      </c>
    </row>
    <row r="170" spans="1:7">
      <c r="A170" s="238" t="s">
        <v>1568</v>
      </c>
      <c r="B170" s="238" t="s">
        <v>1569</v>
      </c>
      <c r="C170" s="238" t="s">
        <v>1240</v>
      </c>
      <c r="D170" s="238" t="s">
        <v>1241</v>
      </c>
      <c r="E170" s="239">
        <v>4</v>
      </c>
      <c r="F170" s="240">
        <v>484.57</v>
      </c>
      <c r="G170" s="240">
        <v>1171.8800000000001</v>
      </c>
    </row>
    <row r="171" spans="1:7">
      <c r="A171" s="238" t="s">
        <v>1570</v>
      </c>
      <c r="B171" s="238" t="s">
        <v>1571</v>
      </c>
      <c r="C171" s="238" t="s">
        <v>1240</v>
      </c>
      <c r="D171" s="238" t="s">
        <v>1241</v>
      </c>
      <c r="E171" s="239">
        <v>3</v>
      </c>
      <c r="F171" s="240">
        <v>289.07</v>
      </c>
      <c r="G171" s="240">
        <v>357.14</v>
      </c>
    </row>
    <row r="172" spans="1:7">
      <c r="A172" s="238" t="s">
        <v>1572</v>
      </c>
      <c r="B172" s="238" t="s">
        <v>1573</v>
      </c>
      <c r="C172" s="238" t="s">
        <v>1240</v>
      </c>
      <c r="D172" s="238" t="s">
        <v>1241</v>
      </c>
      <c r="E172" s="239">
        <v>5</v>
      </c>
      <c r="F172" s="240">
        <v>930.38</v>
      </c>
      <c r="G172" s="240">
        <v>1125</v>
      </c>
    </row>
    <row r="173" spans="1:7">
      <c r="A173" s="238" t="s">
        <v>1574</v>
      </c>
      <c r="B173" s="238" t="s">
        <v>1575</v>
      </c>
      <c r="C173" s="238" t="s">
        <v>1240</v>
      </c>
      <c r="D173" s="238" t="s">
        <v>1241</v>
      </c>
      <c r="E173" s="239">
        <v>4</v>
      </c>
      <c r="F173" s="240">
        <v>3807.85</v>
      </c>
      <c r="G173" s="240">
        <v>9828.1200000000008</v>
      </c>
    </row>
    <row r="174" spans="1:7">
      <c r="A174" s="238" t="s">
        <v>1576</v>
      </c>
      <c r="B174" s="238" t="s">
        <v>1577</v>
      </c>
      <c r="C174" s="238" t="s">
        <v>1240</v>
      </c>
      <c r="D174" s="238" t="s">
        <v>1241</v>
      </c>
      <c r="E174" s="239">
        <v>31</v>
      </c>
      <c r="F174" s="240">
        <v>3807.85</v>
      </c>
      <c r="G174" s="240">
        <v>24570.3</v>
      </c>
    </row>
    <row r="175" spans="1:7">
      <c r="A175" s="238" t="s">
        <v>1578</v>
      </c>
      <c r="B175" s="238" t="s">
        <v>1579</v>
      </c>
      <c r="C175" s="238" t="s">
        <v>1240</v>
      </c>
      <c r="D175" s="238" t="s">
        <v>1241</v>
      </c>
      <c r="E175" s="239">
        <v>7</v>
      </c>
      <c r="F175" s="240">
        <v>3928.93</v>
      </c>
      <c r="G175" s="240">
        <v>10140.620000000001</v>
      </c>
    </row>
    <row r="176" spans="1:7">
      <c r="A176" s="238" t="s">
        <v>1580</v>
      </c>
      <c r="B176" s="238" t="s">
        <v>1581</v>
      </c>
      <c r="C176" s="238" t="s">
        <v>1240</v>
      </c>
      <c r="D176" s="238" t="s">
        <v>1241</v>
      </c>
      <c r="E176" s="239">
        <v>27</v>
      </c>
      <c r="F176" s="240">
        <v>3928.9308647603102</v>
      </c>
      <c r="G176" s="240">
        <v>20281.240000000002</v>
      </c>
    </row>
    <row r="177" spans="1:7">
      <c r="A177" s="238" t="s">
        <v>1582</v>
      </c>
      <c r="B177" s="238" t="s">
        <v>1583</v>
      </c>
      <c r="C177" s="238" t="s">
        <v>1240</v>
      </c>
      <c r="D177" s="238" t="s">
        <v>1241</v>
      </c>
      <c r="E177" s="239">
        <v>3</v>
      </c>
      <c r="F177" s="240">
        <v>3928.93</v>
      </c>
      <c r="G177" s="240">
        <v>5070.3100000000004</v>
      </c>
    </row>
    <row r="178" spans="1:7">
      <c r="A178" s="238" t="s">
        <v>1584</v>
      </c>
      <c r="B178" s="238" t="s">
        <v>1585</v>
      </c>
      <c r="C178" s="238" t="s">
        <v>1240</v>
      </c>
      <c r="D178" s="238" t="s">
        <v>1241</v>
      </c>
      <c r="E178" s="239">
        <v>11</v>
      </c>
      <c r="F178" s="240">
        <v>3323.55</v>
      </c>
      <c r="G178" s="240">
        <v>12867.18</v>
      </c>
    </row>
    <row r="179" spans="1:7">
      <c r="A179" s="238" t="s">
        <v>1586</v>
      </c>
      <c r="B179" s="238" t="s">
        <v>1587</v>
      </c>
      <c r="C179" s="238" t="s">
        <v>1240</v>
      </c>
      <c r="D179" s="238" t="s">
        <v>1241</v>
      </c>
      <c r="E179" s="239">
        <v>1</v>
      </c>
      <c r="F179" s="240">
        <v>3626.24</v>
      </c>
      <c r="G179" s="240">
        <v>4679.6899999999996</v>
      </c>
    </row>
    <row r="180" spans="1:7">
      <c r="A180" s="238" t="s">
        <v>1588</v>
      </c>
      <c r="B180" s="238" t="s">
        <v>1589</v>
      </c>
      <c r="C180" s="238" t="s">
        <v>1240</v>
      </c>
      <c r="D180" s="238" t="s">
        <v>1241</v>
      </c>
      <c r="E180" s="239">
        <v>3</v>
      </c>
      <c r="F180" s="240">
        <v>3565.7</v>
      </c>
      <c r="G180" s="240">
        <v>9203.1200000000008</v>
      </c>
    </row>
    <row r="181" spans="1:7">
      <c r="A181" s="238" t="s">
        <v>1590</v>
      </c>
      <c r="B181" s="238" t="s">
        <v>1591</v>
      </c>
      <c r="C181" s="238" t="s">
        <v>1240</v>
      </c>
      <c r="D181" s="238" t="s">
        <v>1241</v>
      </c>
      <c r="E181" s="239">
        <v>1</v>
      </c>
      <c r="F181" s="240">
        <v>5737.89</v>
      </c>
      <c r="G181" s="240">
        <v>7335.94</v>
      </c>
    </row>
    <row r="182" spans="1:7">
      <c r="A182" s="238" t="s">
        <v>1592</v>
      </c>
      <c r="B182" s="238" t="s">
        <v>1593</v>
      </c>
      <c r="C182" s="238" t="s">
        <v>1240</v>
      </c>
      <c r="D182" s="238" t="s">
        <v>1241</v>
      </c>
      <c r="E182" s="239">
        <v>2</v>
      </c>
      <c r="F182" s="240">
        <v>5737.89</v>
      </c>
      <c r="G182" s="240">
        <v>14671.88</v>
      </c>
    </row>
    <row r="183" spans="1:7">
      <c r="A183" s="238" t="s">
        <v>1594</v>
      </c>
      <c r="B183" s="238" t="s">
        <v>1595</v>
      </c>
      <c r="C183" s="238" t="s">
        <v>1240</v>
      </c>
      <c r="D183" s="238" t="s">
        <v>1241</v>
      </c>
      <c r="E183" s="239">
        <v>1</v>
      </c>
      <c r="F183" s="240">
        <v>5737.89</v>
      </c>
      <c r="G183" s="240">
        <v>7335.94</v>
      </c>
    </row>
    <row r="184" spans="1:7">
      <c r="A184" s="238" t="s">
        <v>1596</v>
      </c>
      <c r="B184" s="238" t="s">
        <v>1597</v>
      </c>
      <c r="C184" s="238" t="s">
        <v>1240</v>
      </c>
      <c r="D184" s="238" t="s">
        <v>1241</v>
      </c>
      <c r="E184" s="239">
        <v>1</v>
      </c>
      <c r="F184" s="240">
        <v>7432.64</v>
      </c>
      <c r="G184" s="240">
        <v>8296.61</v>
      </c>
    </row>
    <row r="185" spans="1:7">
      <c r="A185" s="238" t="s">
        <v>1598</v>
      </c>
      <c r="B185" s="238" t="s">
        <v>1599</v>
      </c>
      <c r="C185" s="238" t="s">
        <v>1240</v>
      </c>
      <c r="D185" s="238" t="s">
        <v>1241</v>
      </c>
      <c r="E185" s="239">
        <v>1</v>
      </c>
      <c r="F185" s="240">
        <v>4358.26</v>
      </c>
      <c r="G185" s="240">
        <v>5070.3100000000004</v>
      </c>
    </row>
    <row r="186" spans="1:7">
      <c r="A186" s="238" t="s">
        <v>1600</v>
      </c>
      <c r="B186" s="238" t="s">
        <v>1601</v>
      </c>
      <c r="C186" s="238" t="s">
        <v>1240</v>
      </c>
      <c r="D186" s="238" t="s">
        <v>1241</v>
      </c>
      <c r="E186" s="239">
        <v>4</v>
      </c>
      <c r="F186" s="240">
        <v>2933.4466666666599</v>
      </c>
      <c r="G186" s="240">
        <v>6234.38</v>
      </c>
    </row>
    <row r="187" spans="1:7">
      <c r="A187" s="238" t="s">
        <v>1602</v>
      </c>
      <c r="B187" s="238" t="s">
        <v>1603</v>
      </c>
      <c r="C187" s="238" t="s">
        <v>1240</v>
      </c>
      <c r="D187" s="238" t="s">
        <v>1241</v>
      </c>
      <c r="E187" s="239">
        <v>2</v>
      </c>
      <c r="F187" s="240">
        <v>2943.59</v>
      </c>
      <c r="G187" s="240">
        <v>3117.19</v>
      </c>
    </row>
    <row r="188" spans="1:7">
      <c r="A188" s="238" t="s">
        <v>1604</v>
      </c>
      <c r="B188" s="238" t="s">
        <v>1605</v>
      </c>
      <c r="C188" s="238" t="s">
        <v>1240</v>
      </c>
      <c r="D188" s="238" t="s">
        <v>1241</v>
      </c>
      <c r="E188" s="239">
        <v>9</v>
      </c>
      <c r="F188" s="240">
        <v>923.93403571428496</v>
      </c>
      <c r="G188" s="240">
        <v>3257.82</v>
      </c>
    </row>
    <row r="189" spans="1:7">
      <c r="A189" s="238" t="s">
        <v>1606</v>
      </c>
      <c r="B189" s="238" t="s">
        <v>1607</v>
      </c>
      <c r="C189" s="238" t="s">
        <v>1240</v>
      </c>
      <c r="D189" s="238" t="s">
        <v>1241</v>
      </c>
      <c r="E189" s="239">
        <v>1</v>
      </c>
      <c r="F189" s="240">
        <v>2386.1999999999998</v>
      </c>
      <c r="G189" s="240">
        <v>2804.69</v>
      </c>
    </row>
    <row r="190" spans="1:7">
      <c r="A190" s="238" t="s">
        <v>1608</v>
      </c>
      <c r="B190" s="238" t="s">
        <v>1609</v>
      </c>
      <c r="C190" s="238" t="s">
        <v>1240</v>
      </c>
      <c r="D190" s="238" t="s">
        <v>1241</v>
      </c>
      <c r="E190" s="239">
        <v>57</v>
      </c>
      <c r="F190" s="240">
        <v>756.73</v>
      </c>
      <c r="G190" s="240">
        <v>4882.8</v>
      </c>
    </row>
    <row r="191" spans="1:7">
      <c r="A191" s="238" t="s">
        <v>1610</v>
      </c>
      <c r="B191" s="238" t="s">
        <v>1611</v>
      </c>
      <c r="C191" s="238" t="s">
        <v>1240</v>
      </c>
      <c r="D191" s="238" t="s">
        <v>1241</v>
      </c>
      <c r="E191" s="239">
        <v>2</v>
      </c>
      <c r="F191" s="240">
        <v>1901.25</v>
      </c>
      <c r="G191" s="240">
        <v>2031.25</v>
      </c>
    </row>
    <row r="192" spans="1:7">
      <c r="A192" s="238" t="s">
        <v>1612</v>
      </c>
      <c r="B192" s="238" t="s">
        <v>1613</v>
      </c>
      <c r="C192" s="238" t="s">
        <v>1240</v>
      </c>
      <c r="D192" s="238" t="s">
        <v>1241</v>
      </c>
      <c r="E192" s="239">
        <v>1</v>
      </c>
      <c r="F192" s="240">
        <v>19376.39</v>
      </c>
      <c r="G192" s="240">
        <v>23429.69</v>
      </c>
    </row>
    <row r="193" spans="1:7">
      <c r="A193" s="238" t="s">
        <v>1614</v>
      </c>
      <c r="B193" s="238" t="s">
        <v>1615</v>
      </c>
      <c r="C193" s="238" t="s">
        <v>1240</v>
      </c>
      <c r="D193" s="238" t="s">
        <v>1241</v>
      </c>
      <c r="E193" s="239">
        <v>15</v>
      </c>
      <c r="F193" s="240">
        <v>14767.05</v>
      </c>
      <c r="G193" s="240">
        <v>85898.45</v>
      </c>
    </row>
    <row r="194" spans="1:7">
      <c r="A194" s="238" t="s">
        <v>1616</v>
      </c>
      <c r="B194" s="238" t="s">
        <v>1617</v>
      </c>
      <c r="C194" s="238" t="s">
        <v>1240</v>
      </c>
      <c r="D194" s="238" t="s">
        <v>1241</v>
      </c>
      <c r="E194" s="239">
        <v>33</v>
      </c>
      <c r="F194" s="240">
        <v>1567.9405693681299</v>
      </c>
      <c r="G194" s="240">
        <v>10117.1875</v>
      </c>
    </row>
    <row r="195" spans="1:7">
      <c r="A195" s="238" t="s">
        <v>1618</v>
      </c>
      <c r="B195" s="238" t="s">
        <v>1619</v>
      </c>
      <c r="C195" s="238" t="s">
        <v>1240</v>
      </c>
      <c r="D195" s="238" t="s">
        <v>1241</v>
      </c>
      <c r="E195" s="239">
        <v>9</v>
      </c>
      <c r="F195" s="240">
        <v>1077.23</v>
      </c>
      <c r="G195" s="240">
        <v>2482.14</v>
      </c>
    </row>
    <row r="196" spans="1:7">
      <c r="A196" s="238" t="s">
        <v>1620</v>
      </c>
      <c r="B196" s="238" t="s">
        <v>1621</v>
      </c>
      <c r="C196" s="238" t="s">
        <v>1240</v>
      </c>
      <c r="D196" s="238" t="s">
        <v>1241</v>
      </c>
      <c r="E196" s="239">
        <v>7</v>
      </c>
      <c r="F196" s="240">
        <v>1077.23</v>
      </c>
      <c r="G196" s="240">
        <v>2482.14</v>
      </c>
    </row>
    <row r="197" spans="1:7">
      <c r="A197" s="238" t="s">
        <v>1622</v>
      </c>
      <c r="B197" s="238" t="s">
        <v>1623</v>
      </c>
      <c r="C197" s="238" t="s">
        <v>1240</v>
      </c>
      <c r="D197" s="238" t="s">
        <v>1241</v>
      </c>
      <c r="E197" s="239">
        <v>1</v>
      </c>
      <c r="F197" s="240">
        <v>2209.4699999999998</v>
      </c>
      <c r="G197" s="240">
        <v>2543.75</v>
      </c>
    </row>
    <row r="198" spans="1:7">
      <c r="A198" s="238" t="s">
        <v>1624</v>
      </c>
      <c r="B198" s="238" t="s">
        <v>1625</v>
      </c>
      <c r="C198" s="238" t="s">
        <v>1240</v>
      </c>
      <c r="D198" s="238" t="s">
        <v>1241</v>
      </c>
      <c r="E198" s="239">
        <v>1</v>
      </c>
      <c r="F198" s="240">
        <v>4646.1099999999997</v>
      </c>
      <c r="G198" s="240">
        <v>5460.94</v>
      </c>
    </row>
    <row r="199" spans="1:7">
      <c r="A199" s="238" t="s">
        <v>1626</v>
      </c>
      <c r="B199" s="238" t="s">
        <v>1627</v>
      </c>
      <c r="C199" s="238" t="s">
        <v>1240</v>
      </c>
      <c r="D199" s="238" t="s">
        <v>1241</v>
      </c>
      <c r="E199" s="239">
        <v>2</v>
      </c>
      <c r="F199" s="240">
        <v>8114.81</v>
      </c>
      <c r="G199" s="240">
        <v>8976.56</v>
      </c>
    </row>
    <row r="200" spans="1:7">
      <c r="A200" s="238" t="s">
        <v>1628</v>
      </c>
      <c r="B200" s="238" t="s">
        <v>1629</v>
      </c>
      <c r="C200" s="238" t="s">
        <v>1240</v>
      </c>
      <c r="D200" s="238" t="s">
        <v>1241</v>
      </c>
      <c r="E200" s="239">
        <v>2</v>
      </c>
      <c r="F200" s="240">
        <v>9753.0550000000003</v>
      </c>
      <c r="G200" s="240">
        <v>22171.18</v>
      </c>
    </row>
    <row r="201" spans="1:7">
      <c r="A201" s="238" t="s">
        <v>1630</v>
      </c>
      <c r="B201" s="238" t="s">
        <v>1631</v>
      </c>
      <c r="C201" s="238" t="s">
        <v>1240</v>
      </c>
      <c r="D201" s="238" t="s">
        <v>1241</v>
      </c>
      <c r="E201" s="239">
        <v>2</v>
      </c>
      <c r="F201" s="240">
        <v>6620.41</v>
      </c>
      <c r="G201" s="240">
        <v>8085.59</v>
      </c>
    </row>
    <row r="202" spans="1:7">
      <c r="A202" s="238" t="s">
        <v>1632</v>
      </c>
      <c r="B202" s="238" t="s">
        <v>1633</v>
      </c>
      <c r="C202" s="238" t="s">
        <v>1240</v>
      </c>
      <c r="D202" s="238" t="s">
        <v>1241</v>
      </c>
      <c r="E202" s="239">
        <v>17</v>
      </c>
      <c r="F202" s="240">
        <v>6838.29</v>
      </c>
      <c r="G202" s="240">
        <v>58461.83</v>
      </c>
    </row>
    <row r="203" spans="1:7">
      <c r="A203" s="238" t="s">
        <v>1634</v>
      </c>
      <c r="B203" s="238" t="s">
        <v>1635</v>
      </c>
      <c r="C203" s="238" t="s">
        <v>1240</v>
      </c>
      <c r="D203" s="238" t="s">
        <v>1241</v>
      </c>
      <c r="E203" s="239">
        <v>12</v>
      </c>
      <c r="F203" s="240">
        <v>2319.73</v>
      </c>
      <c r="G203" s="240">
        <v>5453.125</v>
      </c>
    </row>
    <row r="204" spans="1:7">
      <c r="A204" s="238" t="s">
        <v>1636</v>
      </c>
      <c r="B204" s="238" t="s">
        <v>1637</v>
      </c>
      <c r="C204" s="238" t="s">
        <v>1240</v>
      </c>
      <c r="D204" s="238" t="s">
        <v>1241</v>
      </c>
      <c r="E204" s="239">
        <v>14</v>
      </c>
      <c r="F204" s="240">
        <v>962.56</v>
      </c>
      <c r="G204" s="240">
        <v>4968.76</v>
      </c>
    </row>
    <row r="205" spans="1:7">
      <c r="A205" s="238" t="s">
        <v>1638</v>
      </c>
      <c r="B205" s="238" t="s">
        <v>1639</v>
      </c>
      <c r="C205" s="238" t="s">
        <v>1240</v>
      </c>
      <c r="D205" s="238" t="s">
        <v>1241</v>
      </c>
      <c r="E205" s="239">
        <v>1</v>
      </c>
      <c r="F205" s="240">
        <v>604.95000000000005</v>
      </c>
      <c r="G205" s="240">
        <v>773.44</v>
      </c>
    </row>
    <row r="206" spans="1:7">
      <c r="A206" s="238" t="s">
        <v>1640</v>
      </c>
      <c r="B206" s="238" t="s">
        <v>1641</v>
      </c>
      <c r="C206" s="238" t="s">
        <v>1240</v>
      </c>
      <c r="D206" s="238" t="s">
        <v>1241</v>
      </c>
      <c r="E206" s="239">
        <v>8</v>
      </c>
      <c r="F206" s="240">
        <v>357.32089142857097</v>
      </c>
      <c r="G206" s="240">
        <v>1382.8125</v>
      </c>
    </row>
    <row r="207" spans="1:7">
      <c r="A207" s="238" t="s">
        <v>1642</v>
      </c>
      <c r="B207" s="238" t="s">
        <v>1643</v>
      </c>
      <c r="C207" s="238" t="s">
        <v>1240</v>
      </c>
      <c r="D207" s="238" t="s">
        <v>1241</v>
      </c>
      <c r="E207" s="239">
        <v>1</v>
      </c>
      <c r="F207" s="240">
        <v>569.37</v>
      </c>
      <c r="G207" s="240">
        <v>695.3125</v>
      </c>
    </row>
    <row r="208" spans="1:7">
      <c r="A208" s="238" t="s">
        <v>1644</v>
      </c>
      <c r="B208" s="238" t="s">
        <v>1645</v>
      </c>
      <c r="C208" s="238" t="s">
        <v>1240</v>
      </c>
      <c r="D208" s="238" t="s">
        <v>1241</v>
      </c>
      <c r="E208" s="239">
        <v>3</v>
      </c>
      <c r="F208" s="240">
        <v>358.8</v>
      </c>
      <c r="G208" s="240">
        <v>464.29</v>
      </c>
    </row>
    <row r="209" spans="1:7">
      <c r="A209" s="238" t="s">
        <v>1646</v>
      </c>
      <c r="B209" s="238" t="s">
        <v>1647</v>
      </c>
      <c r="C209" s="238" t="s">
        <v>1240</v>
      </c>
      <c r="D209" s="238" t="s">
        <v>1241</v>
      </c>
      <c r="E209" s="239">
        <v>1</v>
      </c>
      <c r="F209" s="240">
        <v>1091.9000000000001</v>
      </c>
      <c r="G209" s="240">
        <v>1320.31</v>
      </c>
    </row>
    <row r="210" spans="1:7">
      <c r="A210" s="238" t="s">
        <v>1648</v>
      </c>
      <c r="B210" s="238" t="s">
        <v>1649</v>
      </c>
      <c r="C210" s="238" t="s">
        <v>1240</v>
      </c>
      <c r="D210" s="238" t="s">
        <v>1241</v>
      </c>
      <c r="E210" s="239">
        <v>8</v>
      </c>
      <c r="F210" s="240">
        <v>3807.85</v>
      </c>
      <c r="G210" s="240">
        <v>14742.1875</v>
      </c>
    </row>
    <row r="211" spans="1:7">
      <c r="A211" s="238" t="s">
        <v>1650</v>
      </c>
      <c r="B211" s="238" t="s">
        <v>1651</v>
      </c>
      <c r="C211" s="238" t="s">
        <v>1240</v>
      </c>
      <c r="D211" s="238" t="s">
        <v>1241</v>
      </c>
      <c r="E211" s="239">
        <v>1</v>
      </c>
      <c r="F211" s="240">
        <v>4210.93</v>
      </c>
      <c r="G211" s="240">
        <v>4210.9375</v>
      </c>
    </row>
    <row r="212" spans="1:7">
      <c r="A212" s="238" t="s">
        <v>1652</v>
      </c>
      <c r="B212" s="238" t="s">
        <v>1653</v>
      </c>
      <c r="C212" s="238" t="s">
        <v>1240</v>
      </c>
      <c r="D212" s="238" t="s">
        <v>1241</v>
      </c>
      <c r="E212" s="239">
        <v>1</v>
      </c>
      <c r="F212" s="240">
        <v>3626.24</v>
      </c>
      <c r="G212" s="240">
        <v>4679.6875</v>
      </c>
    </row>
    <row r="213" spans="1:7">
      <c r="A213" s="238" t="s">
        <v>1654</v>
      </c>
      <c r="B213" s="238" t="s">
        <v>1655</v>
      </c>
      <c r="C213" s="238" t="s">
        <v>1240</v>
      </c>
      <c r="D213" s="238" t="s">
        <v>1241</v>
      </c>
      <c r="E213" s="239">
        <v>3</v>
      </c>
      <c r="F213" s="240">
        <v>3020.86</v>
      </c>
      <c r="G213" s="240">
        <v>3898.4375</v>
      </c>
    </row>
    <row r="214" spans="1:7">
      <c r="A214" s="238" t="s">
        <v>1656</v>
      </c>
      <c r="B214" s="238" t="s">
        <v>1657</v>
      </c>
      <c r="C214" s="238" t="s">
        <v>1240</v>
      </c>
      <c r="D214" s="238" t="s">
        <v>1241</v>
      </c>
      <c r="E214" s="239">
        <v>4</v>
      </c>
      <c r="F214" s="240">
        <v>3020.86</v>
      </c>
      <c r="G214" s="240">
        <v>11695.3125</v>
      </c>
    </row>
    <row r="215" spans="1:7">
      <c r="A215" s="238" t="s">
        <v>1658</v>
      </c>
      <c r="B215" s="238" t="s">
        <v>1659</v>
      </c>
      <c r="C215" s="238" t="s">
        <v>1240</v>
      </c>
      <c r="D215" s="238" t="s">
        <v>1241</v>
      </c>
      <c r="E215" s="239">
        <v>17</v>
      </c>
      <c r="F215" s="240">
        <v>3807.85</v>
      </c>
      <c r="G215" s="240">
        <v>14742.1875</v>
      </c>
    </row>
    <row r="216" spans="1:7">
      <c r="A216" s="238" t="s">
        <v>1660</v>
      </c>
      <c r="B216" s="238" t="s">
        <v>1661</v>
      </c>
      <c r="C216" s="238" t="s">
        <v>1240</v>
      </c>
      <c r="D216" s="238" t="s">
        <v>1241</v>
      </c>
      <c r="E216" s="239">
        <v>11</v>
      </c>
      <c r="F216" s="240">
        <v>3505.1605038136399</v>
      </c>
      <c r="G216" s="240">
        <v>13570.32</v>
      </c>
    </row>
    <row r="217" spans="1:7">
      <c r="A217" s="238" t="s">
        <v>1662</v>
      </c>
      <c r="B217" s="238" t="s">
        <v>1663</v>
      </c>
      <c r="C217" s="238" t="s">
        <v>1240</v>
      </c>
      <c r="D217" s="238" t="s">
        <v>1241</v>
      </c>
      <c r="E217" s="239">
        <v>5</v>
      </c>
      <c r="F217" s="240">
        <v>3128.36</v>
      </c>
      <c r="G217" s="240">
        <v>7640.625</v>
      </c>
    </row>
    <row r="218" spans="1:7">
      <c r="A218" s="238" t="s">
        <v>1664</v>
      </c>
      <c r="B218" s="238" t="s">
        <v>1665</v>
      </c>
      <c r="C218" s="238" t="s">
        <v>1240</v>
      </c>
      <c r="D218" s="238" t="s">
        <v>1241</v>
      </c>
      <c r="E218" s="239">
        <v>295</v>
      </c>
      <c r="F218" s="240">
        <v>308.74216732847202</v>
      </c>
      <c r="G218" s="240">
        <v>2789.0625</v>
      </c>
    </row>
    <row r="219" spans="1:7">
      <c r="A219" s="238" t="s">
        <v>1666</v>
      </c>
      <c r="B219" s="238" t="s">
        <v>1667</v>
      </c>
      <c r="C219" s="238" t="s">
        <v>1240</v>
      </c>
      <c r="D219" s="238" t="s">
        <v>1241</v>
      </c>
      <c r="E219" s="239">
        <v>10</v>
      </c>
      <c r="F219" s="240">
        <v>152.24407407407401</v>
      </c>
      <c r="G219" s="240">
        <v>195.3125</v>
      </c>
    </row>
    <row r="220" spans="1:7">
      <c r="A220" s="238" t="s">
        <v>1668</v>
      </c>
      <c r="B220" s="238" t="s">
        <v>1669</v>
      </c>
      <c r="C220" s="238" t="s">
        <v>1240</v>
      </c>
      <c r="D220" s="238" t="s">
        <v>1241</v>
      </c>
      <c r="E220" s="239">
        <v>1</v>
      </c>
      <c r="F220" s="240">
        <v>7432.64</v>
      </c>
      <c r="G220" s="240">
        <v>8296.61</v>
      </c>
    </row>
    <row r="221" spans="1:7">
      <c r="A221" s="238" t="s">
        <v>1670</v>
      </c>
      <c r="B221" s="238" t="s">
        <v>1671</v>
      </c>
      <c r="C221" s="238" t="s">
        <v>1240</v>
      </c>
      <c r="D221" s="238" t="s">
        <v>1241</v>
      </c>
      <c r="E221" s="239">
        <v>1</v>
      </c>
      <c r="F221" s="240">
        <v>4358.26</v>
      </c>
      <c r="G221" s="240">
        <v>5070.3100000000004</v>
      </c>
    </row>
    <row r="222" spans="1:7">
      <c r="A222" s="238" t="s">
        <v>1672</v>
      </c>
      <c r="B222" s="238" t="s">
        <v>1673</v>
      </c>
      <c r="C222" s="238" t="s">
        <v>1240</v>
      </c>
      <c r="D222" s="238" t="s">
        <v>1241</v>
      </c>
      <c r="E222" s="239">
        <v>2</v>
      </c>
      <c r="F222" s="240">
        <v>1664.58</v>
      </c>
      <c r="G222" s="240">
        <v>2179.69</v>
      </c>
    </row>
    <row r="223" spans="1:7">
      <c r="A223" s="238" t="s">
        <v>1674</v>
      </c>
      <c r="B223" s="238" t="s">
        <v>1675</v>
      </c>
      <c r="C223" s="238" t="s">
        <v>1240</v>
      </c>
      <c r="D223" s="238" t="s">
        <v>1241</v>
      </c>
      <c r="E223" s="239">
        <v>2</v>
      </c>
      <c r="F223" s="240">
        <v>445.36</v>
      </c>
      <c r="G223" s="240">
        <v>585.94000000000005</v>
      </c>
    </row>
    <row r="224" spans="1:7">
      <c r="A224" s="238" t="s">
        <v>1676</v>
      </c>
      <c r="B224" s="238" t="s">
        <v>1677</v>
      </c>
      <c r="C224" s="238" t="s">
        <v>1240</v>
      </c>
      <c r="D224" s="238" t="s">
        <v>1241</v>
      </c>
      <c r="E224" s="239">
        <v>8</v>
      </c>
      <c r="F224" s="240">
        <v>4895.49</v>
      </c>
      <c r="G224" s="240">
        <v>5695.3125</v>
      </c>
    </row>
    <row r="225" spans="1:7">
      <c r="A225" s="238" t="s">
        <v>1678</v>
      </c>
      <c r="B225" s="238" t="s">
        <v>1679</v>
      </c>
      <c r="C225" s="238" t="s">
        <v>1240</v>
      </c>
      <c r="D225" s="238" t="s">
        <v>1241</v>
      </c>
      <c r="E225" s="239">
        <v>4</v>
      </c>
      <c r="F225" s="240">
        <v>3989.6419999999998</v>
      </c>
      <c r="G225" s="240">
        <v>9359.375</v>
      </c>
    </row>
    <row r="226" spans="1:7">
      <c r="A226" s="238" t="s">
        <v>1680</v>
      </c>
      <c r="B226" s="238" t="s">
        <v>1681</v>
      </c>
      <c r="C226" s="238" t="s">
        <v>1240</v>
      </c>
      <c r="D226" s="238" t="s">
        <v>1241</v>
      </c>
      <c r="E226" s="239">
        <v>26</v>
      </c>
      <c r="F226" s="240">
        <v>659.87</v>
      </c>
      <c r="G226" s="240">
        <v>3406.24</v>
      </c>
    </row>
    <row r="227" spans="1:7">
      <c r="A227" s="238" t="s">
        <v>1682</v>
      </c>
      <c r="B227" s="238" t="s">
        <v>1683</v>
      </c>
      <c r="C227" s="238" t="s">
        <v>1240</v>
      </c>
      <c r="D227" s="238" t="s">
        <v>1241</v>
      </c>
      <c r="E227" s="239">
        <v>1</v>
      </c>
      <c r="F227" s="240">
        <v>2516.7199999999998</v>
      </c>
      <c r="G227" s="240">
        <v>2445.31</v>
      </c>
    </row>
    <row r="228" spans="1:7">
      <c r="A228" s="238" t="s">
        <v>1684</v>
      </c>
      <c r="B228" s="238" t="s">
        <v>1685</v>
      </c>
      <c r="C228" s="238" t="s">
        <v>1240</v>
      </c>
      <c r="D228" s="238" t="s">
        <v>1241</v>
      </c>
      <c r="E228" s="239">
        <v>1</v>
      </c>
      <c r="F228" s="240">
        <v>3904.7</v>
      </c>
      <c r="G228" s="240">
        <v>4992.1875</v>
      </c>
    </row>
    <row r="229" spans="1:7">
      <c r="A229" s="238" t="s">
        <v>1686</v>
      </c>
      <c r="B229" s="238" t="s">
        <v>1687</v>
      </c>
      <c r="C229" s="238" t="s">
        <v>1240</v>
      </c>
      <c r="D229" s="238" t="s">
        <v>1241</v>
      </c>
      <c r="E229" s="239">
        <v>1</v>
      </c>
      <c r="F229" s="240">
        <v>4149.12</v>
      </c>
      <c r="G229" s="240">
        <v>5304.6875</v>
      </c>
    </row>
    <row r="230" spans="1:7">
      <c r="A230" s="238" t="s">
        <v>1688</v>
      </c>
      <c r="B230" s="238" t="s">
        <v>1689</v>
      </c>
      <c r="C230" s="238" t="s">
        <v>1240</v>
      </c>
      <c r="D230" s="238" t="s">
        <v>1241</v>
      </c>
      <c r="E230" s="239">
        <v>1</v>
      </c>
      <c r="F230" s="240">
        <v>4961.84</v>
      </c>
      <c r="G230" s="240">
        <v>6343.75</v>
      </c>
    </row>
    <row r="231" spans="1:7">
      <c r="A231" s="238" t="s">
        <v>1690</v>
      </c>
      <c r="B231" s="238" t="s">
        <v>1691</v>
      </c>
      <c r="C231" s="238" t="s">
        <v>1240</v>
      </c>
      <c r="D231" s="238" t="s">
        <v>1241</v>
      </c>
      <c r="E231" s="239">
        <v>2</v>
      </c>
      <c r="F231" s="240">
        <v>841.48</v>
      </c>
      <c r="G231" s="240">
        <v>1085.9375</v>
      </c>
    </row>
    <row r="232" spans="1:7">
      <c r="A232" s="238" t="s">
        <v>1692</v>
      </c>
      <c r="B232" s="238" t="s">
        <v>1693</v>
      </c>
      <c r="C232" s="238" t="s">
        <v>1240</v>
      </c>
      <c r="D232" s="238" t="s">
        <v>1241</v>
      </c>
      <c r="E232" s="239">
        <v>5</v>
      </c>
      <c r="F232" s="240">
        <v>1327.07</v>
      </c>
      <c r="G232" s="240">
        <v>3429.6875</v>
      </c>
    </row>
    <row r="233" spans="1:7">
      <c r="A233" s="238" t="s">
        <v>1694</v>
      </c>
      <c r="B233" s="238" t="s">
        <v>1695</v>
      </c>
      <c r="C233" s="238" t="s">
        <v>1240</v>
      </c>
      <c r="D233" s="238" t="s">
        <v>1241</v>
      </c>
      <c r="E233" s="239">
        <v>2</v>
      </c>
      <c r="F233" s="240">
        <v>1154.9100000000001</v>
      </c>
      <c r="G233" s="240">
        <v>1476.5625</v>
      </c>
    </row>
    <row r="234" spans="1:7">
      <c r="A234" s="238" t="s">
        <v>1696</v>
      </c>
      <c r="B234" s="238" t="s">
        <v>1697</v>
      </c>
      <c r="C234" s="238" t="s">
        <v>1240</v>
      </c>
      <c r="D234" s="238" t="s">
        <v>1241</v>
      </c>
      <c r="E234" s="239">
        <v>2</v>
      </c>
      <c r="F234" s="240">
        <v>206.59</v>
      </c>
      <c r="G234" s="240">
        <v>539.0625</v>
      </c>
    </row>
    <row r="235" spans="1:7">
      <c r="A235" s="238" t="s">
        <v>1698</v>
      </c>
      <c r="B235" s="238" t="s">
        <v>1699</v>
      </c>
      <c r="C235" s="238" t="s">
        <v>1240</v>
      </c>
      <c r="D235" s="238" t="s">
        <v>1241</v>
      </c>
      <c r="E235" s="239">
        <v>4</v>
      </c>
      <c r="F235" s="240">
        <v>1840.79</v>
      </c>
      <c r="G235" s="240">
        <v>4679.6875</v>
      </c>
    </row>
    <row r="236" spans="1:7">
      <c r="A236" s="238" t="s">
        <v>1700</v>
      </c>
      <c r="B236" s="238" t="s">
        <v>1701</v>
      </c>
      <c r="C236" s="238" t="s">
        <v>1240</v>
      </c>
      <c r="D236" s="238" t="s">
        <v>1241</v>
      </c>
      <c r="E236" s="239">
        <v>2</v>
      </c>
      <c r="F236" s="240">
        <v>244.43</v>
      </c>
      <c r="G236" s="240">
        <v>312.5</v>
      </c>
    </row>
    <row r="237" spans="1:7">
      <c r="A237" s="238" t="s">
        <v>1702</v>
      </c>
      <c r="B237" s="238" t="s">
        <v>1703</v>
      </c>
      <c r="C237" s="238" t="s">
        <v>1240</v>
      </c>
      <c r="D237" s="238" t="s">
        <v>1241</v>
      </c>
      <c r="E237" s="239">
        <v>10</v>
      </c>
      <c r="F237" s="240">
        <v>175.33</v>
      </c>
      <c r="G237" s="240">
        <v>460.9375</v>
      </c>
    </row>
    <row r="238" spans="1:7">
      <c r="A238" s="238" t="s">
        <v>1704</v>
      </c>
      <c r="B238" s="238" t="s">
        <v>1705</v>
      </c>
      <c r="C238" s="238" t="s">
        <v>1240</v>
      </c>
      <c r="D238" s="238" t="s">
        <v>1241</v>
      </c>
      <c r="E238" s="239">
        <v>5</v>
      </c>
      <c r="F238" s="240">
        <v>2125.0500000000002</v>
      </c>
      <c r="G238" s="240">
        <v>4960.9375</v>
      </c>
    </row>
    <row r="239" spans="1:7">
      <c r="A239" s="238" t="s">
        <v>1706</v>
      </c>
      <c r="B239" s="238" t="s">
        <v>1707</v>
      </c>
      <c r="C239" s="238" t="s">
        <v>1240</v>
      </c>
      <c r="D239" s="238" t="s">
        <v>1241</v>
      </c>
      <c r="E239" s="239">
        <v>39</v>
      </c>
      <c r="F239" s="240">
        <v>238.31</v>
      </c>
      <c r="G239" s="240">
        <v>1218.76</v>
      </c>
    </row>
    <row r="240" spans="1:7">
      <c r="A240" s="238" t="s">
        <v>1708</v>
      </c>
      <c r="B240" s="238" t="s">
        <v>1709</v>
      </c>
      <c r="C240" s="238" t="s">
        <v>1240</v>
      </c>
      <c r="D240" s="238" t="s">
        <v>1241</v>
      </c>
      <c r="E240" s="239">
        <v>6</v>
      </c>
      <c r="F240" s="240">
        <v>2679.42</v>
      </c>
      <c r="G240" s="240">
        <v>6234.38</v>
      </c>
    </row>
    <row r="241" spans="1:7">
      <c r="A241" s="238" t="s">
        <v>1710</v>
      </c>
      <c r="B241" s="238" t="s">
        <v>1711</v>
      </c>
      <c r="C241" s="238" t="s">
        <v>1240</v>
      </c>
      <c r="D241" s="238" t="s">
        <v>1241</v>
      </c>
      <c r="E241" s="239">
        <v>9</v>
      </c>
      <c r="F241" s="240">
        <v>1867.21</v>
      </c>
      <c r="G241" s="240">
        <v>6773.43</v>
      </c>
    </row>
    <row r="242" spans="1:7">
      <c r="A242" s="238" t="s">
        <v>1712</v>
      </c>
      <c r="B242" s="238" t="s">
        <v>1713</v>
      </c>
      <c r="C242" s="238" t="s">
        <v>1240</v>
      </c>
      <c r="D242" s="238" t="s">
        <v>1241</v>
      </c>
      <c r="E242" s="239">
        <v>31</v>
      </c>
      <c r="F242" s="240">
        <v>931.94</v>
      </c>
      <c r="G242" s="240">
        <v>4250</v>
      </c>
    </row>
    <row r="243" spans="1:7">
      <c r="A243" s="238" t="s">
        <v>1714</v>
      </c>
      <c r="B243" s="238" t="s">
        <v>1715</v>
      </c>
      <c r="C243" s="238" t="s">
        <v>1240</v>
      </c>
      <c r="D243" s="238" t="s">
        <v>1241</v>
      </c>
      <c r="E243" s="239">
        <v>13</v>
      </c>
      <c r="F243" s="240">
        <v>910.49</v>
      </c>
      <c r="G243" s="240">
        <v>4656.24</v>
      </c>
    </row>
    <row r="244" spans="1:7">
      <c r="A244" s="238" t="s">
        <v>1716</v>
      </c>
      <c r="B244" s="238" t="s">
        <v>1717</v>
      </c>
      <c r="C244" s="238" t="s">
        <v>1240</v>
      </c>
      <c r="D244" s="238" t="s">
        <v>1241</v>
      </c>
      <c r="E244" s="239">
        <v>8</v>
      </c>
      <c r="F244" s="240">
        <v>1093.8</v>
      </c>
      <c r="G244" s="240">
        <v>4195.32</v>
      </c>
    </row>
    <row r="245" spans="1:7">
      <c r="A245" s="238" t="s">
        <v>1718</v>
      </c>
      <c r="B245" s="238" t="s">
        <v>1719</v>
      </c>
      <c r="C245" s="238" t="s">
        <v>1240</v>
      </c>
      <c r="D245" s="238" t="s">
        <v>1241</v>
      </c>
      <c r="E245" s="239">
        <v>6</v>
      </c>
      <c r="F245" s="240">
        <v>2132.61</v>
      </c>
      <c r="G245" s="240">
        <v>5453.12</v>
      </c>
    </row>
    <row r="246" spans="1:7">
      <c r="A246" s="238" t="s">
        <v>1720</v>
      </c>
      <c r="B246" s="238" t="s">
        <v>1721</v>
      </c>
      <c r="C246" s="238" t="s">
        <v>1240</v>
      </c>
      <c r="D246" s="238" t="s">
        <v>1241</v>
      </c>
      <c r="E246" s="239">
        <v>7</v>
      </c>
      <c r="F246" s="240">
        <v>4063.94</v>
      </c>
      <c r="G246" s="240">
        <v>14742.18</v>
      </c>
    </row>
    <row r="247" spans="1:7">
      <c r="A247" s="238" t="s">
        <v>1722</v>
      </c>
      <c r="B247" s="238" t="s">
        <v>1723</v>
      </c>
      <c r="C247" s="238" t="s">
        <v>1240</v>
      </c>
      <c r="D247" s="238" t="s">
        <v>1241</v>
      </c>
      <c r="E247" s="239">
        <v>2</v>
      </c>
      <c r="F247" s="240">
        <v>2125.65</v>
      </c>
      <c r="G247" s="240">
        <v>5140.62</v>
      </c>
    </row>
    <row r="248" spans="1:7">
      <c r="A248" s="238" t="s">
        <v>1724</v>
      </c>
      <c r="B248" s="238" t="s">
        <v>1725</v>
      </c>
      <c r="C248" s="238" t="s">
        <v>1240</v>
      </c>
      <c r="D248" s="238" t="s">
        <v>1241</v>
      </c>
      <c r="E248" s="239">
        <v>1</v>
      </c>
      <c r="F248" s="240">
        <v>2125.65</v>
      </c>
      <c r="G248" s="240">
        <v>2570.31</v>
      </c>
    </row>
    <row r="249" spans="1:7">
      <c r="A249" s="238" t="s">
        <v>1726</v>
      </c>
      <c r="B249" s="238" t="s">
        <v>1727</v>
      </c>
      <c r="C249" s="238" t="s">
        <v>1240</v>
      </c>
      <c r="D249" s="238" t="s">
        <v>1241</v>
      </c>
      <c r="E249" s="239">
        <v>1</v>
      </c>
      <c r="F249" s="240">
        <v>2125.65</v>
      </c>
      <c r="G249" s="240">
        <v>2570.31</v>
      </c>
    </row>
    <row r="250" spans="1:7">
      <c r="A250" s="238" t="s">
        <v>1728</v>
      </c>
      <c r="B250" s="238" t="s">
        <v>1729</v>
      </c>
      <c r="C250" s="238" t="s">
        <v>1240</v>
      </c>
      <c r="D250" s="238" t="s">
        <v>1241</v>
      </c>
      <c r="E250" s="239">
        <v>1</v>
      </c>
      <c r="F250" s="240">
        <v>2125.65</v>
      </c>
      <c r="G250" s="240">
        <v>2570.31</v>
      </c>
    </row>
    <row r="251" spans="1:7">
      <c r="A251" s="238" t="s">
        <v>1730</v>
      </c>
      <c r="B251" s="238" t="s">
        <v>1731</v>
      </c>
      <c r="C251" s="238" t="s">
        <v>1240</v>
      </c>
      <c r="D251" s="238" t="s">
        <v>1241</v>
      </c>
      <c r="E251" s="239">
        <v>4</v>
      </c>
      <c r="F251" s="240">
        <v>1479.56</v>
      </c>
      <c r="G251" s="240">
        <v>3578.12</v>
      </c>
    </row>
    <row r="252" spans="1:7">
      <c r="A252" s="238" t="s">
        <v>1732</v>
      </c>
      <c r="B252" s="238" t="s">
        <v>1733</v>
      </c>
      <c r="C252" s="238" t="s">
        <v>1240</v>
      </c>
      <c r="D252" s="238" t="s">
        <v>1241</v>
      </c>
      <c r="E252" s="239">
        <v>14</v>
      </c>
      <c r="F252" s="240">
        <v>2880.89</v>
      </c>
      <c r="G252" s="240">
        <v>13406.24</v>
      </c>
    </row>
    <row r="253" spans="1:7">
      <c r="A253" s="238" t="s">
        <v>1734</v>
      </c>
      <c r="B253" s="238" t="s">
        <v>1735</v>
      </c>
      <c r="C253" s="238" t="s">
        <v>1240</v>
      </c>
      <c r="D253" s="238" t="s">
        <v>1241</v>
      </c>
      <c r="E253" s="239">
        <v>3</v>
      </c>
      <c r="F253" s="240">
        <v>973.73</v>
      </c>
      <c r="G253" s="240">
        <v>2265.62</v>
      </c>
    </row>
    <row r="254" spans="1:7">
      <c r="A254" s="238" t="s">
        <v>1736</v>
      </c>
      <c r="B254" s="238" t="s">
        <v>1737</v>
      </c>
      <c r="C254" s="238" t="s">
        <v>1240</v>
      </c>
      <c r="D254" s="238" t="s">
        <v>1241</v>
      </c>
      <c r="E254" s="239">
        <v>12</v>
      </c>
      <c r="F254" s="240">
        <v>6708.63</v>
      </c>
      <c r="G254" s="240">
        <v>39023.449999999997</v>
      </c>
    </row>
    <row r="255" spans="1:7">
      <c r="A255" s="238" t="s">
        <v>1738</v>
      </c>
      <c r="B255" s="238" t="s">
        <v>1739</v>
      </c>
      <c r="C255" s="238" t="s">
        <v>1240</v>
      </c>
      <c r="D255" s="238" t="s">
        <v>1241</v>
      </c>
      <c r="E255" s="239">
        <v>12</v>
      </c>
      <c r="F255" s="240">
        <v>604.95000000000005</v>
      </c>
      <c r="G255" s="240">
        <v>3867.2</v>
      </c>
    </row>
    <row r="256" spans="1:7">
      <c r="A256" s="238" t="s">
        <v>1740</v>
      </c>
      <c r="B256" s="238" t="s">
        <v>1741</v>
      </c>
      <c r="C256" s="238" t="s">
        <v>1240</v>
      </c>
      <c r="D256" s="238" t="s">
        <v>1241</v>
      </c>
      <c r="E256" s="239">
        <v>2</v>
      </c>
      <c r="F256" s="240">
        <v>727.17</v>
      </c>
      <c r="G256" s="240">
        <v>929.69</v>
      </c>
    </row>
    <row r="257" spans="1:7">
      <c r="A257" s="238" t="s">
        <v>1742</v>
      </c>
      <c r="B257" s="238" t="s">
        <v>1743</v>
      </c>
      <c r="C257" s="238" t="s">
        <v>1240</v>
      </c>
      <c r="D257" s="238" t="s">
        <v>1241</v>
      </c>
      <c r="E257" s="239">
        <v>1</v>
      </c>
      <c r="F257" s="240">
        <v>664.82</v>
      </c>
      <c r="G257" s="240">
        <v>773.44</v>
      </c>
    </row>
    <row r="258" spans="1:7">
      <c r="A258" s="238" t="s">
        <v>1744</v>
      </c>
      <c r="B258" s="238" t="s">
        <v>1745</v>
      </c>
      <c r="C258" s="238" t="s">
        <v>1240</v>
      </c>
      <c r="D258" s="238" t="s">
        <v>1241</v>
      </c>
      <c r="E258" s="239">
        <v>1</v>
      </c>
      <c r="F258" s="240">
        <v>664.82</v>
      </c>
      <c r="G258" s="240">
        <v>773.44</v>
      </c>
    </row>
    <row r="259" spans="1:7">
      <c r="A259" s="238" t="s">
        <v>1746</v>
      </c>
      <c r="B259" s="238" t="s">
        <v>1747</v>
      </c>
      <c r="C259" s="238" t="s">
        <v>1240</v>
      </c>
      <c r="D259" s="238" t="s">
        <v>1241</v>
      </c>
      <c r="E259" s="239">
        <v>1</v>
      </c>
      <c r="F259" s="240">
        <v>664.82</v>
      </c>
      <c r="G259" s="240">
        <v>773.44</v>
      </c>
    </row>
    <row r="260" spans="1:7">
      <c r="A260" s="238" t="s">
        <v>1748</v>
      </c>
      <c r="B260" s="238" t="s">
        <v>1749</v>
      </c>
      <c r="C260" s="238" t="s">
        <v>1240</v>
      </c>
      <c r="D260" s="238" t="s">
        <v>1241</v>
      </c>
      <c r="E260" s="239">
        <v>1</v>
      </c>
      <c r="F260" s="240">
        <v>971.59</v>
      </c>
      <c r="G260" s="240">
        <v>1242.19</v>
      </c>
    </row>
    <row r="261" spans="1:7">
      <c r="A261" s="238" t="s">
        <v>1750</v>
      </c>
      <c r="B261" s="238" t="s">
        <v>1751</v>
      </c>
      <c r="C261" s="238" t="s">
        <v>1240</v>
      </c>
      <c r="D261" s="238" t="s">
        <v>1241</v>
      </c>
      <c r="E261" s="239">
        <v>1</v>
      </c>
      <c r="F261" s="240">
        <v>971.59</v>
      </c>
      <c r="G261" s="240">
        <v>1242.19</v>
      </c>
    </row>
    <row r="262" spans="1:7">
      <c r="A262" s="238" t="s">
        <v>1752</v>
      </c>
      <c r="B262" s="238" t="s">
        <v>1753</v>
      </c>
      <c r="C262" s="238" t="s">
        <v>1240</v>
      </c>
      <c r="D262" s="238" t="s">
        <v>1241</v>
      </c>
      <c r="E262" s="239">
        <v>8</v>
      </c>
      <c r="F262" s="240">
        <v>910.49</v>
      </c>
      <c r="G262" s="240">
        <v>2328.12</v>
      </c>
    </row>
    <row r="263" spans="1:7">
      <c r="A263" s="238" t="s">
        <v>1754</v>
      </c>
      <c r="B263" s="238" t="s">
        <v>1755</v>
      </c>
      <c r="C263" s="238" t="s">
        <v>1240</v>
      </c>
      <c r="D263" s="238" t="s">
        <v>1241</v>
      </c>
      <c r="E263" s="239">
        <v>6</v>
      </c>
      <c r="F263" s="240">
        <v>1931.82</v>
      </c>
      <c r="G263" s="240">
        <v>4671.88</v>
      </c>
    </row>
    <row r="264" spans="1:7">
      <c r="A264" s="238" t="s">
        <v>1756</v>
      </c>
      <c r="B264" s="238" t="s">
        <v>1757</v>
      </c>
      <c r="C264" s="238" t="s">
        <v>1240</v>
      </c>
      <c r="D264" s="238" t="s">
        <v>1241</v>
      </c>
      <c r="E264" s="239">
        <v>11</v>
      </c>
      <c r="F264" s="240">
        <v>1364.82</v>
      </c>
      <c r="G264" s="240">
        <v>4703.3999999999996</v>
      </c>
    </row>
    <row r="265" spans="1:7">
      <c r="A265" s="238" t="s">
        <v>1758</v>
      </c>
      <c r="B265" s="238" t="s">
        <v>1759</v>
      </c>
      <c r="C265" s="238" t="s">
        <v>1240</v>
      </c>
      <c r="D265" s="238" t="s">
        <v>1241</v>
      </c>
      <c r="E265" s="239">
        <v>8</v>
      </c>
      <c r="F265" s="240">
        <v>898.07</v>
      </c>
      <c r="G265" s="240">
        <v>2171.88</v>
      </c>
    </row>
    <row r="266" spans="1:7">
      <c r="A266" s="238" t="s">
        <v>1760</v>
      </c>
      <c r="B266" s="238" t="s">
        <v>1761</v>
      </c>
      <c r="C266" s="238" t="s">
        <v>1240</v>
      </c>
      <c r="D266" s="238" t="s">
        <v>1241</v>
      </c>
      <c r="E266" s="239">
        <v>4</v>
      </c>
      <c r="F266" s="240">
        <v>3599.17</v>
      </c>
      <c r="G266" s="240">
        <v>4601.5600000000004</v>
      </c>
    </row>
    <row r="267" spans="1:7">
      <c r="A267" s="238" t="s">
        <v>1762</v>
      </c>
      <c r="B267" s="238" t="s">
        <v>1763</v>
      </c>
      <c r="C267" s="238" t="s">
        <v>1240</v>
      </c>
      <c r="D267" s="238" t="s">
        <v>1241</v>
      </c>
      <c r="E267" s="239">
        <v>6</v>
      </c>
      <c r="F267" s="240">
        <v>3782.49</v>
      </c>
      <c r="G267" s="240">
        <v>9671.8799999999992</v>
      </c>
    </row>
    <row r="268" spans="1:7">
      <c r="A268" s="238" t="s">
        <v>1764</v>
      </c>
      <c r="B268" s="238" t="s">
        <v>1765</v>
      </c>
      <c r="C268" s="238" t="s">
        <v>1240</v>
      </c>
      <c r="D268" s="238" t="s">
        <v>1241</v>
      </c>
      <c r="E268" s="239">
        <v>8</v>
      </c>
      <c r="F268" s="240">
        <v>3476.95</v>
      </c>
      <c r="G268" s="240">
        <v>13335.93</v>
      </c>
    </row>
    <row r="269" spans="1:7">
      <c r="A269" s="238" t="s">
        <v>1766</v>
      </c>
      <c r="B269" s="238" t="s">
        <v>1767</v>
      </c>
      <c r="C269" s="238" t="s">
        <v>1240</v>
      </c>
      <c r="D269" s="238" t="s">
        <v>1241</v>
      </c>
      <c r="E269" s="239">
        <v>1</v>
      </c>
      <c r="F269" s="240">
        <v>4088.02</v>
      </c>
      <c r="G269" s="240">
        <v>5226.5600000000004</v>
      </c>
    </row>
    <row r="270" spans="1:7">
      <c r="A270" s="238" t="s">
        <v>1768</v>
      </c>
      <c r="B270" s="238" t="s">
        <v>1769</v>
      </c>
      <c r="C270" s="238" t="s">
        <v>1240</v>
      </c>
      <c r="D270" s="238" t="s">
        <v>1241</v>
      </c>
      <c r="E270" s="239">
        <v>16</v>
      </c>
      <c r="F270" s="240">
        <v>349.2</v>
      </c>
      <c r="G270" s="240">
        <v>812.5</v>
      </c>
    </row>
    <row r="271" spans="1:7">
      <c r="A271" s="238" t="s">
        <v>1770</v>
      </c>
      <c r="B271" s="238" t="s">
        <v>1771</v>
      </c>
      <c r="C271" s="238" t="s">
        <v>1240</v>
      </c>
      <c r="D271" s="238" t="s">
        <v>1241</v>
      </c>
      <c r="E271" s="239">
        <v>4</v>
      </c>
      <c r="F271" s="240">
        <v>2545.21</v>
      </c>
      <c r="G271" s="240">
        <v>5847.46</v>
      </c>
    </row>
    <row r="272" spans="1:7">
      <c r="A272" s="238" t="s">
        <v>1772</v>
      </c>
      <c r="B272" s="238" t="s">
        <v>1773</v>
      </c>
      <c r="C272" s="238" t="s">
        <v>1240</v>
      </c>
      <c r="D272" s="238" t="s">
        <v>1241</v>
      </c>
      <c r="E272" s="239">
        <v>22</v>
      </c>
      <c r="F272" s="240">
        <v>147.74</v>
      </c>
      <c r="G272" s="240">
        <v>343.76</v>
      </c>
    </row>
    <row r="273" spans="1:7">
      <c r="A273" s="238" t="s">
        <v>1774</v>
      </c>
      <c r="B273" s="238" t="s">
        <v>1775</v>
      </c>
      <c r="C273" s="238" t="s">
        <v>1240</v>
      </c>
      <c r="D273" s="238" t="s">
        <v>1241</v>
      </c>
      <c r="E273" s="239">
        <v>7</v>
      </c>
      <c r="F273" s="240">
        <v>421.63</v>
      </c>
      <c r="G273" s="240">
        <v>1078.1199999999999</v>
      </c>
    </row>
    <row r="274" spans="1:7">
      <c r="A274" s="238" t="s">
        <v>1776</v>
      </c>
      <c r="B274" s="238" t="s">
        <v>1775</v>
      </c>
      <c r="C274" s="238" t="s">
        <v>1240</v>
      </c>
      <c r="D274" s="238" t="s">
        <v>1241</v>
      </c>
      <c r="E274" s="239">
        <v>2</v>
      </c>
      <c r="F274" s="240">
        <v>421.63</v>
      </c>
      <c r="G274" s="240">
        <v>539.05999999999995</v>
      </c>
    </row>
    <row r="275" spans="1:7">
      <c r="A275" s="238" t="s">
        <v>1777</v>
      </c>
      <c r="B275" s="238" t="s">
        <v>1778</v>
      </c>
      <c r="C275" s="238" t="s">
        <v>1240</v>
      </c>
      <c r="D275" s="238" t="s">
        <v>1241</v>
      </c>
      <c r="E275" s="239">
        <v>1</v>
      </c>
      <c r="F275" s="240">
        <v>2075.04</v>
      </c>
      <c r="G275" s="240">
        <v>2414.06</v>
      </c>
    </row>
    <row r="276" spans="1:7">
      <c r="A276" s="238" t="s">
        <v>1779</v>
      </c>
      <c r="B276" s="238" t="s">
        <v>1780</v>
      </c>
      <c r="C276" s="238" t="s">
        <v>1240</v>
      </c>
      <c r="D276" s="238" t="s">
        <v>1241</v>
      </c>
      <c r="E276" s="239">
        <v>1</v>
      </c>
      <c r="F276" s="240">
        <v>2075.04</v>
      </c>
      <c r="G276" s="240">
        <v>2414.06</v>
      </c>
    </row>
    <row r="277" spans="1:7">
      <c r="A277" s="238" t="s">
        <v>1781</v>
      </c>
      <c r="B277" s="238" t="s">
        <v>1782</v>
      </c>
      <c r="C277" s="238" t="s">
        <v>1240</v>
      </c>
      <c r="D277" s="238" t="s">
        <v>1241</v>
      </c>
      <c r="E277" s="239">
        <v>2</v>
      </c>
      <c r="F277" s="240">
        <v>3350.96</v>
      </c>
      <c r="G277" s="240">
        <v>7796.88</v>
      </c>
    </row>
    <row r="278" spans="1:7">
      <c r="A278" s="238" t="s">
        <v>1783</v>
      </c>
      <c r="B278" s="238" t="s">
        <v>1784</v>
      </c>
      <c r="C278" s="238" t="s">
        <v>1240</v>
      </c>
      <c r="D278" s="238" t="s">
        <v>1241</v>
      </c>
      <c r="E278" s="239">
        <v>2</v>
      </c>
      <c r="F278" s="240">
        <v>2075.04</v>
      </c>
      <c r="G278" s="240">
        <v>2414.06</v>
      </c>
    </row>
    <row r="279" spans="1:7">
      <c r="A279" s="238" t="s">
        <v>1785</v>
      </c>
      <c r="B279" s="238" t="s">
        <v>1786</v>
      </c>
      <c r="C279" s="238" t="s">
        <v>1240</v>
      </c>
      <c r="D279" s="238" t="s">
        <v>1241</v>
      </c>
      <c r="E279" s="239">
        <v>1</v>
      </c>
      <c r="F279" s="240">
        <v>3350.96</v>
      </c>
      <c r="G279" s="240">
        <v>3898.44</v>
      </c>
    </row>
    <row r="280" spans="1:7">
      <c r="A280" s="238" t="s">
        <v>1787</v>
      </c>
      <c r="B280" s="238" t="s">
        <v>1788</v>
      </c>
      <c r="C280" s="238" t="s">
        <v>1240</v>
      </c>
      <c r="D280" s="238" t="s">
        <v>1241</v>
      </c>
      <c r="E280" s="239">
        <v>31</v>
      </c>
      <c r="F280" s="240">
        <v>666.06</v>
      </c>
      <c r="G280" s="240">
        <v>4257.8</v>
      </c>
    </row>
    <row r="281" spans="1:7">
      <c r="A281" s="238" t="s">
        <v>1789</v>
      </c>
      <c r="B281" s="238" t="s">
        <v>1790</v>
      </c>
      <c r="C281" s="238" t="s">
        <v>1240</v>
      </c>
      <c r="D281" s="238" t="s">
        <v>1241</v>
      </c>
      <c r="E281" s="239">
        <v>8</v>
      </c>
      <c r="F281" s="240">
        <v>8051.7</v>
      </c>
      <c r="G281" s="240">
        <v>28101.57</v>
      </c>
    </row>
    <row r="282" spans="1:7">
      <c r="A282" s="238" t="s">
        <v>1791</v>
      </c>
      <c r="B282" s="238" t="s">
        <v>1792</v>
      </c>
      <c r="C282" s="238" t="s">
        <v>1240</v>
      </c>
      <c r="D282" s="238" t="s">
        <v>1241</v>
      </c>
      <c r="E282" s="239">
        <v>11</v>
      </c>
      <c r="F282" s="240">
        <v>17788.96</v>
      </c>
      <c r="G282" s="240">
        <v>103476.55</v>
      </c>
    </row>
    <row r="283" spans="1:7">
      <c r="A283" s="238" t="s">
        <v>1793</v>
      </c>
      <c r="B283" s="238" t="s">
        <v>1794</v>
      </c>
      <c r="C283" s="238" t="s">
        <v>1240</v>
      </c>
      <c r="D283" s="238" t="s">
        <v>1241</v>
      </c>
      <c r="E283" s="239">
        <v>2</v>
      </c>
      <c r="F283" s="240">
        <v>1592.97</v>
      </c>
      <c r="G283" s="240">
        <v>1945.3125</v>
      </c>
    </row>
    <row r="284" spans="1:7">
      <c r="A284" s="238" t="s">
        <v>1795</v>
      </c>
      <c r="B284" s="238" t="s">
        <v>1796</v>
      </c>
      <c r="C284" s="238" t="s">
        <v>1240</v>
      </c>
      <c r="D284" s="238" t="s">
        <v>1241</v>
      </c>
      <c r="E284" s="239">
        <v>1</v>
      </c>
      <c r="F284" s="240">
        <v>2011.27</v>
      </c>
      <c r="G284" s="240">
        <v>2401.79</v>
      </c>
    </row>
    <row r="285" spans="1:7">
      <c r="A285" s="238" t="s">
        <v>1797</v>
      </c>
      <c r="B285" s="238" t="s">
        <v>1798</v>
      </c>
      <c r="C285" s="238" t="s">
        <v>1240</v>
      </c>
      <c r="D285" s="238" t="s">
        <v>1241</v>
      </c>
      <c r="E285" s="239">
        <v>7</v>
      </c>
      <c r="F285" s="240">
        <v>398.81</v>
      </c>
      <c r="G285" s="240">
        <v>937.5</v>
      </c>
    </row>
    <row r="286" spans="1:7">
      <c r="A286" s="238" t="s">
        <v>1799</v>
      </c>
      <c r="B286" s="238" t="s">
        <v>1800</v>
      </c>
      <c r="C286" s="238" t="s">
        <v>1240</v>
      </c>
      <c r="D286" s="238" t="s">
        <v>1241</v>
      </c>
      <c r="E286" s="239">
        <v>2</v>
      </c>
      <c r="F286" s="240">
        <v>1216.02</v>
      </c>
      <c r="G286" s="240">
        <v>1554.6875</v>
      </c>
    </row>
    <row r="287" spans="1:7">
      <c r="A287" s="238" t="s">
        <v>1801</v>
      </c>
      <c r="B287" s="238" t="s">
        <v>1802</v>
      </c>
      <c r="C287" s="238" t="s">
        <v>1240</v>
      </c>
      <c r="D287" s="238" t="s">
        <v>1241</v>
      </c>
      <c r="E287" s="239">
        <v>3</v>
      </c>
      <c r="F287" s="240">
        <v>1325.79</v>
      </c>
      <c r="G287" s="240">
        <v>1710.9375</v>
      </c>
    </row>
    <row r="288" spans="1:7">
      <c r="A288" s="238" t="s">
        <v>1803</v>
      </c>
      <c r="B288" s="238" t="s">
        <v>1804</v>
      </c>
      <c r="C288" s="238" t="s">
        <v>1240</v>
      </c>
      <c r="D288" s="238" t="s">
        <v>1241</v>
      </c>
      <c r="E288" s="239">
        <v>10</v>
      </c>
      <c r="F288" s="240">
        <v>1221.1199999999999</v>
      </c>
      <c r="G288" s="240">
        <v>2953.12</v>
      </c>
    </row>
    <row r="289" spans="1:7">
      <c r="A289" s="238" t="s">
        <v>1805</v>
      </c>
      <c r="B289" s="238" t="s">
        <v>1806</v>
      </c>
      <c r="C289" s="238" t="s">
        <v>1240</v>
      </c>
      <c r="D289" s="238" t="s">
        <v>1241</v>
      </c>
      <c r="E289" s="239">
        <v>1</v>
      </c>
      <c r="F289" s="240">
        <v>323.05</v>
      </c>
      <c r="G289" s="240">
        <v>390.63</v>
      </c>
    </row>
    <row r="290" spans="1:7">
      <c r="A290" s="238" t="s">
        <v>1807</v>
      </c>
      <c r="B290" s="238" t="s">
        <v>1808</v>
      </c>
      <c r="C290" s="238" t="s">
        <v>1240</v>
      </c>
      <c r="D290" s="238" t="s">
        <v>1241</v>
      </c>
      <c r="E290" s="239">
        <v>7</v>
      </c>
      <c r="F290" s="240">
        <v>173.34</v>
      </c>
      <c r="G290" s="240">
        <v>445.3125</v>
      </c>
    </row>
    <row r="291" spans="1:7">
      <c r="A291" s="238" t="s">
        <v>1809</v>
      </c>
      <c r="B291" s="238" t="s">
        <v>1810</v>
      </c>
      <c r="C291" s="238" t="s">
        <v>1240</v>
      </c>
      <c r="D291" s="238" t="s">
        <v>1241</v>
      </c>
      <c r="E291" s="239">
        <v>4</v>
      </c>
      <c r="F291" s="240">
        <v>650.78</v>
      </c>
      <c r="G291" s="240">
        <v>839.84375</v>
      </c>
    </row>
    <row r="292" spans="1:7">
      <c r="A292" s="238" t="s">
        <v>1811</v>
      </c>
      <c r="B292" s="238" t="s">
        <v>1812</v>
      </c>
      <c r="C292" s="238" t="s">
        <v>1240</v>
      </c>
      <c r="D292" s="238" t="s">
        <v>1241</v>
      </c>
      <c r="E292" s="239">
        <v>8</v>
      </c>
      <c r="F292" s="240">
        <v>1204.88706790123</v>
      </c>
      <c r="G292" s="240">
        <v>3135.6</v>
      </c>
    </row>
    <row r="293" spans="1:7">
      <c r="A293" s="238" t="s">
        <v>1813</v>
      </c>
      <c r="B293" s="238" t="s">
        <v>1814</v>
      </c>
      <c r="C293" s="238" t="s">
        <v>1240</v>
      </c>
      <c r="D293" s="238" t="s">
        <v>1241</v>
      </c>
      <c r="E293" s="239">
        <v>18</v>
      </c>
      <c r="F293" s="240">
        <v>1234.08</v>
      </c>
      <c r="G293" s="240">
        <v>2966.1</v>
      </c>
    </row>
    <row r="294" spans="1:7">
      <c r="A294" s="238" t="s">
        <v>1815</v>
      </c>
      <c r="B294" s="238" t="s">
        <v>1816</v>
      </c>
      <c r="C294" s="238" t="s">
        <v>1240</v>
      </c>
      <c r="D294" s="238" t="s">
        <v>1241</v>
      </c>
      <c r="E294" s="239">
        <v>9</v>
      </c>
      <c r="F294" s="240">
        <v>1586.68</v>
      </c>
      <c r="G294" s="240">
        <v>1906.78</v>
      </c>
    </row>
    <row r="295" spans="1:7">
      <c r="A295" s="238" t="s">
        <v>1817</v>
      </c>
      <c r="B295" s="238" t="s">
        <v>1818</v>
      </c>
      <c r="C295" s="238" t="s">
        <v>1240</v>
      </c>
      <c r="D295" s="238" t="s">
        <v>1241</v>
      </c>
      <c r="E295" s="239">
        <v>11</v>
      </c>
      <c r="F295" s="240">
        <v>1543.83255299145</v>
      </c>
      <c r="G295" s="240">
        <v>3737.28</v>
      </c>
    </row>
    <row r="296" spans="1:7">
      <c r="A296" s="238" t="s">
        <v>1819</v>
      </c>
      <c r="B296" s="238" t="s">
        <v>1820</v>
      </c>
      <c r="C296" s="238" t="s">
        <v>1240</v>
      </c>
      <c r="D296" s="238" t="s">
        <v>1241</v>
      </c>
      <c r="E296" s="239">
        <v>7</v>
      </c>
      <c r="F296" s="240">
        <v>1543.82</v>
      </c>
      <c r="G296" s="240">
        <v>1868.64</v>
      </c>
    </row>
    <row r="297" spans="1:7">
      <c r="A297" s="238" t="s">
        <v>1821</v>
      </c>
      <c r="B297" s="238" t="s">
        <v>1822</v>
      </c>
      <c r="C297" s="238" t="s">
        <v>1240</v>
      </c>
      <c r="D297" s="238" t="s">
        <v>1241</v>
      </c>
      <c r="E297" s="239">
        <v>1</v>
      </c>
      <c r="F297" s="240">
        <v>187.37</v>
      </c>
      <c r="G297" s="240">
        <v>226.56</v>
      </c>
    </row>
    <row r="298" spans="1:7">
      <c r="A298" s="238" t="s">
        <v>1823</v>
      </c>
      <c r="B298" s="238" t="s">
        <v>1824</v>
      </c>
      <c r="C298" s="238" t="s">
        <v>1240</v>
      </c>
      <c r="D298" s="238" t="s">
        <v>1241</v>
      </c>
      <c r="E298" s="239">
        <v>13</v>
      </c>
      <c r="F298" s="240">
        <v>2936.44</v>
      </c>
      <c r="G298" s="240">
        <v>7171.88</v>
      </c>
    </row>
    <row r="299" spans="1:7">
      <c r="A299" s="238" t="s">
        <v>1825</v>
      </c>
      <c r="B299" s="238" t="s">
        <v>1826</v>
      </c>
      <c r="C299" s="238" t="s">
        <v>1240</v>
      </c>
      <c r="D299" s="238" t="s">
        <v>1241</v>
      </c>
      <c r="E299" s="239">
        <v>17</v>
      </c>
      <c r="F299" s="240">
        <v>1465.02</v>
      </c>
      <c r="G299" s="240">
        <v>7156.24</v>
      </c>
    </row>
    <row r="300" spans="1:7">
      <c r="A300" s="238" t="s">
        <v>1827</v>
      </c>
      <c r="B300" s="238" t="s">
        <v>1828</v>
      </c>
      <c r="C300" s="238" t="s">
        <v>1240</v>
      </c>
      <c r="D300" s="238" t="s">
        <v>1241</v>
      </c>
      <c r="E300" s="239">
        <v>10</v>
      </c>
      <c r="F300" s="240">
        <v>1045.45</v>
      </c>
      <c r="G300" s="240">
        <v>1204.46</v>
      </c>
    </row>
    <row r="301" spans="1:7">
      <c r="A301" s="238" t="s">
        <v>1829</v>
      </c>
      <c r="B301" s="238" t="s">
        <v>1830</v>
      </c>
      <c r="C301" s="238" t="s">
        <v>1240</v>
      </c>
      <c r="D301" s="238" t="s">
        <v>1241</v>
      </c>
      <c r="E301" s="239">
        <v>4</v>
      </c>
      <c r="F301" s="240">
        <v>3316.75</v>
      </c>
      <c r="G301" s="240">
        <v>3898.44</v>
      </c>
    </row>
    <row r="302" spans="1:7">
      <c r="A302" s="238" t="s">
        <v>1831</v>
      </c>
      <c r="B302" s="238" t="s">
        <v>1535</v>
      </c>
      <c r="C302" s="238" t="s">
        <v>1240</v>
      </c>
      <c r="D302" s="238" t="s">
        <v>1241</v>
      </c>
      <c r="E302" s="239">
        <v>2</v>
      </c>
      <c r="F302" s="240">
        <v>2725.18</v>
      </c>
      <c r="G302" s="240">
        <v>3203.13</v>
      </c>
    </row>
    <row r="303" spans="1:7">
      <c r="A303" s="238" t="s">
        <v>1832</v>
      </c>
      <c r="B303" s="238" t="s">
        <v>1543</v>
      </c>
      <c r="C303" s="238" t="s">
        <v>1240</v>
      </c>
      <c r="D303" s="238" t="s">
        <v>1241</v>
      </c>
      <c r="E303" s="239">
        <v>3</v>
      </c>
      <c r="F303" s="240">
        <v>2872.46</v>
      </c>
      <c r="G303" s="240">
        <v>3507.81</v>
      </c>
    </row>
    <row r="304" spans="1:7">
      <c r="A304" s="238" t="s">
        <v>1833</v>
      </c>
      <c r="B304" s="238" t="s">
        <v>1834</v>
      </c>
      <c r="C304" s="238" t="s">
        <v>1240</v>
      </c>
      <c r="D304" s="238" t="s">
        <v>1241</v>
      </c>
      <c r="E304" s="239">
        <v>6</v>
      </c>
      <c r="F304" s="240">
        <v>360.53</v>
      </c>
      <c r="G304" s="240">
        <v>921.88</v>
      </c>
    </row>
    <row r="305" spans="1:7">
      <c r="A305" s="238" t="s">
        <v>1835</v>
      </c>
      <c r="B305" s="238" t="s">
        <v>1836</v>
      </c>
      <c r="C305" s="238" t="s">
        <v>1240</v>
      </c>
      <c r="D305" s="238" t="s">
        <v>1241</v>
      </c>
      <c r="E305" s="239">
        <v>1</v>
      </c>
      <c r="F305" s="240">
        <v>482.74</v>
      </c>
      <c r="G305" s="240">
        <v>617.19000000000005</v>
      </c>
    </row>
    <row r="306" spans="1:7">
      <c r="A306" s="238" t="s">
        <v>1837</v>
      </c>
      <c r="B306" s="238" t="s">
        <v>1838</v>
      </c>
      <c r="C306" s="238" t="s">
        <v>1240</v>
      </c>
      <c r="D306" s="238" t="s">
        <v>1241</v>
      </c>
      <c r="E306" s="239">
        <v>2</v>
      </c>
      <c r="F306" s="240">
        <v>705.46</v>
      </c>
      <c r="G306" s="240">
        <v>1007.81</v>
      </c>
    </row>
    <row r="307" spans="1:7">
      <c r="A307" s="238" t="s">
        <v>1839</v>
      </c>
      <c r="B307" s="238" t="s">
        <v>1840</v>
      </c>
      <c r="C307" s="238" t="s">
        <v>1240</v>
      </c>
      <c r="D307" s="238" t="s">
        <v>1241</v>
      </c>
      <c r="E307" s="239">
        <v>1</v>
      </c>
      <c r="F307" s="240">
        <v>300.55</v>
      </c>
      <c r="G307" s="240">
        <v>385.71</v>
      </c>
    </row>
    <row r="308" spans="1:7">
      <c r="A308" s="238" t="s">
        <v>1841</v>
      </c>
      <c r="B308" s="238" t="s">
        <v>1842</v>
      </c>
      <c r="C308" s="238" t="s">
        <v>1240</v>
      </c>
      <c r="D308" s="238" t="s">
        <v>1241</v>
      </c>
      <c r="E308" s="239">
        <v>2</v>
      </c>
      <c r="F308" s="240">
        <v>898.07</v>
      </c>
      <c r="G308" s="240">
        <v>1085.94</v>
      </c>
    </row>
    <row r="309" spans="1:7">
      <c r="A309" s="238" t="s">
        <v>1843</v>
      </c>
      <c r="B309" s="238" t="s">
        <v>1844</v>
      </c>
      <c r="C309" s="238" t="s">
        <v>1240</v>
      </c>
      <c r="D309" s="238" t="s">
        <v>1241</v>
      </c>
      <c r="E309" s="239">
        <v>5</v>
      </c>
      <c r="F309" s="240">
        <v>3354.74</v>
      </c>
      <c r="G309" s="240">
        <v>8578.1200000000008</v>
      </c>
    </row>
    <row r="310" spans="1:7">
      <c r="A310" s="238" t="s">
        <v>1845</v>
      </c>
      <c r="B310" s="238" t="s">
        <v>1846</v>
      </c>
      <c r="C310" s="238" t="s">
        <v>1240</v>
      </c>
      <c r="D310" s="238" t="s">
        <v>1241</v>
      </c>
      <c r="E310" s="239">
        <v>10</v>
      </c>
      <c r="F310" s="240">
        <v>3263.01</v>
      </c>
      <c r="G310" s="240">
        <v>4210.9399999999996</v>
      </c>
    </row>
    <row r="311" spans="1:7">
      <c r="A311" s="238" t="s">
        <v>1847</v>
      </c>
      <c r="B311" s="238" t="s">
        <v>1848</v>
      </c>
      <c r="C311" s="238" t="s">
        <v>1240</v>
      </c>
      <c r="D311" s="238" t="s">
        <v>1241</v>
      </c>
      <c r="E311" s="239">
        <v>10</v>
      </c>
      <c r="F311" s="240">
        <v>3880.5</v>
      </c>
      <c r="G311" s="240">
        <v>5007.8100000000004</v>
      </c>
    </row>
    <row r="312" spans="1:7">
      <c r="A312" s="238" t="s">
        <v>1849</v>
      </c>
      <c r="B312" s="238" t="s">
        <v>1850</v>
      </c>
      <c r="C312" s="238" t="s">
        <v>1240</v>
      </c>
      <c r="D312" s="238" t="s">
        <v>1241</v>
      </c>
      <c r="E312" s="239">
        <v>17</v>
      </c>
      <c r="F312" s="240">
        <v>3868.39</v>
      </c>
      <c r="G312" s="240">
        <v>14976.57</v>
      </c>
    </row>
    <row r="313" spans="1:7">
      <c r="A313" s="238" t="s">
        <v>1851</v>
      </c>
      <c r="B313" s="238" t="s">
        <v>1852</v>
      </c>
      <c r="C313" s="238" t="s">
        <v>1240</v>
      </c>
      <c r="D313" s="238" t="s">
        <v>1241</v>
      </c>
      <c r="E313" s="239">
        <v>8</v>
      </c>
      <c r="F313" s="240">
        <v>323.05</v>
      </c>
      <c r="G313" s="240">
        <v>390.63</v>
      </c>
    </row>
    <row r="314" spans="1:7">
      <c r="A314" s="238" t="s">
        <v>1853</v>
      </c>
      <c r="B314" s="238" t="s">
        <v>1854</v>
      </c>
      <c r="C314" s="238" t="s">
        <v>1240</v>
      </c>
      <c r="D314" s="238" t="s">
        <v>1241</v>
      </c>
      <c r="E314" s="239">
        <v>21</v>
      </c>
      <c r="F314" s="240">
        <v>697.32</v>
      </c>
      <c r="G314" s="240">
        <v>1703.12</v>
      </c>
    </row>
    <row r="315" spans="1:7">
      <c r="A315" s="238" t="s">
        <v>1855</v>
      </c>
      <c r="B315" s="238" t="s">
        <v>1856</v>
      </c>
      <c r="C315" s="238" t="s">
        <v>1240</v>
      </c>
      <c r="D315" s="238" t="s">
        <v>1241</v>
      </c>
      <c r="E315" s="239">
        <v>13</v>
      </c>
      <c r="F315" s="240">
        <v>178.592600213211</v>
      </c>
      <c r="G315" s="240">
        <v>691.40625</v>
      </c>
    </row>
    <row r="316" spans="1:7">
      <c r="A316" s="238" t="s">
        <v>1857</v>
      </c>
      <c r="B316" s="238" t="s">
        <v>1858</v>
      </c>
      <c r="C316" s="238" t="s">
        <v>1240</v>
      </c>
      <c r="D316" s="238" t="s">
        <v>1241</v>
      </c>
      <c r="E316" s="239">
        <v>6</v>
      </c>
      <c r="F316" s="240">
        <v>122.76</v>
      </c>
      <c r="G316" s="240">
        <v>148.4375</v>
      </c>
    </row>
    <row r="317" spans="1:7">
      <c r="A317" s="238" t="s">
        <v>1859</v>
      </c>
      <c r="B317" s="238" t="s">
        <v>1860</v>
      </c>
      <c r="C317" s="238" t="s">
        <v>1240</v>
      </c>
      <c r="D317" s="238" t="s">
        <v>1241</v>
      </c>
      <c r="E317" s="239">
        <v>1</v>
      </c>
      <c r="F317" s="240">
        <v>726.46</v>
      </c>
      <c r="G317" s="240">
        <v>937.5</v>
      </c>
    </row>
    <row r="318" spans="1:7">
      <c r="A318" s="238" t="s">
        <v>1861</v>
      </c>
      <c r="B318" s="238" t="s">
        <v>1862</v>
      </c>
      <c r="C318" s="238" t="s">
        <v>1240</v>
      </c>
      <c r="D318" s="238" t="s">
        <v>1241</v>
      </c>
      <c r="E318" s="239">
        <v>1</v>
      </c>
      <c r="F318" s="240">
        <v>2552.59</v>
      </c>
      <c r="G318" s="240">
        <v>3117.19</v>
      </c>
    </row>
    <row r="319" spans="1:7">
      <c r="A319" s="238" t="s">
        <v>1863</v>
      </c>
      <c r="B319" s="238" t="s">
        <v>1864</v>
      </c>
      <c r="C319" s="238" t="s">
        <v>1240</v>
      </c>
      <c r="D319" s="238" t="s">
        <v>1241</v>
      </c>
      <c r="E319" s="239">
        <v>2</v>
      </c>
      <c r="F319" s="240">
        <v>432.04</v>
      </c>
      <c r="G319" s="240">
        <v>507.8125</v>
      </c>
    </row>
    <row r="320" spans="1:7">
      <c r="A320" s="238" t="s">
        <v>1865</v>
      </c>
      <c r="B320" s="238" t="s">
        <v>1866</v>
      </c>
      <c r="C320" s="238" t="s">
        <v>1240</v>
      </c>
      <c r="D320" s="238" t="s">
        <v>1241</v>
      </c>
      <c r="E320" s="239">
        <v>2</v>
      </c>
      <c r="F320" s="240">
        <v>2585.6</v>
      </c>
      <c r="G320" s="240">
        <v>3039.0625</v>
      </c>
    </row>
    <row r="321" spans="1:7">
      <c r="A321" s="238" t="s">
        <v>1867</v>
      </c>
      <c r="B321" s="238" t="s">
        <v>1868</v>
      </c>
      <c r="C321" s="238" t="s">
        <v>1240</v>
      </c>
      <c r="D321" s="238" t="s">
        <v>1241</v>
      </c>
      <c r="E321" s="239">
        <v>5</v>
      </c>
      <c r="F321" s="240">
        <v>351.86</v>
      </c>
      <c r="G321" s="240">
        <v>429.6875</v>
      </c>
    </row>
    <row r="322" spans="1:7">
      <c r="A322" s="238" t="s">
        <v>1869</v>
      </c>
      <c r="B322" s="238" t="s">
        <v>1870</v>
      </c>
      <c r="C322" s="238" t="s">
        <v>1240</v>
      </c>
      <c r="D322" s="238" t="s">
        <v>1241</v>
      </c>
      <c r="E322" s="239">
        <v>11</v>
      </c>
      <c r="F322" s="240">
        <v>444.33307692307602</v>
      </c>
      <c r="G322" s="240">
        <v>1084.74</v>
      </c>
    </row>
    <row r="323" spans="1:7">
      <c r="A323" s="238" t="s">
        <v>1871</v>
      </c>
      <c r="B323" s="238" t="s">
        <v>1872</v>
      </c>
      <c r="C323" s="238" t="s">
        <v>1240</v>
      </c>
      <c r="D323" s="238" t="s">
        <v>1241</v>
      </c>
      <c r="E323" s="239">
        <v>1</v>
      </c>
      <c r="F323" s="240">
        <v>342.2</v>
      </c>
      <c r="G323" s="240">
        <v>437.5</v>
      </c>
    </row>
    <row r="324" spans="1:7">
      <c r="A324" s="238" t="s">
        <v>1873</v>
      </c>
      <c r="B324" s="238" t="s">
        <v>1874</v>
      </c>
      <c r="C324" s="238" t="s">
        <v>1240</v>
      </c>
      <c r="D324" s="238" t="s">
        <v>1241</v>
      </c>
      <c r="E324" s="239">
        <v>10</v>
      </c>
      <c r="F324" s="240">
        <v>722.1</v>
      </c>
      <c r="G324" s="240">
        <v>1859.375</v>
      </c>
    </row>
    <row r="325" spans="1:7">
      <c r="A325" s="238" t="s">
        <v>1875</v>
      </c>
      <c r="B325" s="238" t="s">
        <v>1876</v>
      </c>
      <c r="C325" s="238" t="s">
        <v>1240</v>
      </c>
      <c r="D325" s="238" t="s">
        <v>1241</v>
      </c>
      <c r="E325" s="239">
        <v>4</v>
      </c>
      <c r="F325" s="240">
        <v>213.21</v>
      </c>
      <c r="G325" s="240">
        <v>515.625</v>
      </c>
    </row>
    <row r="326" spans="1:7">
      <c r="A326" s="238" t="s">
        <v>1877</v>
      </c>
      <c r="B326" s="238" t="s">
        <v>1878</v>
      </c>
      <c r="C326" s="238" t="s">
        <v>1240</v>
      </c>
      <c r="D326" s="238" t="s">
        <v>1241</v>
      </c>
      <c r="E326" s="239">
        <v>3</v>
      </c>
      <c r="F326" s="240">
        <v>1645.2</v>
      </c>
      <c r="G326" s="240">
        <v>3664.0625</v>
      </c>
    </row>
    <row r="327" spans="1:7">
      <c r="A327" s="238" t="s">
        <v>1879</v>
      </c>
      <c r="B327" s="238" t="s">
        <v>1880</v>
      </c>
      <c r="C327" s="238" t="s">
        <v>1240</v>
      </c>
      <c r="D327" s="238" t="s">
        <v>1241</v>
      </c>
      <c r="E327" s="239">
        <v>1</v>
      </c>
      <c r="F327" s="240">
        <v>3507.51</v>
      </c>
      <c r="G327" s="240">
        <v>4484.38</v>
      </c>
    </row>
    <row r="328" spans="1:7">
      <c r="A328" s="238" t="s">
        <v>1881</v>
      </c>
      <c r="B328" s="238" t="s">
        <v>1882</v>
      </c>
      <c r="C328" s="238" t="s">
        <v>1240</v>
      </c>
      <c r="D328" s="238" t="s">
        <v>1241</v>
      </c>
      <c r="E328" s="239">
        <v>33</v>
      </c>
      <c r="F328" s="240">
        <v>1878.93</v>
      </c>
      <c r="G328" s="240">
        <v>9098.32</v>
      </c>
    </row>
    <row r="329" spans="1:7">
      <c r="A329" s="238" t="s">
        <v>1883</v>
      </c>
      <c r="B329" s="238" t="s">
        <v>1884</v>
      </c>
      <c r="C329" s="238" t="s">
        <v>1240</v>
      </c>
      <c r="D329" s="238" t="s">
        <v>1241</v>
      </c>
      <c r="E329" s="239">
        <v>1</v>
      </c>
      <c r="F329" s="240">
        <v>639.9</v>
      </c>
      <c r="G329" s="240">
        <v>825.42</v>
      </c>
    </row>
    <row r="330" spans="1:7">
      <c r="A330" s="238" t="s">
        <v>1885</v>
      </c>
      <c r="B330" s="238" t="s">
        <v>1886</v>
      </c>
      <c r="C330" s="238" t="s">
        <v>1240</v>
      </c>
      <c r="D330" s="238" t="s">
        <v>1241</v>
      </c>
      <c r="E330" s="239">
        <v>1</v>
      </c>
      <c r="F330" s="240">
        <v>872.81</v>
      </c>
      <c r="G330" s="240">
        <v>1639.84375</v>
      </c>
    </row>
    <row r="331" spans="1:7">
      <c r="A331" s="238" t="s">
        <v>1887</v>
      </c>
      <c r="B331" s="238" t="s">
        <v>1888</v>
      </c>
      <c r="C331" s="238" t="s">
        <v>1240</v>
      </c>
      <c r="D331" s="238" t="s">
        <v>1241</v>
      </c>
      <c r="E331" s="239">
        <v>3</v>
      </c>
      <c r="F331" s="240">
        <v>198.81666666666601</v>
      </c>
      <c r="G331" s="240">
        <v>467.8</v>
      </c>
    </row>
    <row r="332" spans="1:7">
      <c r="A332" s="238" t="s">
        <v>1889</v>
      </c>
      <c r="B332" s="238" t="s">
        <v>1890</v>
      </c>
      <c r="C332" s="238" t="s">
        <v>1240</v>
      </c>
      <c r="D332" s="238" t="s">
        <v>1241</v>
      </c>
      <c r="E332" s="239">
        <v>1</v>
      </c>
      <c r="F332" s="240">
        <v>484.57</v>
      </c>
      <c r="G332" s="240">
        <v>585.9375</v>
      </c>
    </row>
    <row r="333" spans="1:7">
      <c r="A333" s="238" t="s">
        <v>1891</v>
      </c>
      <c r="B333" s="238" t="s">
        <v>1892</v>
      </c>
      <c r="C333" s="238" t="s">
        <v>1240</v>
      </c>
      <c r="D333" s="238" t="s">
        <v>1241</v>
      </c>
      <c r="E333" s="239">
        <v>1</v>
      </c>
      <c r="F333" s="240">
        <v>91.05</v>
      </c>
      <c r="G333" s="240">
        <v>116.40625</v>
      </c>
    </row>
    <row r="334" spans="1:7">
      <c r="A334" s="238" t="s">
        <v>1893</v>
      </c>
      <c r="B334" s="238" t="s">
        <v>1894</v>
      </c>
      <c r="C334" s="238" t="s">
        <v>1240</v>
      </c>
      <c r="D334" s="238" t="s">
        <v>1241</v>
      </c>
      <c r="E334" s="239">
        <v>5</v>
      </c>
      <c r="F334" s="240">
        <v>839.29</v>
      </c>
      <c r="G334" s="240">
        <v>976.56</v>
      </c>
    </row>
    <row r="335" spans="1:7">
      <c r="A335" s="238" t="s">
        <v>1895</v>
      </c>
      <c r="B335" s="238" t="s">
        <v>1896</v>
      </c>
      <c r="C335" s="238" t="s">
        <v>1240</v>
      </c>
      <c r="D335" s="238" t="s">
        <v>1241</v>
      </c>
      <c r="E335" s="239">
        <v>144</v>
      </c>
      <c r="F335" s="240">
        <v>236.36844270448199</v>
      </c>
      <c r="G335" s="240">
        <v>1734.36</v>
      </c>
    </row>
    <row r="336" spans="1:7">
      <c r="A336" s="238" t="s">
        <v>1897</v>
      </c>
      <c r="B336" s="238" t="s">
        <v>1898</v>
      </c>
      <c r="C336" s="238" t="s">
        <v>1240</v>
      </c>
      <c r="D336" s="238" t="s">
        <v>1241</v>
      </c>
      <c r="E336" s="239">
        <v>9</v>
      </c>
      <c r="F336" s="240">
        <v>322.39999999999998</v>
      </c>
      <c r="G336" s="240">
        <v>402.34</v>
      </c>
    </row>
    <row r="337" spans="1:7">
      <c r="A337" s="238" t="s">
        <v>1899</v>
      </c>
      <c r="B337" s="238" t="s">
        <v>1900</v>
      </c>
      <c r="C337" s="238" t="s">
        <v>1240</v>
      </c>
      <c r="D337" s="238" t="s">
        <v>1241</v>
      </c>
      <c r="E337" s="239">
        <v>5</v>
      </c>
      <c r="F337" s="240">
        <v>140.91999999999999</v>
      </c>
      <c r="G337" s="240">
        <v>156.25</v>
      </c>
    </row>
    <row r="338" spans="1:7">
      <c r="A338" s="238" t="s">
        <v>1901</v>
      </c>
      <c r="B338" s="238" t="s">
        <v>1902</v>
      </c>
      <c r="C338" s="238" t="s">
        <v>1240</v>
      </c>
      <c r="D338" s="238" t="s">
        <v>1241</v>
      </c>
      <c r="E338" s="239">
        <v>37</v>
      </c>
      <c r="F338" s="240">
        <v>217.95236733303301</v>
      </c>
      <c r="G338" s="240">
        <v>1406.25</v>
      </c>
    </row>
    <row r="339" spans="1:7">
      <c r="A339" s="238" t="s">
        <v>1903</v>
      </c>
      <c r="B339" s="238" t="s">
        <v>1904</v>
      </c>
      <c r="C339" s="238" t="s">
        <v>1240</v>
      </c>
      <c r="D339" s="238" t="s">
        <v>1241</v>
      </c>
      <c r="E339" s="239">
        <v>6</v>
      </c>
      <c r="F339" s="240">
        <v>650.78</v>
      </c>
      <c r="G339" s="240">
        <v>1679.6875</v>
      </c>
    </row>
    <row r="340" spans="1:7">
      <c r="A340" s="238" t="s">
        <v>1905</v>
      </c>
      <c r="B340" s="238" t="s">
        <v>1906</v>
      </c>
      <c r="C340" s="238" t="s">
        <v>1240</v>
      </c>
      <c r="D340" s="238" t="s">
        <v>1241</v>
      </c>
      <c r="E340" s="239">
        <v>20</v>
      </c>
      <c r="F340" s="240">
        <v>968.36385416666599</v>
      </c>
      <c r="G340" s="240">
        <v>3348.21</v>
      </c>
    </row>
    <row r="341" spans="1:7">
      <c r="A341" s="238" t="s">
        <v>1907</v>
      </c>
      <c r="B341" s="238" t="s">
        <v>1908</v>
      </c>
      <c r="C341" s="238" t="s">
        <v>1240</v>
      </c>
      <c r="D341" s="238" t="s">
        <v>1241</v>
      </c>
      <c r="E341" s="239">
        <v>4</v>
      </c>
      <c r="F341" s="240">
        <v>1919.24</v>
      </c>
      <c r="G341" s="240">
        <v>4687.5</v>
      </c>
    </row>
    <row r="342" spans="1:7">
      <c r="A342" s="238" t="s">
        <v>1909</v>
      </c>
      <c r="B342" s="238" t="s">
        <v>1910</v>
      </c>
      <c r="C342" s="238" t="s">
        <v>1240</v>
      </c>
      <c r="D342" s="238" t="s">
        <v>1241</v>
      </c>
      <c r="E342" s="239">
        <v>6</v>
      </c>
      <c r="F342" s="240">
        <v>2360.66</v>
      </c>
      <c r="G342" s="240">
        <v>5765.625</v>
      </c>
    </row>
    <row r="343" spans="1:7">
      <c r="A343" s="238" t="s">
        <v>1911</v>
      </c>
      <c r="B343" s="238" t="s">
        <v>1912</v>
      </c>
      <c r="C343" s="238" t="s">
        <v>1240</v>
      </c>
      <c r="D343" s="238" t="s">
        <v>1241</v>
      </c>
      <c r="E343" s="239">
        <v>2</v>
      </c>
      <c r="F343" s="240">
        <v>445.81</v>
      </c>
      <c r="G343" s="240">
        <v>539.0625</v>
      </c>
    </row>
    <row r="344" spans="1:7">
      <c r="A344" s="238" t="s">
        <v>1913</v>
      </c>
      <c r="B344" s="238" t="s">
        <v>1914</v>
      </c>
      <c r="C344" s="238" t="s">
        <v>1240</v>
      </c>
      <c r="D344" s="238" t="s">
        <v>1241</v>
      </c>
      <c r="E344" s="239">
        <v>6</v>
      </c>
      <c r="F344" s="240">
        <v>953.22</v>
      </c>
      <c r="G344" s="240">
        <v>2328.125</v>
      </c>
    </row>
    <row r="345" spans="1:7">
      <c r="A345" s="238" t="s">
        <v>1915</v>
      </c>
      <c r="B345" s="238" t="s">
        <v>1916</v>
      </c>
      <c r="C345" s="238" t="s">
        <v>1240</v>
      </c>
      <c r="D345" s="238" t="s">
        <v>1241</v>
      </c>
      <c r="E345" s="239">
        <v>2</v>
      </c>
      <c r="F345" s="240">
        <v>314.8</v>
      </c>
      <c r="G345" s="240">
        <v>406.25</v>
      </c>
    </row>
    <row r="346" spans="1:7">
      <c r="A346" s="238" t="s">
        <v>1917</v>
      </c>
      <c r="B346" s="238" t="s">
        <v>1918</v>
      </c>
      <c r="C346" s="238" t="s">
        <v>1240</v>
      </c>
      <c r="D346" s="238" t="s">
        <v>1241</v>
      </c>
      <c r="E346" s="239">
        <v>5</v>
      </c>
      <c r="F346" s="240">
        <v>2552.59</v>
      </c>
      <c r="G346" s="240">
        <v>3117.19</v>
      </c>
    </row>
    <row r="347" spans="1:7">
      <c r="A347" s="238" t="s">
        <v>1919</v>
      </c>
      <c r="B347" s="238" t="s">
        <v>1920</v>
      </c>
      <c r="C347" s="238" t="s">
        <v>1240</v>
      </c>
      <c r="D347" s="238" t="s">
        <v>1241</v>
      </c>
      <c r="E347" s="239">
        <v>4</v>
      </c>
      <c r="F347" s="240">
        <v>2552.648644375</v>
      </c>
      <c r="G347" s="240">
        <v>3117.19</v>
      </c>
    </row>
    <row r="348" spans="1:7">
      <c r="A348" s="238" t="s">
        <v>1921</v>
      </c>
      <c r="B348" s="238" t="s">
        <v>1922</v>
      </c>
      <c r="C348" s="238" t="s">
        <v>1240</v>
      </c>
      <c r="D348" s="238" t="s">
        <v>1241</v>
      </c>
      <c r="E348" s="239">
        <v>9</v>
      </c>
      <c r="F348" s="240">
        <v>2796.87</v>
      </c>
      <c r="G348" s="240">
        <v>10828.14</v>
      </c>
    </row>
    <row r="349" spans="1:7">
      <c r="A349" s="238" t="s">
        <v>1923</v>
      </c>
      <c r="B349" s="238" t="s">
        <v>1924</v>
      </c>
      <c r="C349" s="238" t="s">
        <v>1240</v>
      </c>
      <c r="D349" s="238" t="s">
        <v>1241</v>
      </c>
      <c r="E349" s="239">
        <v>7</v>
      </c>
      <c r="F349" s="240">
        <v>2839.24</v>
      </c>
      <c r="G349" s="240">
        <v>7328.12</v>
      </c>
    </row>
    <row r="350" spans="1:7">
      <c r="A350" s="238" t="s">
        <v>1925</v>
      </c>
      <c r="B350" s="238" t="s">
        <v>1926</v>
      </c>
      <c r="C350" s="238" t="s">
        <v>1240</v>
      </c>
      <c r="D350" s="238" t="s">
        <v>1241</v>
      </c>
      <c r="E350" s="239">
        <v>2</v>
      </c>
      <c r="F350" s="240">
        <v>4174.7299999999996</v>
      </c>
      <c r="G350" s="240">
        <v>4906.78</v>
      </c>
    </row>
    <row r="351" spans="1:7">
      <c r="A351" s="238" t="s">
        <v>1927</v>
      </c>
      <c r="B351" s="238" t="s">
        <v>1928</v>
      </c>
      <c r="C351" s="238" t="s">
        <v>1240</v>
      </c>
      <c r="D351" s="238" t="s">
        <v>1241</v>
      </c>
      <c r="E351" s="239">
        <v>1</v>
      </c>
      <c r="F351" s="240">
        <v>157.4</v>
      </c>
      <c r="G351" s="240">
        <v>203.125</v>
      </c>
    </row>
    <row r="352" spans="1:7">
      <c r="A352" s="238" t="s">
        <v>1929</v>
      </c>
      <c r="B352" s="238" t="s">
        <v>1930</v>
      </c>
      <c r="C352" s="238" t="s">
        <v>1240</v>
      </c>
      <c r="D352" s="238" t="s">
        <v>1241</v>
      </c>
      <c r="E352" s="239">
        <v>101</v>
      </c>
      <c r="F352" s="240">
        <v>1145.1500032409799</v>
      </c>
      <c r="G352" s="240">
        <v>6992.1875</v>
      </c>
    </row>
    <row r="353" spans="1:7">
      <c r="A353" s="238" t="s">
        <v>1931</v>
      </c>
      <c r="B353" s="238" t="s">
        <v>1932</v>
      </c>
      <c r="C353" s="238" t="s">
        <v>1240</v>
      </c>
      <c r="D353" s="238" t="s">
        <v>1241</v>
      </c>
      <c r="E353" s="239">
        <v>1</v>
      </c>
      <c r="F353" s="240">
        <v>1912.84</v>
      </c>
      <c r="G353" s="240">
        <v>2335.9375</v>
      </c>
    </row>
    <row r="354" spans="1:7">
      <c r="A354" s="238" t="s">
        <v>1933</v>
      </c>
      <c r="B354" s="238" t="s">
        <v>1934</v>
      </c>
      <c r="C354" s="238" t="s">
        <v>1240</v>
      </c>
      <c r="D354" s="238" t="s">
        <v>1241</v>
      </c>
      <c r="E354" s="239">
        <v>1</v>
      </c>
      <c r="F354" s="240">
        <v>1815.98</v>
      </c>
      <c r="G354" s="240">
        <v>2223.21</v>
      </c>
    </row>
    <row r="355" spans="1:7">
      <c r="A355" s="238" t="s">
        <v>1935</v>
      </c>
      <c r="B355" s="238" t="s">
        <v>1936</v>
      </c>
      <c r="C355" s="238" t="s">
        <v>1240</v>
      </c>
      <c r="D355" s="238" t="s">
        <v>1241</v>
      </c>
      <c r="E355" s="239">
        <v>10</v>
      </c>
      <c r="F355" s="240">
        <v>1077.23</v>
      </c>
      <c r="G355" s="240">
        <v>1241.07</v>
      </c>
    </row>
    <row r="356" spans="1:7">
      <c r="A356" s="238" t="s">
        <v>1937</v>
      </c>
      <c r="B356" s="238" t="s">
        <v>1938</v>
      </c>
      <c r="C356" s="238" t="s">
        <v>1240</v>
      </c>
      <c r="D356" s="238" t="s">
        <v>1241</v>
      </c>
      <c r="E356" s="239">
        <v>18</v>
      </c>
      <c r="F356" s="240">
        <v>313.48</v>
      </c>
      <c r="G356" s="240">
        <v>765.625</v>
      </c>
    </row>
    <row r="357" spans="1:7">
      <c r="A357" s="238" t="s">
        <v>1939</v>
      </c>
      <c r="B357" s="238" t="s">
        <v>1940</v>
      </c>
      <c r="C357" s="238" t="s">
        <v>1240</v>
      </c>
      <c r="D357" s="238" t="s">
        <v>1241</v>
      </c>
      <c r="E357" s="239">
        <v>1</v>
      </c>
      <c r="F357" s="240">
        <v>14767.05</v>
      </c>
      <c r="G357" s="240">
        <v>17179.689999999999</v>
      </c>
    </row>
    <row r="358" spans="1:7">
      <c r="A358" s="238" t="s">
        <v>1941</v>
      </c>
      <c r="B358" s="238" t="s">
        <v>1942</v>
      </c>
      <c r="C358" s="238" t="s">
        <v>1240</v>
      </c>
      <c r="D358" s="238" t="s">
        <v>1241</v>
      </c>
      <c r="E358" s="239">
        <v>10</v>
      </c>
      <c r="F358" s="240">
        <v>3117.3333333333298</v>
      </c>
      <c r="G358" s="240">
        <v>10992.18</v>
      </c>
    </row>
    <row r="359" spans="1:7">
      <c r="A359" s="238" t="s">
        <v>1943</v>
      </c>
      <c r="B359" s="238" t="s">
        <v>1944</v>
      </c>
      <c r="C359" s="238" t="s">
        <v>1240</v>
      </c>
      <c r="D359" s="238" t="s">
        <v>1241</v>
      </c>
      <c r="E359" s="239">
        <v>19</v>
      </c>
      <c r="F359" s="240">
        <v>417.71</v>
      </c>
      <c r="G359" s="240">
        <v>539.0625</v>
      </c>
    </row>
    <row r="360" spans="1:7">
      <c r="A360" s="238" t="s">
        <v>1945</v>
      </c>
      <c r="B360" s="238" t="s">
        <v>1946</v>
      </c>
      <c r="C360" s="238" t="s">
        <v>1240</v>
      </c>
      <c r="D360" s="238" t="s">
        <v>1241</v>
      </c>
      <c r="E360" s="239">
        <v>12</v>
      </c>
      <c r="F360" s="240">
        <v>1204.71</v>
      </c>
      <c r="G360" s="240">
        <v>3109.375</v>
      </c>
    </row>
    <row r="361" spans="1:7">
      <c r="A361" s="238" t="s">
        <v>1947</v>
      </c>
      <c r="B361" s="238" t="s">
        <v>1948</v>
      </c>
      <c r="C361" s="238" t="s">
        <v>1240</v>
      </c>
      <c r="D361" s="238" t="s">
        <v>1241</v>
      </c>
      <c r="E361" s="239">
        <v>2</v>
      </c>
      <c r="F361" s="240">
        <v>538.79</v>
      </c>
      <c r="G361" s="240">
        <v>695.3125</v>
      </c>
    </row>
    <row r="362" spans="1:7">
      <c r="A362" s="238" t="s">
        <v>1949</v>
      </c>
      <c r="B362" s="238" t="s">
        <v>1950</v>
      </c>
      <c r="C362" s="238" t="s">
        <v>1240</v>
      </c>
      <c r="D362" s="238" t="s">
        <v>1241</v>
      </c>
      <c r="E362" s="239">
        <v>6</v>
      </c>
      <c r="F362" s="240">
        <v>3747.32</v>
      </c>
      <c r="G362" s="240">
        <v>9671.875</v>
      </c>
    </row>
    <row r="363" spans="1:7">
      <c r="A363" s="238" t="s">
        <v>1951</v>
      </c>
      <c r="B363" s="238" t="s">
        <v>1952</v>
      </c>
      <c r="C363" s="238" t="s">
        <v>1240</v>
      </c>
      <c r="D363" s="238" t="s">
        <v>1241</v>
      </c>
      <c r="E363" s="239">
        <v>1</v>
      </c>
      <c r="F363" s="240">
        <v>3904.7</v>
      </c>
      <c r="G363" s="240">
        <v>4992.1875</v>
      </c>
    </row>
    <row r="364" spans="1:7">
      <c r="A364" s="238" t="s">
        <v>1953</v>
      </c>
      <c r="B364" s="238" t="s">
        <v>1954</v>
      </c>
      <c r="C364" s="238" t="s">
        <v>1240</v>
      </c>
      <c r="D364" s="238" t="s">
        <v>1241</v>
      </c>
      <c r="E364" s="239">
        <v>26</v>
      </c>
      <c r="F364" s="240">
        <v>3626.24</v>
      </c>
      <c r="G364" s="240">
        <v>14039.0625</v>
      </c>
    </row>
    <row r="365" spans="1:7">
      <c r="A365" s="238" t="s">
        <v>1955</v>
      </c>
      <c r="B365" s="238" t="s">
        <v>1956</v>
      </c>
      <c r="C365" s="238" t="s">
        <v>1240</v>
      </c>
      <c r="D365" s="238" t="s">
        <v>1241</v>
      </c>
      <c r="E365" s="239">
        <v>3</v>
      </c>
      <c r="F365" s="240">
        <v>3626.24</v>
      </c>
      <c r="G365" s="240">
        <v>4679.6875</v>
      </c>
    </row>
    <row r="366" spans="1:7">
      <c r="A366" s="238" t="s">
        <v>1957</v>
      </c>
      <c r="B366" s="238" t="s">
        <v>1958</v>
      </c>
      <c r="C366" s="238" t="s">
        <v>1240</v>
      </c>
      <c r="D366" s="238" t="s">
        <v>1241</v>
      </c>
      <c r="E366" s="239">
        <v>1</v>
      </c>
      <c r="F366" s="240">
        <v>5624</v>
      </c>
      <c r="G366" s="240">
        <v>7257.8125</v>
      </c>
    </row>
    <row r="367" spans="1:7">
      <c r="A367" s="238" t="s">
        <v>1959</v>
      </c>
      <c r="B367" s="238" t="s">
        <v>1960</v>
      </c>
      <c r="C367" s="238" t="s">
        <v>1240</v>
      </c>
      <c r="D367" s="238" t="s">
        <v>1241</v>
      </c>
      <c r="E367" s="239">
        <v>6</v>
      </c>
      <c r="F367" s="240">
        <v>332.34</v>
      </c>
      <c r="G367" s="240">
        <v>390.63</v>
      </c>
    </row>
    <row r="368" spans="1:7">
      <c r="A368" s="238" t="s">
        <v>1961</v>
      </c>
      <c r="B368" s="238" t="s">
        <v>1962</v>
      </c>
      <c r="C368" s="238" t="s">
        <v>1240</v>
      </c>
      <c r="D368" s="238" t="s">
        <v>1241</v>
      </c>
      <c r="E368" s="239">
        <v>5</v>
      </c>
      <c r="F368" s="240">
        <v>4247.58</v>
      </c>
      <c r="G368" s="240">
        <v>9984.74</v>
      </c>
    </row>
    <row r="369" spans="1:7">
      <c r="A369" s="238" t="s">
        <v>1963</v>
      </c>
      <c r="B369" s="238" t="s">
        <v>1964</v>
      </c>
      <c r="C369" s="238" t="s">
        <v>1240</v>
      </c>
      <c r="D369" s="238" t="s">
        <v>1241</v>
      </c>
      <c r="E369" s="239">
        <v>2</v>
      </c>
      <c r="F369" s="240">
        <v>1749.55</v>
      </c>
      <c r="G369" s="240">
        <v>2257.8125</v>
      </c>
    </row>
    <row r="370" spans="1:7">
      <c r="A370" s="238" t="s">
        <v>1965</v>
      </c>
      <c r="B370" s="238" t="s">
        <v>1966</v>
      </c>
      <c r="C370" s="238" t="s">
        <v>1240</v>
      </c>
      <c r="D370" s="238" t="s">
        <v>1241</v>
      </c>
      <c r="E370" s="239">
        <v>1</v>
      </c>
      <c r="F370" s="240">
        <v>560.55999999999995</v>
      </c>
      <c r="G370" s="240">
        <v>617.1875</v>
      </c>
    </row>
    <row r="371" spans="1:7">
      <c r="A371" s="238" t="s">
        <v>1967</v>
      </c>
      <c r="B371" s="238" t="s">
        <v>1968</v>
      </c>
      <c r="C371" s="238" t="s">
        <v>1240</v>
      </c>
      <c r="D371" s="238" t="s">
        <v>1241</v>
      </c>
      <c r="E371" s="239">
        <v>2</v>
      </c>
      <c r="F371" s="240">
        <v>3082.35</v>
      </c>
      <c r="G371" s="240">
        <v>3585.9375</v>
      </c>
    </row>
    <row r="372" spans="1:7">
      <c r="A372" s="238" t="s">
        <v>1969</v>
      </c>
      <c r="B372" s="238" t="s">
        <v>1970</v>
      </c>
      <c r="C372" s="238" t="s">
        <v>1240</v>
      </c>
      <c r="D372" s="238" t="s">
        <v>1241</v>
      </c>
      <c r="E372" s="239">
        <v>1</v>
      </c>
      <c r="F372" s="240">
        <v>631.24</v>
      </c>
      <c r="G372" s="240">
        <v>734.375</v>
      </c>
    </row>
    <row r="373" spans="1:7">
      <c r="A373" s="238" t="s">
        <v>1971</v>
      </c>
      <c r="B373" s="238" t="s">
        <v>1972</v>
      </c>
      <c r="C373" s="238" t="s">
        <v>1240</v>
      </c>
      <c r="D373" s="238" t="s">
        <v>1241</v>
      </c>
      <c r="E373" s="239">
        <v>88</v>
      </c>
      <c r="F373" s="240">
        <v>1147.89554620838</v>
      </c>
      <c r="G373" s="240">
        <v>6992.1875</v>
      </c>
    </row>
    <row r="374" spans="1:7">
      <c r="A374" s="238" t="s">
        <v>1973</v>
      </c>
      <c r="B374" s="238" t="s">
        <v>1974</v>
      </c>
      <c r="C374" s="238" t="s">
        <v>1240</v>
      </c>
      <c r="D374" s="238" t="s">
        <v>1241</v>
      </c>
      <c r="E374" s="239">
        <v>1</v>
      </c>
      <c r="F374" s="240">
        <v>1285.73</v>
      </c>
      <c r="G374" s="240">
        <v>1710.94</v>
      </c>
    </row>
    <row r="375" spans="1:7">
      <c r="A375" s="238" t="s">
        <v>1975</v>
      </c>
      <c r="B375" s="238" t="s">
        <v>1976</v>
      </c>
      <c r="C375" s="238" t="s">
        <v>1240</v>
      </c>
      <c r="D375" s="238" t="s">
        <v>1241</v>
      </c>
      <c r="E375" s="239">
        <v>1</v>
      </c>
      <c r="F375" s="240">
        <v>16000</v>
      </c>
      <c r="G375" s="240">
        <v>18742.189999999999</v>
      </c>
    </row>
    <row r="376" spans="1:7">
      <c r="A376" s="238" t="s">
        <v>1977</v>
      </c>
      <c r="B376" s="238" t="s">
        <v>1978</v>
      </c>
      <c r="C376" s="238" t="s">
        <v>1240</v>
      </c>
      <c r="D376" s="238" t="s">
        <v>1241</v>
      </c>
      <c r="E376" s="239">
        <v>62</v>
      </c>
      <c r="F376" s="240">
        <v>415.83</v>
      </c>
      <c r="G376" s="240">
        <v>2539.0500000000002</v>
      </c>
    </row>
    <row r="377" spans="1:7">
      <c r="A377" s="238" t="s">
        <v>1979</v>
      </c>
      <c r="B377" s="238" t="s">
        <v>1980</v>
      </c>
      <c r="C377" s="238" t="s">
        <v>1240</v>
      </c>
      <c r="D377" s="238" t="s">
        <v>1241</v>
      </c>
      <c r="E377" s="239">
        <v>2</v>
      </c>
      <c r="F377" s="240">
        <v>1912.84</v>
      </c>
      <c r="G377" s="240">
        <v>2335.94</v>
      </c>
    </row>
    <row r="378" spans="1:7">
      <c r="A378" s="238" t="s">
        <v>1981</v>
      </c>
      <c r="B378" s="238" t="s">
        <v>1982</v>
      </c>
      <c r="C378" s="238" t="s">
        <v>1240</v>
      </c>
      <c r="D378" s="238" t="s">
        <v>1241</v>
      </c>
      <c r="E378" s="239">
        <v>5</v>
      </c>
      <c r="F378" s="240">
        <v>1912.84</v>
      </c>
      <c r="G378" s="240">
        <v>7007.82</v>
      </c>
    </row>
    <row r="379" spans="1:7">
      <c r="A379" s="238" t="s">
        <v>1983</v>
      </c>
      <c r="B379" s="238" t="s">
        <v>1984</v>
      </c>
      <c r="C379" s="238" t="s">
        <v>1240</v>
      </c>
      <c r="D379" s="238" t="s">
        <v>1241</v>
      </c>
      <c r="E379" s="239">
        <v>3</v>
      </c>
      <c r="F379" s="240">
        <v>1912.84</v>
      </c>
      <c r="G379" s="240">
        <v>4671.88</v>
      </c>
    </row>
    <row r="380" spans="1:7">
      <c r="A380" s="238" t="s">
        <v>1985</v>
      </c>
      <c r="B380" s="238" t="s">
        <v>1986</v>
      </c>
      <c r="C380" s="238" t="s">
        <v>1240</v>
      </c>
      <c r="D380" s="238" t="s">
        <v>1241</v>
      </c>
      <c r="E380" s="239">
        <v>2</v>
      </c>
      <c r="F380" s="240">
        <v>1912.84</v>
      </c>
      <c r="G380" s="240">
        <v>2335.94</v>
      </c>
    </row>
    <row r="381" spans="1:7">
      <c r="A381" s="238" t="s">
        <v>1987</v>
      </c>
      <c r="B381" s="238" t="s">
        <v>1988</v>
      </c>
      <c r="C381" s="238" t="s">
        <v>1240</v>
      </c>
      <c r="D381" s="238" t="s">
        <v>1241</v>
      </c>
      <c r="E381" s="239">
        <v>27</v>
      </c>
      <c r="F381" s="240">
        <v>1592.97</v>
      </c>
      <c r="G381" s="240">
        <v>9726.5499999999993</v>
      </c>
    </row>
    <row r="382" spans="1:7">
      <c r="A382" s="238" t="s">
        <v>1989</v>
      </c>
      <c r="B382" s="238" t="s">
        <v>1990</v>
      </c>
      <c r="C382" s="238" t="s">
        <v>1240</v>
      </c>
      <c r="D382" s="238" t="s">
        <v>1241</v>
      </c>
      <c r="E382" s="239">
        <v>2</v>
      </c>
      <c r="F382" s="240">
        <v>929.96417123124502</v>
      </c>
      <c r="G382" s="240">
        <v>1071.43</v>
      </c>
    </row>
    <row r="383" spans="1:7">
      <c r="A383" s="238" t="s">
        <v>1991</v>
      </c>
      <c r="B383" s="238" t="s">
        <v>1992</v>
      </c>
      <c r="C383" s="238" t="s">
        <v>1240</v>
      </c>
      <c r="D383" s="238" t="s">
        <v>1241</v>
      </c>
      <c r="E383" s="239">
        <v>22</v>
      </c>
      <c r="F383" s="240">
        <v>930.04053846153795</v>
      </c>
      <c r="G383" s="240">
        <v>3214.29</v>
      </c>
    </row>
    <row r="384" spans="1:7">
      <c r="A384" s="238" t="s">
        <v>1993</v>
      </c>
      <c r="B384" s="238" t="s">
        <v>1994</v>
      </c>
      <c r="C384" s="238" t="s">
        <v>1240</v>
      </c>
      <c r="D384" s="238" t="s">
        <v>1241</v>
      </c>
      <c r="E384" s="239">
        <v>6</v>
      </c>
      <c r="F384" s="240">
        <v>1976.82</v>
      </c>
      <c r="G384" s="240">
        <v>4828.12</v>
      </c>
    </row>
    <row r="385" spans="1:7">
      <c r="A385" s="238" t="s">
        <v>1995</v>
      </c>
      <c r="B385" s="238" t="s">
        <v>1996</v>
      </c>
      <c r="C385" s="238" t="s">
        <v>1240</v>
      </c>
      <c r="D385" s="238" t="s">
        <v>1241</v>
      </c>
      <c r="E385" s="239">
        <v>12</v>
      </c>
      <c r="F385" s="240">
        <v>1592.97</v>
      </c>
      <c r="G385" s="240">
        <v>5835.93</v>
      </c>
    </row>
    <row r="386" spans="1:7">
      <c r="A386" s="238" t="s">
        <v>1997</v>
      </c>
      <c r="B386" s="238" t="s">
        <v>1998</v>
      </c>
      <c r="C386" s="238" t="s">
        <v>1240</v>
      </c>
      <c r="D386" s="238" t="s">
        <v>1241</v>
      </c>
      <c r="E386" s="239">
        <v>2</v>
      </c>
      <c r="F386" s="240">
        <v>1285.73</v>
      </c>
      <c r="G386" s="240">
        <v>1554.69</v>
      </c>
    </row>
    <row r="387" spans="1:7">
      <c r="A387" s="238" t="s">
        <v>1999</v>
      </c>
      <c r="B387" s="238" t="s">
        <v>2000</v>
      </c>
      <c r="C387" s="238" t="s">
        <v>1240</v>
      </c>
      <c r="D387" s="238" t="s">
        <v>1241</v>
      </c>
      <c r="E387" s="239">
        <v>7</v>
      </c>
      <c r="F387" s="240">
        <v>4151.95</v>
      </c>
      <c r="G387" s="240">
        <v>5070.3100000000004</v>
      </c>
    </row>
    <row r="388" spans="1:7">
      <c r="A388" s="238" t="s">
        <v>2001</v>
      </c>
      <c r="B388" s="238" t="s">
        <v>2002</v>
      </c>
      <c r="C388" s="238" t="s">
        <v>1240</v>
      </c>
      <c r="D388" s="238" t="s">
        <v>1241</v>
      </c>
      <c r="E388" s="239">
        <v>4</v>
      </c>
      <c r="F388" s="240">
        <v>3384.6097916666599</v>
      </c>
      <c r="G388" s="240">
        <v>4132.8100000000004</v>
      </c>
    </row>
    <row r="389" spans="1:7">
      <c r="A389" s="238" t="s">
        <v>2003</v>
      </c>
      <c r="B389" s="238" t="s">
        <v>2004</v>
      </c>
      <c r="C389" s="238" t="s">
        <v>1240</v>
      </c>
      <c r="D389" s="238" t="s">
        <v>1241</v>
      </c>
      <c r="E389" s="239">
        <v>3</v>
      </c>
      <c r="F389" s="240">
        <v>2872.46</v>
      </c>
      <c r="G389" s="240">
        <v>7015.62</v>
      </c>
    </row>
    <row r="390" spans="1:7">
      <c r="A390" s="238" t="s">
        <v>2005</v>
      </c>
      <c r="B390" s="238" t="s">
        <v>2006</v>
      </c>
      <c r="C390" s="238" t="s">
        <v>1240</v>
      </c>
      <c r="D390" s="238" t="s">
        <v>1241</v>
      </c>
      <c r="E390" s="239">
        <v>2</v>
      </c>
      <c r="F390" s="240">
        <v>2872.46</v>
      </c>
      <c r="G390" s="240">
        <v>3507.81</v>
      </c>
    </row>
    <row r="391" spans="1:7">
      <c r="A391" s="238" t="s">
        <v>2007</v>
      </c>
      <c r="B391" s="238" t="s">
        <v>2008</v>
      </c>
      <c r="C391" s="238" t="s">
        <v>1240</v>
      </c>
      <c r="D391" s="238" t="s">
        <v>1241</v>
      </c>
      <c r="E391" s="239">
        <v>3</v>
      </c>
      <c r="F391" s="240">
        <v>2872.46</v>
      </c>
      <c r="G391" s="240">
        <v>7015.62</v>
      </c>
    </row>
    <row r="392" spans="1:7">
      <c r="A392" s="238" t="s">
        <v>2009</v>
      </c>
      <c r="B392" s="238" t="s">
        <v>2010</v>
      </c>
      <c r="C392" s="238" t="s">
        <v>1240</v>
      </c>
      <c r="D392" s="238" t="s">
        <v>1241</v>
      </c>
      <c r="E392" s="239">
        <v>1</v>
      </c>
      <c r="F392" s="240">
        <v>2872.46</v>
      </c>
      <c r="G392" s="240">
        <v>3507.81</v>
      </c>
    </row>
    <row r="393" spans="1:7">
      <c r="A393" s="238" t="s">
        <v>2011</v>
      </c>
      <c r="B393" s="238" t="s">
        <v>2012</v>
      </c>
      <c r="C393" s="238" t="s">
        <v>1240</v>
      </c>
      <c r="D393" s="238" t="s">
        <v>1241</v>
      </c>
      <c r="E393" s="239">
        <v>5</v>
      </c>
      <c r="F393" s="240">
        <v>9589.7900000000009</v>
      </c>
      <c r="G393" s="240">
        <v>23421.88</v>
      </c>
    </row>
    <row r="394" spans="1:7">
      <c r="A394" s="238" t="s">
        <v>2013</v>
      </c>
      <c r="B394" s="238" t="s">
        <v>2014</v>
      </c>
      <c r="C394" s="238" t="s">
        <v>1240</v>
      </c>
      <c r="D394" s="238" t="s">
        <v>1241</v>
      </c>
      <c r="E394" s="239">
        <v>9</v>
      </c>
      <c r="F394" s="240">
        <v>2552.59</v>
      </c>
      <c r="G394" s="240">
        <v>6234.38</v>
      </c>
    </row>
    <row r="395" spans="1:7">
      <c r="A395" s="238" t="s">
        <v>2015</v>
      </c>
      <c r="B395" s="238" t="s">
        <v>2016</v>
      </c>
      <c r="C395" s="238" t="s">
        <v>1240</v>
      </c>
      <c r="D395" s="238" t="s">
        <v>1241</v>
      </c>
      <c r="E395" s="239">
        <v>20</v>
      </c>
      <c r="F395" s="240">
        <v>505.4</v>
      </c>
      <c r="G395" s="240">
        <v>2468.7600000000002</v>
      </c>
    </row>
    <row r="396" spans="1:7">
      <c r="A396" s="238" t="s">
        <v>2017</v>
      </c>
      <c r="B396" s="238" t="s">
        <v>2018</v>
      </c>
      <c r="C396" s="238" t="s">
        <v>1240</v>
      </c>
      <c r="D396" s="238" t="s">
        <v>1241</v>
      </c>
      <c r="E396" s="239">
        <v>3</v>
      </c>
      <c r="F396" s="240">
        <v>322.39999999999998</v>
      </c>
      <c r="G396" s="240">
        <v>779.68</v>
      </c>
    </row>
    <row r="397" spans="1:7">
      <c r="A397" s="238" t="s">
        <v>2019</v>
      </c>
      <c r="B397" s="238" t="s">
        <v>2020</v>
      </c>
      <c r="C397" s="238" t="s">
        <v>1240</v>
      </c>
      <c r="D397" s="238" t="s">
        <v>1241</v>
      </c>
      <c r="E397" s="239">
        <v>9</v>
      </c>
      <c r="F397" s="240">
        <v>377.45</v>
      </c>
      <c r="G397" s="240">
        <v>1382.82</v>
      </c>
    </row>
    <row r="398" spans="1:7">
      <c r="A398" s="238" t="s">
        <v>2021</v>
      </c>
      <c r="B398" s="238" t="s">
        <v>2022</v>
      </c>
      <c r="C398" s="238" t="s">
        <v>1240</v>
      </c>
      <c r="D398" s="238" t="s">
        <v>1241</v>
      </c>
      <c r="E398" s="239">
        <v>9</v>
      </c>
      <c r="F398" s="240">
        <v>403.81</v>
      </c>
      <c r="G398" s="240">
        <v>976.56</v>
      </c>
    </row>
    <row r="399" spans="1:7">
      <c r="A399" s="238" t="s">
        <v>2023</v>
      </c>
      <c r="B399" s="238" t="s">
        <v>2024</v>
      </c>
      <c r="C399" s="238" t="s">
        <v>1240</v>
      </c>
      <c r="D399" s="238" t="s">
        <v>1241</v>
      </c>
      <c r="E399" s="239">
        <v>11</v>
      </c>
      <c r="F399" s="240">
        <v>570.12333333333299</v>
      </c>
      <c r="G399" s="240">
        <v>2085.9299999999998</v>
      </c>
    </row>
    <row r="400" spans="1:7">
      <c r="A400" s="238" t="s">
        <v>2025</v>
      </c>
      <c r="B400" s="238" t="s">
        <v>1491</v>
      </c>
      <c r="C400" s="238" t="s">
        <v>1240</v>
      </c>
      <c r="D400" s="238" t="s">
        <v>1241</v>
      </c>
      <c r="E400" s="239">
        <v>1</v>
      </c>
      <c r="F400" s="240">
        <v>579.9</v>
      </c>
      <c r="G400" s="240">
        <v>741.41</v>
      </c>
    </row>
    <row r="401" spans="1:7">
      <c r="A401" s="238" t="s">
        <v>2026</v>
      </c>
      <c r="B401" s="238" t="s">
        <v>2027</v>
      </c>
      <c r="C401" s="238" t="s">
        <v>1240</v>
      </c>
      <c r="D401" s="238" t="s">
        <v>1241</v>
      </c>
      <c r="E401" s="239">
        <v>1</v>
      </c>
      <c r="F401" s="240">
        <v>613.14</v>
      </c>
      <c r="G401" s="240">
        <v>741.41</v>
      </c>
    </row>
    <row r="402" spans="1:7">
      <c r="A402" s="238" t="s">
        <v>2028</v>
      </c>
      <c r="B402" s="238" t="s">
        <v>2029</v>
      </c>
      <c r="C402" s="238" t="s">
        <v>1240</v>
      </c>
      <c r="D402" s="238" t="s">
        <v>1241</v>
      </c>
      <c r="E402" s="239">
        <v>1</v>
      </c>
      <c r="F402" s="240">
        <v>505.4</v>
      </c>
      <c r="G402" s="240">
        <v>617.19000000000005</v>
      </c>
    </row>
    <row r="403" spans="1:7">
      <c r="A403" s="238" t="s">
        <v>2030</v>
      </c>
      <c r="B403" s="238" t="s">
        <v>2031</v>
      </c>
      <c r="C403" s="238" t="s">
        <v>1240</v>
      </c>
      <c r="D403" s="238" t="s">
        <v>1241</v>
      </c>
      <c r="E403" s="239">
        <v>3</v>
      </c>
      <c r="F403" s="240">
        <v>419.32</v>
      </c>
      <c r="G403" s="240">
        <v>1014.06</v>
      </c>
    </row>
    <row r="404" spans="1:7">
      <c r="A404" s="238" t="s">
        <v>2032</v>
      </c>
      <c r="B404" s="238" t="s">
        <v>2033</v>
      </c>
      <c r="C404" s="238" t="s">
        <v>1240</v>
      </c>
      <c r="D404" s="238" t="s">
        <v>1241</v>
      </c>
      <c r="E404" s="239">
        <v>2</v>
      </c>
      <c r="F404" s="240">
        <v>419.32</v>
      </c>
      <c r="G404" s="240">
        <v>507.03</v>
      </c>
    </row>
    <row r="405" spans="1:7">
      <c r="A405" s="238" t="s">
        <v>2034</v>
      </c>
      <c r="B405" s="238" t="s">
        <v>2035</v>
      </c>
      <c r="C405" s="238" t="s">
        <v>1240</v>
      </c>
      <c r="D405" s="238" t="s">
        <v>1241</v>
      </c>
      <c r="E405" s="239">
        <v>1</v>
      </c>
      <c r="F405" s="240">
        <v>419.32</v>
      </c>
      <c r="G405" s="240">
        <v>507.03</v>
      </c>
    </row>
    <row r="406" spans="1:7">
      <c r="A406" s="238" t="s">
        <v>2036</v>
      </c>
      <c r="B406" s="238" t="s">
        <v>2037</v>
      </c>
      <c r="C406" s="238" t="s">
        <v>1240</v>
      </c>
      <c r="D406" s="238" t="s">
        <v>1241</v>
      </c>
      <c r="E406" s="239">
        <v>28</v>
      </c>
      <c r="F406" s="240">
        <v>3832.08</v>
      </c>
      <c r="G406" s="240">
        <v>28078.14</v>
      </c>
    </row>
    <row r="407" spans="1:7">
      <c r="A407" s="238" t="s">
        <v>2038</v>
      </c>
      <c r="B407" s="238" t="s">
        <v>2039</v>
      </c>
      <c r="C407" s="238" t="s">
        <v>1240</v>
      </c>
      <c r="D407" s="238" t="s">
        <v>1241</v>
      </c>
      <c r="E407" s="239">
        <v>7</v>
      </c>
      <c r="F407" s="240">
        <v>3896.05</v>
      </c>
      <c r="G407" s="240">
        <v>14273.43</v>
      </c>
    </row>
    <row r="408" spans="1:7">
      <c r="A408" s="238" t="s">
        <v>2040</v>
      </c>
      <c r="B408" s="238" t="s">
        <v>2041</v>
      </c>
      <c r="C408" s="238" t="s">
        <v>1240</v>
      </c>
      <c r="D408" s="238" t="s">
        <v>1241</v>
      </c>
      <c r="E408" s="239">
        <v>2</v>
      </c>
      <c r="F408" s="240">
        <v>4024</v>
      </c>
      <c r="G408" s="240">
        <v>4914.0600000000004</v>
      </c>
    </row>
    <row r="409" spans="1:7">
      <c r="A409" s="238" t="s">
        <v>2042</v>
      </c>
      <c r="B409" s="238" t="s">
        <v>2043</v>
      </c>
      <c r="C409" s="238" t="s">
        <v>1240</v>
      </c>
      <c r="D409" s="238" t="s">
        <v>1241</v>
      </c>
      <c r="E409" s="239">
        <v>22</v>
      </c>
      <c r="F409" s="240">
        <v>4024</v>
      </c>
      <c r="G409" s="240">
        <v>24570.3</v>
      </c>
    </row>
    <row r="410" spans="1:7">
      <c r="A410" s="238" t="s">
        <v>2044</v>
      </c>
      <c r="B410" s="238" t="s">
        <v>2045</v>
      </c>
      <c r="C410" s="238" t="s">
        <v>1240</v>
      </c>
      <c r="D410" s="238" t="s">
        <v>1241</v>
      </c>
      <c r="E410" s="239">
        <v>3</v>
      </c>
      <c r="F410" s="240">
        <v>3832.08</v>
      </c>
      <c r="G410" s="240">
        <v>4679.6899999999996</v>
      </c>
    </row>
    <row r="411" spans="1:7">
      <c r="A411" s="238" t="s">
        <v>2046</v>
      </c>
      <c r="B411" s="238" t="s">
        <v>2047</v>
      </c>
      <c r="C411" s="238" t="s">
        <v>1240</v>
      </c>
      <c r="D411" s="238" t="s">
        <v>1241</v>
      </c>
      <c r="E411" s="239">
        <v>18</v>
      </c>
      <c r="F411" s="240">
        <v>1336.35</v>
      </c>
      <c r="G411" s="240">
        <v>1521.09</v>
      </c>
    </row>
    <row r="412" spans="1:7">
      <c r="A412" s="238" t="s">
        <v>2048</v>
      </c>
      <c r="B412" s="238" t="s">
        <v>2049</v>
      </c>
      <c r="C412" s="238" t="s">
        <v>1240</v>
      </c>
      <c r="D412" s="238" t="s">
        <v>1241</v>
      </c>
      <c r="E412" s="239">
        <v>1</v>
      </c>
      <c r="F412" s="240">
        <v>377.45</v>
      </c>
      <c r="G412" s="240">
        <v>460.94</v>
      </c>
    </row>
    <row r="413" spans="1:7">
      <c r="A413" s="238" t="s">
        <v>2050</v>
      </c>
      <c r="B413" s="238" t="s">
        <v>2051</v>
      </c>
      <c r="C413" s="238" t="s">
        <v>1240</v>
      </c>
      <c r="D413" s="238" t="s">
        <v>1241</v>
      </c>
      <c r="E413" s="239">
        <v>2</v>
      </c>
      <c r="F413" s="240">
        <v>3870.11</v>
      </c>
      <c r="G413" s="240">
        <v>4679.6899999999996</v>
      </c>
    </row>
    <row r="414" spans="1:7">
      <c r="A414" s="238" t="s">
        <v>2052</v>
      </c>
      <c r="B414" s="238" t="s">
        <v>2053</v>
      </c>
      <c r="C414" s="238" t="s">
        <v>1240</v>
      </c>
      <c r="D414" s="238" t="s">
        <v>1241</v>
      </c>
      <c r="E414" s="239">
        <v>1</v>
      </c>
      <c r="F414" s="240">
        <v>3870.11</v>
      </c>
      <c r="G414" s="240">
        <v>4679.6899999999996</v>
      </c>
    </row>
    <row r="415" spans="1:7">
      <c r="A415" s="238" t="s">
        <v>2054</v>
      </c>
      <c r="B415" s="238" t="s">
        <v>1788</v>
      </c>
      <c r="C415" s="238" t="s">
        <v>1240</v>
      </c>
      <c r="D415" s="238" t="s">
        <v>1241</v>
      </c>
      <c r="E415" s="239">
        <v>33</v>
      </c>
      <c r="F415" s="240">
        <v>901.97667809765505</v>
      </c>
      <c r="G415" s="240">
        <v>3492.18</v>
      </c>
    </row>
    <row r="416" spans="1:7">
      <c r="A416" s="238" t="s">
        <v>2055</v>
      </c>
      <c r="B416" s="238" t="s">
        <v>2056</v>
      </c>
      <c r="C416" s="238" t="s">
        <v>1240</v>
      </c>
      <c r="D416" s="238" t="s">
        <v>1241</v>
      </c>
      <c r="E416" s="239">
        <v>9</v>
      </c>
      <c r="F416" s="240">
        <v>19376.39</v>
      </c>
      <c r="G416" s="240">
        <v>93718.76</v>
      </c>
    </row>
    <row r="417" spans="1:7">
      <c r="A417" s="238" t="s">
        <v>2057</v>
      </c>
      <c r="B417" s="238" t="s">
        <v>2058</v>
      </c>
      <c r="C417" s="238" t="s">
        <v>1240</v>
      </c>
      <c r="D417" s="238" t="s">
        <v>1241</v>
      </c>
      <c r="E417" s="239">
        <v>1</v>
      </c>
      <c r="F417" s="240">
        <v>11623.25</v>
      </c>
      <c r="G417" s="240">
        <v>14054.69</v>
      </c>
    </row>
    <row r="418" spans="1:7">
      <c r="A418" s="238" t="s">
        <v>2059</v>
      </c>
      <c r="B418" s="238" t="s">
        <v>2060</v>
      </c>
      <c r="C418" s="238" t="s">
        <v>1240</v>
      </c>
      <c r="D418" s="238" t="s">
        <v>1241</v>
      </c>
      <c r="E418" s="239">
        <v>3</v>
      </c>
      <c r="F418" s="240">
        <v>16781.66</v>
      </c>
      <c r="G418" s="240">
        <v>39046.879999999997</v>
      </c>
    </row>
    <row r="419" spans="1:7">
      <c r="A419" s="238" t="s">
        <v>2061</v>
      </c>
      <c r="B419" s="238" t="s">
        <v>2062</v>
      </c>
      <c r="C419" s="238" t="s">
        <v>1240</v>
      </c>
      <c r="D419" s="238" t="s">
        <v>1241</v>
      </c>
      <c r="E419" s="239">
        <v>2</v>
      </c>
      <c r="F419" s="240">
        <v>15102.82</v>
      </c>
      <c r="G419" s="240">
        <v>17570.310000000001</v>
      </c>
    </row>
    <row r="420" spans="1:7">
      <c r="A420" s="238" t="s">
        <v>2063</v>
      </c>
      <c r="B420" s="238" t="s">
        <v>2064</v>
      </c>
      <c r="C420" s="238" t="s">
        <v>1240</v>
      </c>
      <c r="D420" s="238" t="s">
        <v>1241</v>
      </c>
      <c r="E420" s="239">
        <v>69</v>
      </c>
      <c r="F420" s="240">
        <v>575.13606930272101</v>
      </c>
      <c r="G420" s="240">
        <v>3511.7</v>
      </c>
    </row>
    <row r="421" spans="1:7">
      <c r="A421" s="238" t="s">
        <v>2065</v>
      </c>
      <c r="B421" s="238" t="s">
        <v>2066</v>
      </c>
      <c r="C421" s="238" t="s">
        <v>1240</v>
      </c>
      <c r="D421" s="238" t="s">
        <v>1241</v>
      </c>
      <c r="E421" s="239">
        <v>25</v>
      </c>
      <c r="F421" s="240">
        <v>2299.8533387002799</v>
      </c>
      <c r="G421" s="240">
        <v>14839.85</v>
      </c>
    </row>
    <row r="422" spans="1:7">
      <c r="A422" s="238" t="s">
        <v>2067</v>
      </c>
      <c r="B422" s="238" t="s">
        <v>2068</v>
      </c>
      <c r="C422" s="238" t="s">
        <v>1240</v>
      </c>
      <c r="D422" s="238" t="s">
        <v>1241</v>
      </c>
      <c r="E422" s="239">
        <v>18</v>
      </c>
      <c r="F422" s="240">
        <v>1459.09986394557</v>
      </c>
      <c r="G422" s="240">
        <v>5062.5</v>
      </c>
    </row>
    <row r="423" spans="1:7">
      <c r="A423" s="238" t="s">
        <v>2069</v>
      </c>
      <c r="B423" s="238" t="s">
        <v>2070</v>
      </c>
      <c r="C423" s="238" t="s">
        <v>1240</v>
      </c>
      <c r="D423" s="238" t="s">
        <v>1241</v>
      </c>
      <c r="E423" s="239">
        <v>6</v>
      </c>
      <c r="F423" s="240">
        <v>2995.5316666666599</v>
      </c>
      <c r="G423" s="240">
        <v>7029.68</v>
      </c>
    </row>
    <row r="424" spans="1:7">
      <c r="A424" s="238" t="s">
        <v>2071</v>
      </c>
      <c r="B424" s="238" t="s">
        <v>2072</v>
      </c>
      <c r="C424" s="238" t="s">
        <v>1240</v>
      </c>
      <c r="D424" s="238" t="s">
        <v>1241</v>
      </c>
      <c r="E424" s="239">
        <v>1</v>
      </c>
      <c r="F424" s="240">
        <v>696.19</v>
      </c>
      <c r="G424" s="240">
        <v>898.44</v>
      </c>
    </row>
    <row r="425" spans="1:7">
      <c r="A425" s="238" t="s">
        <v>2073</v>
      </c>
      <c r="B425" s="238" t="s">
        <v>2074</v>
      </c>
      <c r="C425" s="238" t="s">
        <v>1240</v>
      </c>
      <c r="D425" s="238" t="s">
        <v>1241</v>
      </c>
      <c r="E425" s="239">
        <v>2</v>
      </c>
      <c r="F425" s="240">
        <v>3256.93</v>
      </c>
      <c r="G425" s="240">
        <v>3828.13</v>
      </c>
    </row>
    <row r="426" spans="1:7">
      <c r="A426" s="238" t="s">
        <v>2075</v>
      </c>
      <c r="B426" s="238" t="s">
        <v>2076</v>
      </c>
      <c r="C426" s="238" t="s">
        <v>1240</v>
      </c>
      <c r="D426" s="238" t="s">
        <v>1241</v>
      </c>
      <c r="E426" s="239">
        <v>2</v>
      </c>
      <c r="F426" s="240">
        <v>3256.93</v>
      </c>
      <c r="G426" s="240">
        <v>3828.13</v>
      </c>
    </row>
    <row r="427" spans="1:7">
      <c r="A427" s="238" t="s">
        <v>2077</v>
      </c>
      <c r="B427" s="238" t="s">
        <v>2078</v>
      </c>
      <c r="C427" s="238" t="s">
        <v>1240</v>
      </c>
      <c r="D427" s="238" t="s">
        <v>1241</v>
      </c>
      <c r="E427" s="239">
        <v>1</v>
      </c>
      <c r="F427" s="240">
        <v>3256.93</v>
      </c>
      <c r="G427" s="240">
        <v>3828.13</v>
      </c>
    </row>
    <row r="428" spans="1:7">
      <c r="A428" s="238" t="s">
        <v>2079</v>
      </c>
      <c r="B428" s="238" t="s">
        <v>2080</v>
      </c>
      <c r="C428" s="238" t="s">
        <v>1240</v>
      </c>
      <c r="D428" s="238" t="s">
        <v>1241</v>
      </c>
      <c r="E428" s="239">
        <v>2</v>
      </c>
      <c r="F428" s="240">
        <v>2173.3200000000002</v>
      </c>
      <c r="G428" s="240">
        <v>2804.69</v>
      </c>
    </row>
    <row r="429" spans="1:7">
      <c r="A429" s="238" t="s">
        <v>2081</v>
      </c>
      <c r="B429" s="238" t="s">
        <v>2082</v>
      </c>
      <c r="C429" s="238" t="s">
        <v>1240</v>
      </c>
      <c r="D429" s="238" t="s">
        <v>1241</v>
      </c>
      <c r="E429" s="239">
        <v>12</v>
      </c>
      <c r="F429" s="240">
        <v>2790.99</v>
      </c>
      <c r="G429" s="240">
        <v>6560.94</v>
      </c>
    </row>
    <row r="430" spans="1:7">
      <c r="A430" s="238" t="s">
        <v>2083</v>
      </c>
      <c r="B430" s="238" t="s">
        <v>2084</v>
      </c>
      <c r="C430" s="238" t="s">
        <v>1240</v>
      </c>
      <c r="D430" s="238" t="s">
        <v>1241</v>
      </c>
      <c r="E430" s="239">
        <v>10</v>
      </c>
      <c r="F430" s="240">
        <v>2028.37288454023</v>
      </c>
      <c r="G430" s="240">
        <v>7851.57</v>
      </c>
    </row>
    <row r="431" spans="1:7">
      <c r="A431" s="238" t="s">
        <v>2085</v>
      </c>
      <c r="B431" s="238" t="s">
        <v>2086</v>
      </c>
      <c r="C431" s="238" t="s">
        <v>1240</v>
      </c>
      <c r="D431" s="238" t="s">
        <v>1241</v>
      </c>
      <c r="E431" s="239">
        <v>5</v>
      </c>
      <c r="F431" s="240">
        <v>421.63</v>
      </c>
      <c r="G431" s="240">
        <v>1078.1199999999999</v>
      </c>
    </row>
    <row r="432" spans="1:7">
      <c r="A432" s="238" t="s">
        <v>2087</v>
      </c>
      <c r="B432" s="238" t="s">
        <v>2088</v>
      </c>
      <c r="C432" s="238" t="s">
        <v>1240</v>
      </c>
      <c r="D432" s="238" t="s">
        <v>1241</v>
      </c>
      <c r="E432" s="239">
        <v>2</v>
      </c>
      <c r="F432" s="240">
        <v>213.87</v>
      </c>
      <c r="G432" s="240">
        <v>273.44</v>
      </c>
    </row>
    <row r="433" spans="1:7">
      <c r="A433" s="238" t="s">
        <v>2089</v>
      </c>
      <c r="B433" s="238" t="s">
        <v>2090</v>
      </c>
      <c r="C433" s="238" t="s">
        <v>1240</v>
      </c>
      <c r="D433" s="238" t="s">
        <v>1241</v>
      </c>
      <c r="E433" s="239">
        <v>16</v>
      </c>
      <c r="F433" s="240">
        <v>704.24</v>
      </c>
      <c r="G433" s="240">
        <v>1703.12</v>
      </c>
    </row>
    <row r="434" spans="1:7">
      <c r="A434" s="238" t="s">
        <v>2091</v>
      </c>
      <c r="B434" s="238" t="s">
        <v>2092</v>
      </c>
      <c r="C434" s="238" t="s">
        <v>1240</v>
      </c>
      <c r="D434" s="238" t="s">
        <v>1241</v>
      </c>
      <c r="E434" s="239">
        <v>18</v>
      </c>
      <c r="F434" s="240">
        <v>5369.74</v>
      </c>
      <c r="G434" s="240">
        <v>20789.07</v>
      </c>
    </row>
    <row r="435" spans="1:7">
      <c r="A435" s="238" t="s">
        <v>2093</v>
      </c>
      <c r="B435" s="238" t="s">
        <v>2094</v>
      </c>
      <c r="C435" s="238" t="s">
        <v>1240</v>
      </c>
      <c r="D435" s="238" t="s">
        <v>1241</v>
      </c>
      <c r="E435" s="239">
        <v>12</v>
      </c>
      <c r="F435" s="240">
        <v>5369.74</v>
      </c>
      <c r="G435" s="240">
        <v>27718.76</v>
      </c>
    </row>
    <row r="436" spans="1:7">
      <c r="A436" s="238" t="s">
        <v>2095</v>
      </c>
      <c r="B436" s="238" t="s">
        <v>2096</v>
      </c>
      <c r="C436" s="238" t="s">
        <v>1240</v>
      </c>
      <c r="D436" s="238" t="s">
        <v>1241</v>
      </c>
      <c r="E436" s="239">
        <v>18</v>
      </c>
      <c r="F436" s="240">
        <v>5369.7691666666597</v>
      </c>
      <c r="G436" s="240">
        <v>34648.449999999997</v>
      </c>
    </row>
    <row r="437" spans="1:7">
      <c r="A437" s="238" t="s">
        <v>2097</v>
      </c>
      <c r="B437" s="238" t="s">
        <v>2098</v>
      </c>
      <c r="C437" s="238" t="s">
        <v>1240</v>
      </c>
      <c r="D437" s="238" t="s">
        <v>1241</v>
      </c>
      <c r="E437" s="239">
        <v>3</v>
      </c>
      <c r="F437" s="240">
        <v>5551.79</v>
      </c>
      <c r="G437" s="240">
        <v>14359.38</v>
      </c>
    </row>
    <row r="438" spans="1:7">
      <c r="A438" s="238" t="s">
        <v>2099</v>
      </c>
      <c r="B438" s="238" t="s">
        <v>2100</v>
      </c>
      <c r="C438" s="238" t="s">
        <v>1240</v>
      </c>
      <c r="D438" s="238" t="s">
        <v>1241</v>
      </c>
      <c r="E438" s="239">
        <v>12</v>
      </c>
      <c r="F438" s="240">
        <v>5321.31</v>
      </c>
      <c r="G438" s="240">
        <v>13734.38</v>
      </c>
    </row>
    <row r="439" spans="1:7">
      <c r="A439" s="238" t="s">
        <v>2101</v>
      </c>
      <c r="B439" s="238" t="s">
        <v>2102</v>
      </c>
      <c r="C439" s="238" t="s">
        <v>1240</v>
      </c>
      <c r="D439" s="238" t="s">
        <v>1241</v>
      </c>
      <c r="E439" s="239">
        <v>8</v>
      </c>
      <c r="F439" s="240">
        <v>455.10500000000002</v>
      </c>
      <c r="G439" s="240">
        <v>1171.8800000000001</v>
      </c>
    </row>
    <row r="440" spans="1:7">
      <c r="A440" s="238" t="s">
        <v>2103</v>
      </c>
      <c r="B440" s="238" t="s">
        <v>2104</v>
      </c>
      <c r="C440" s="238" t="s">
        <v>1240</v>
      </c>
      <c r="D440" s="238" t="s">
        <v>1241</v>
      </c>
      <c r="E440" s="239">
        <v>6</v>
      </c>
      <c r="F440" s="240">
        <v>1301.57</v>
      </c>
      <c r="G440" s="240">
        <v>1679.69</v>
      </c>
    </row>
    <row r="441" spans="1:7">
      <c r="A441" s="238" t="s">
        <v>2105</v>
      </c>
      <c r="B441" s="238" t="s">
        <v>1559</v>
      </c>
      <c r="C441" s="238" t="s">
        <v>1240</v>
      </c>
      <c r="D441" s="238" t="s">
        <v>1241</v>
      </c>
      <c r="E441" s="239">
        <v>2</v>
      </c>
      <c r="F441" s="240">
        <v>1042.1481818181801</v>
      </c>
      <c r="G441" s="240">
        <v>1343.75</v>
      </c>
    </row>
    <row r="442" spans="1:7">
      <c r="A442" s="238" t="s">
        <v>2106</v>
      </c>
      <c r="B442" s="238" t="s">
        <v>2107</v>
      </c>
      <c r="C442" s="238" t="s">
        <v>1240</v>
      </c>
      <c r="D442" s="238" t="s">
        <v>1241</v>
      </c>
      <c r="E442" s="239">
        <v>2</v>
      </c>
      <c r="F442" s="240">
        <v>4851.49</v>
      </c>
      <c r="G442" s="240">
        <v>5702.34</v>
      </c>
    </row>
    <row r="443" spans="1:7">
      <c r="A443" s="238" t="s">
        <v>2108</v>
      </c>
      <c r="B443" s="238" t="s">
        <v>2109</v>
      </c>
      <c r="C443" s="238" t="s">
        <v>1240</v>
      </c>
      <c r="D443" s="238" t="s">
        <v>1241</v>
      </c>
      <c r="E443" s="239">
        <v>8</v>
      </c>
      <c r="F443" s="240">
        <v>2229.0300000000002</v>
      </c>
      <c r="G443" s="240">
        <v>2695.31</v>
      </c>
    </row>
    <row r="444" spans="1:7">
      <c r="A444" s="238" t="s">
        <v>2110</v>
      </c>
      <c r="B444" s="238" t="s">
        <v>2111</v>
      </c>
      <c r="C444" s="238" t="s">
        <v>1240</v>
      </c>
      <c r="D444" s="238" t="s">
        <v>1241</v>
      </c>
      <c r="E444" s="239">
        <v>32</v>
      </c>
      <c r="F444" s="240">
        <v>1008.049797059</v>
      </c>
      <c r="G444" s="240">
        <v>6210.95</v>
      </c>
    </row>
    <row r="445" spans="1:7">
      <c r="A445" s="238" t="s">
        <v>2112</v>
      </c>
      <c r="B445" s="238" t="s">
        <v>2113</v>
      </c>
      <c r="C445" s="238" t="s">
        <v>1240</v>
      </c>
      <c r="D445" s="238" t="s">
        <v>1241</v>
      </c>
      <c r="E445" s="239">
        <v>2</v>
      </c>
      <c r="F445" s="240">
        <v>17438.099999999999</v>
      </c>
      <c r="G445" s="240">
        <v>21085.94</v>
      </c>
    </row>
    <row r="446" spans="1:7">
      <c r="A446" s="238" t="s">
        <v>2114</v>
      </c>
      <c r="B446" s="238" t="s">
        <v>2115</v>
      </c>
      <c r="C446" s="238" t="s">
        <v>1240</v>
      </c>
      <c r="D446" s="238" t="s">
        <v>1241</v>
      </c>
      <c r="E446" s="239">
        <v>2</v>
      </c>
      <c r="F446" s="240">
        <v>12915.44</v>
      </c>
      <c r="G446" s="240">
        <v>31234.38</v>
      </c>
    </row>
    <row r="447" spans="1:7">
      <c r="A447" s="238" t="s">
        <v>2116</v>
      </c>
      <c r="B447" s="238" t="s">
        <v>2117</v>
      </c>
      <c r="C447" s="238" t="s">
        <v>1240</v>
      </c>
      <c r="D447" s="238" t="s">
        <v>1241</v>
      </c>
      <c r="E447" s="239">
        <v>2</v>
      </c>
      <c r="F447" s="240">
        <v>1649.22</v>
      </c>
      <c r="G447" s="240">
        <v>2108.59</v>
      </c>
    </row>
    <row r="448" spans="1:7">
      <c r="A448" s="238" t="s">
        <v>2118</v>
      </c>
      <c r="B448" s="238" t="s">
        <v>2119</v>
      </c>
      <c r="C448" s="238" t="s">
        <v>1240</v>
      </c>
      <c r="D448" s="238" t="s">
        <v>1241</v>
      </c>
      <c r="E448" s="239">
        <v>1</v>
      </c>
      <c r="F448" s="240">
        <v>1527.13</v>
      </c>
      <c r="G448" s="240">
        <v>1741.07</v>
      </c>
    </row>
    <row r="449" spans="1:7">
      <c r="A449" s="238" t="s">
        <v>2120</v>
      </c>
      <c r="B449" s="238" t="s">
        <v>2121</v>
      </c>
      <c r="C449" s="238" t="s">
        <v>1240</v>
      </c>
      <c r="D449" s="238" t="s">
        <v>1241</v>
      </c>
      <c r="E449" s="239">
        <v>2</v>
      </c>
      <c r="F449" s="240">
        <v>244.43</v>
      </c>
      <c r="G449" s="240">
        <v>312.5</v>
      </c>
    </row>
    <row r="450" spans="1:7">
      <c r="A450" s="238" t="s">
        <v>2122</v>
      </c>
      <c r="B450" s="238" t="s">
        <v>2123</v>
      </c>
      <c r="C450" s="238" t="s">
        <v>1240</v>
      </c>
      <c r="D450" s="238" t="s">
        <v>1241</v>
      </c>
      <c r="E450" s="239">
        <v>2</v>
      </c>
      <c r="F450" s="240">
        <v>1741.49</v>
      </c>
      <c r="G450" s="240">
        <v>2226.56</v>
      </c>
    </row>
    <row r="451" spans="1:7">
      <c r="A451" s="238" t="s">
        <v>2124</v>
      </c>
      <c r="B451" s="238" t="s">
        <v>2125</v>
      </c>
      <c r="C451" s="238" t="s">
        <v>1240</v>
      </c>
      <c r="D451" s="238" t="s">
        <v>1241</v>
      </c>
      <c r="E451" s="239">
        <v>9</v>
      </c>
      <c r="F451" s="240">
        <v>2796.04</v>
      </c>
      <c r="G451" s="240">
        <v>9635.58</v>
      </c>
    </row>
    <row r="452" spans="1:7">
      <c r="A452" s="238" t="s">
        <v>2126</v>
      </c>
      <c r="B452" s="238" t="s">
        <v>2127</v>
      </c>
      <c r="C452" s="238" t="s">
        <v>1240</v>
      </c>
      <c r="D452" s="238" t="s">
        <v>1241</v>
      </c>
      <c r="E452" s="239">
        <v>2</v>
      </c>
      <c r="F452" s="240">
        <v>5493.47</v>
      </c>
      <c r="G452" s="240">
        <v>7023.44</v>
      </c>
    </row>
    <row r="453" spans="1:7">
      <c r="A453" s="238" t="s">
        <v>2128</v>
      </c>
      <c r="B453" s="238" t="s">
        <v>2129</v>
      </c>
      <c r="C453" s="238" t="s">
        <v>1240</v>
      </c>
      <c r="D453" s="238" t="s">
        <v>1241</v>
      </c>
      <c r="E453" s="239">
        <v>3</v>
      </c>
      <c r="F453" s="240">
        <v>5982.32</v>
      </c>
      <c r="G453" s="240">
        <v>7648.44</v>
      </c>
    </row>
    <row r="454" spans="1:7">
      <c r="A454" s="238" t="s">
        <v>2130</v>
      </c>
      <c r="B454" s="238" t="s">
        <v>2131</v>
      </c>
      <c r="C454" s="238" t="s">
        <v>1240</v>
      </c>
      <c r="D454" s="238" t="s">
        <v>1241</v>
      </c>
      <c r="E454" s="239">
        <v>1</v>
      </c>
      <c r="F454" s="240">
        <v>5982.32</v>
      </c>
      <c r="G454" s="240">
        <v>7648.44</v>
      </c>
    </row>
    <row r="455" spans="1:7">
      <c r="A455" s="238" t="s">
        <v>2132</v>
      </c>
      <c r="B455" s="238" t="s">
        <v>2133</v>
      </c>
      <c r="C455" s="238" t="s">
        <v>1240</v>
      </c>
      <c r="D455" s="238" t="s">
        <v>1241</v>
      </c>
      <c r="E455" s="239">
        <v>8</v>
      </c>
      <c r="F455" s="240">
        <v>251.83</v>
      </c>
      <c r="G455" s="240">
        <v>292.97000000000003</v>
      </c>
    </row>
    <row r="456" spans="1:7">
      <c r="A456" s="238" t="s">
        <v>2134</v>
      </c>
      <c r="B456" s="238" t="s">
        <v>2135</v>
      </c>
      <c r="C456" s="238" t="s">
        <v>1240</v>
      </c>
      <c r="D456" s="238" t="s">
        <v>1241</v>
      </c>
      <c r="E456" s="239">
        <v>3</v>
      </c>
      <c r="F456" s="240">
        <v>1949.25</v>
      </c>
      <c r="G456" s="240">
        <v>2492.19</v>
      </c>
    </row>
    <row r="457" spans="1:7">
      <c r="A457" s="238" t="s">
        <v>2136</v>
      </c>
      <c r="B457" s="238" t="s">
        <v>2137</v>
      </c>
      <c r="C457" s="238" t="s">
        <v>1240</v>
      </c>
      <c r="D457" s="238" t="s">
        <v>1241</v>
      </c>
      <c r="E457" s="239">
        <v>4</v>
      </c>
      <c r="F457" s="240">
        <v>799.13</v>
      </c>
      <c r="G457" s="240">
        <v>929.69</v>
      </c>
    </row>
    <row r="458" spans="1:7">
      <c r="A458" s="238" t="s">
        <v>2138</v>
      </c>
      <c r="B458" s="238" t="s">
        <v>2139</v>
      </c>
      <c r="C458" s="238" t="s">
        <v>1240</v>
      </c>
      <c r="D458" s="238" t="s">
        <v>1241</v>
      </c>
      <c r="E458" s="239">
        <v>23</v>
      </c>
      <c r="F458" s="240">
        <v>2383.2621955411801</v>
      </c>
      <c r="G458" s="240">
        <v>8649.15</v>
      </c>
    </row>
    <row r="459" spans="1:7">
      <c r="A459" s="238" t="s">
        <v>2140</v>
      </c>
      <c r="B459" s="238" t="s">
        <v>2141</v>
      </c>
      <c r="C459" s="238" t="s">
        <v>1240</v>
      </c>
      <c r="D459" s="238" t="s">
        <v>1241</v>
      </c>
      <c r="E459" s="239">
        <v>18</v>
      </c>
      <c r="F459" s="240">
        <v>124.75</v>
      </c>
      <c r="G459" s="240">
        <v>457.03125</v>
      </c>
    </row>
    <row r="460" spans="1:7">
      <c r="A460" s="238" t="s">
        <v>2142</v>
      </c>
      <c r="B460" s="238" t="s">
        <v>2143</v>
      </c>
      <c r="C460" s="238" t="s">
        <v>1240</v>
      </c>
      <c r="D460" s="238" t="s">
        <v>1241</v>
      </c>
      <c r="E460" s="239">
        <v>13</v>
      </c>
      <c r="F460" s="240">
        <v>134.45174276094201</v>
      </c>
      <c r="G460" s="240">
        <v>328.125</v>
      </c>
    </row>
    <row r="461" spans="1:7">
      <c r="A461" s="238" t="s">
        <v>2144</v>
      </c>
      <c r="B461" s="238" t="s">
        <v>2145</v>
      </c>
      <c r="C461" s="238" t="s">
        <v>1240</v>
      </c>
      <c r="D461" s="238" t="s">
        <v>1241</v>
      </c>
      <c r="E461" s="239">
        <v>4</v>
      </c>
      <c r="F461" s="240">
        <v>599.48611111112803</v>
      </c>
      <c r="G461" s="240">
        <v>773.4375</v>
      </c>
    </row>
    <row r="462" spans="1:7">
      <c r="A462" s="238" t="s">
        <v>2146</v>
      </c>
      <c r="B462" s="238" t="s">
        <v>2147</v>
      </c>
      <c r="C462" s="238" t="s">
        <v>1240</v>
      </c>
      <c r="D462" s="238" t="s">
        <v>1241</v>
      </c>
      <c r="E462" s="239">
        <v>6</v>
      </c>
      <c r="F462" s="240">
        <v>480.96333333333303</v>
      </c>
      <c r="G462" s="240">
        <v>1859.375</v>
      </c>
    </row>
    <row r="463" spans="1:7">
      <c r="A463" s="238" t="s">
        <v>2148</v>
      </c>
      <c r="B463" s="238" t="s">
        <v>2149</v>
      </c>
      <c r="C463" s="238" t="s">
        <v>1240</v>
      </c>
      <c r="D463" s="238" t="s">
        <v>1241</v>
      </c>
      <c r="E463" s="239">
        <v>2</v>
      </c>
      <c r="F463" s="240">
        <v>962.68</v>
      </c>
      <c r="G463" s="240">
        <v>1164.0625</v>
      </c>
    </row>
    <row r="464" spans="1:7">
      <c r="A464" s="238" t="s">
        <v>2150</v>
      </c>
      <c r="B464" s="238" t="s">
        <v>2151</v>
      </c>
      <c r="C464" s="238" t="s">
        <v>1240</v>
      </c>
      <c r="D464" s="238" t="s">
        <v>1241</v>
      </c>
      <c r="E464" s="239">
        <v>1</v>
      </c>
      <c r="F464" s="240">
        <v>604.95000000000005</v>
      </c>
      <c r="G464" s="240">
        <v>773.44</v>
      </c>
    </row>
    <row r="465" spans="1:7">
      <c r="A465" s="238" t="s">
        <v>2152</v>
      </c>
      <c r="B465" s="238" t="s">
        <v>2153</v>
      </c>
      <c r="C465" s="238" t="s">
        <v>1240</v>
      </c>
      <c r="D465" s="238" t="s">
        <v>1241</v>
      </c>
      <c r="E465" s="239">
        <v>1</v>
      </c>
      <c r="F465" s="240">
        <v>299.42</v>
      </c>
      <c r="G465" s="240">
        <v>382.81</v>
      </c>
    </row>
    <row r="466" spans="1:7">
      <c r="A466" s="238" t="s">
        <v>2154</v>
      </c>
      <c r="B466" s="238" t="s">
        <v>2155</v>
      </c>
      <c r="C466" s="238" t="s">
        <v>1240</v>
      </c>
      <c r="D466" s="238" t="s">
        <v>1241</v>
      </c>
      <c r="E466" s="239">
        <v>2</v>
      </c>
      <c r="F466" s="240">
        <v>1541.5</v>
      </c>
      <c r="G466" s="240">
        <v>3507.81</v>
      </c>
    </row>
    <row r="467" spans="1:7">
      <c r="A467" s="238" t="s">
        <v>2156</v>
      </c>
      <c r="B467" s="238" t="s">
        <v>2157</v>
      </c>
      <c r="C467" s="238" t="s">
        <v>1240</v>
      </c>
      <c r="D467" s="238" t="s">
        <v>1241</v>
      </c>
      <c r="E467" s="239">
        <v>4</v>
      </c>
      <c r="F467" s="240">
        <v>2891.44</v>
      </c>
      <c r="G467" s="240">
        <v>6867.1875</v>
      </c>
    </row>
    <row r="468" spans="1:7">
      <c r="A468" s="238" t="s">
        <v>2158</v>
      </c>
      <c r="B468" s="238" t="s">
        <v>2159</v>
      </c>
      <c r="C468" s="238" t="s">
        <v>1240</v>
      </c>
      <c r="D468" s="238" t="s">
        <v>1241</v>
      </c>
      <c r="E468" s="239">
        <v>2</v>
      </c>
      <c r="F468" s="240">
        <v>3108.18</v>
      </c>
      <c r="G468" s="240">
        <v>7023.4375</v>
      </c>
    </row>
    <row r="469" spans="1:7">
      <c r="A469" s="238" t="s">
        <v>2160</v>
      </c>
      <c r="B469" s="238" t="s">
        <v>2161</v>
      </c>
      <c r="C469" s="238" t="s">
        <v>1240</v>
      </c>
      <c r="D469" s="238" t="s">
        <v>1241</v>
      </c>
      <c r="E469" s="239">
        <v>6</v>
      </c>
      <c r="F469" s="240">
        <v>1567.81</v>
      </c>
      <c r="G469" s="240">
        <v>4054.69</v>
      </c>
    </row>
    <row r="470" spans="1:7">
      <c r="A470" s="238" t="s">
        <v>2162</v>
      </c>
      <c r="B470" s="238" t="s">
        <v>2163</v>
      </c>
      <c r="C470" s="238" t="s">
        <v>1240</v>
      </c>
      <c r="D470" s="238" t="s">
        <v>1241</v>
      </c>
      <c r="E470" s="239">
        <v>5</v>
      </c>
      <c r="F470" s="240">
        <v>166.743027543577</v>
      </c>
      <c r="G470" s="240">
        <v>203.13</v>
      </c>
    </row>
    <row r="471" spans="1:7">
      <c r="A471" s="238" t="s">
        <v>2164</v>
      </c>
      <c r="B471" s="238" t="s">
        <v>2165</v>
      </c>
      <c r="C471" s="238" t="s">
        <v>1240</v>
      </c>
      <c r="D471" s="238" t="s">
        <v>1241</v>
      </c>
      <c r="E471" s="239">
        <v>1</v>
      </c>
      <c r="F471" s="240">
        <v>586.62</v>
      </c>
      <c r="G471" s="240">
        <v>750</v>
      </c>
    </row>
    <row r="472" spans="1:7">
      <c r="A472" s="238" t="s">
        <v>2166</v>
      </c>
      <c r="B472" s="238" t="s">
        <v>2167</v>
      </c>
      <c r="C472" s="238" t="s">
        <v>1240</v>
      </c>
      <c r="D472" s="238" t="s">
        <v>1241</v>
      </c>
      <c r="E472" s="239">
        <v>122</v>
      </c>
      <c r="F472" s="240">
        <v>332.96</v>
      </c>
      <c r="G472" s="240">
        <v>1718.76</v>
      </c>
    </row>
    <row r="473" spans="1:7">
      <c r="A473" s="238" t="s">
        <v>2168</v>
      </c>
      <c r="B473" s="238" t="s">
        <v>2169</v>
      </c>
      <c r="C473" s="238" t="s">
        <v>1240</v>
      </c>
      <c r="D473" s="238" t="s">
        <v>1241</v>
      </c>
      <c r="E473" s="239">
        <v>189</v>
      </c>
      <c r="F473" s="240">
        <v>308.74</v>
      </c>
      <c r="G473" s="240">
        <v>1593.75</v>
      </c>
    </row>
    <row r="474" spans="1:7">
      <c r="A474" s="238" t="s">
        <v>2170</v>
      </c>
      <c r="B474" s="238" t="s">
        <v>2171</v>
      </c>
      <c r="C474" s="238" t="s">
        <v>1240</v>
      </c>
      <c r="D474" s="238" t="s">
        <v>1241</v>
      </c>
      <c r="E474" s="239">
        <v>88</v>
      </c>
      <c r="F474" s="240">
        <v>92.281186093655705</v>
      </c>
      <c r="G474" s="240">
        <v>650.82000000000005</v>
      </c>
    </row>
    <row r="475" spans="1:7">
      <c r="A475" s="238" t="s">
        <v>2172</v>
      </c>
      <c r="B475" s="238" t="s">
        <v>2173</v>
      </c>
      <c r="C475" s="238" t="s">
        <v>1240</v>
      </c>
      <c r="D475" s="238" t="s">
        <v>1241</v>
      </c>
      <c r="E475" s="239">
        <v>2</v>
      </c>
      <c r="F475" s="240">
        <v>754.05499999999995</v>
      </c>
      <c r="G475" s="240">
        <v>1007.81</v>
      </c>
    </row>
    <row r="476" spans="1:7">
      <c r="A476" s="238" t="s">
        <v>2174</v>
      </c>
      <c r="B476" s="238" t="s">
        <v>2175</v>
      </c>
      <c r="C476" s="238" t="s">
        <v>1240</v>
      </c>
      <c r="D476" s="238" t="s">
        <v>1241</v>
      </c>
      <c r="E476" s="239">
        <v>2</v>
      </c>
      <c r="F476" s="240">
        <v>2271.62</v>
      </c>
      <c r="G476" s="240">
        <v>5695.3125</v>
      </c>
    </row>
    <row r="477" spans="1:7">
      <c r="A477" s="238" t="s">
        <v>2176</v>
      </c>
      <c r="B477" s="238" t="s">
        <v>2177</v>
      </c>
      <c r="C477" s="238" t="s">
        <v>1240</v>
      </c>
      <c r="D477" s="238" t="s">
        <v>1241</v>
      </c>
      <c r="E477" s="239">
        <v>30</v>
      </c>
      <c r="F477" s="240">
        <v>364.33</v>
      </c>
      <c r="G477" s="240">
        <v>444.92</v>
      </c>
    </row>
    <row r="478" spans="1:7">
      <c r="A478" s="238" t="s">
        <v>2178</v>
      </c>
      <c r="B478" s="238" t="s">
        <v>2179</v>
      </c>
      <c r="C478" s="238" t="s">
        <v>1240</v>
      </c>
      <c r="D478" s="238" t="s">
        <v>1241</v>
      </c>
      <c r="E478" s="239">
        <v>4</v>
      </c>
      <c r="F478" s="240">
        <v>4089.19</v>
      </c>
      <c r="G478" s="240">
        <v>9046.8799999999992</v>
      </c>
    </row>
    <row r="479" spans="1:7">
      <c r="A479" s="238" t="s">
        <v>2180</v>
      </c>
      <c r="B479" s="238" t="s">
        <v>2181</v>
      </c>
      <c r="C479" s="238" t="s">
        <v>1240</v>
      </c>
      <c r="D479" s="238" t="s">
        <v>1241</v>
      </c>
      <c r="E479" s="239">
        <v>1</v>
      </c>
      <c r="F479" s="240">
        <v>2577.92</v>
      </c>
      <c r="G479" s="240">
        <v>3117.1875</v>
      </c>
    </row>
    <row r="480" spans="1:7">
      <c r="A480" s="238" t="s">
        <v>2182</v>
      </c>
      <c r="B480" s="238" t="s">
        <v>2183</v>
      </c>
      <c r="C480" s="238" t="s">
        <v>1240</v>
      </c>
      <c r="D480" s="238" t="s">
        <v>1241</v>
      </c>
      <c r="E480" s="239">
        <v>6</v>
      </c>
      <c r="F480" s="240">
        <v>239.13</v>
      </c>
      <c r="G480" s="240">
        <v>308.59375</v>
      </c>
    </row>
    <row r="481" spans="1:7">
      <c r="A481" s="238" t="s">
        <v>2184</v>
      </c>
      <c r="B481" s="238" t="s">
        <v>2185</v>
      </c>
      <c r="C481" s="238" t="s">
        <v>1240</v>
      </c>
      <c r="D481" s="238" t="s">
        <v>1241</v>
      </c>
      <c r="E481" s="239">
        <v>20</v>
      </c>
      <c r="F481" s="240">
        <v>599.33000000000004</v>
      </c>
      <c r="G481" s="240">
        <v>3093.75</v>
      </c>
    </row>
    <row r="482" spans="1:7">
      <c r="A482" s="238" t="s">
        <v>2186</v>
      </c>
      <c r="B482" s="238" t="s">
        <v>2187</v>
      </c>
      <c r="C482" s="238" t="s">
        <v>1240</v>
      </c>
      <c r="D482" s="238" t="s">
        <v>1241</v>
      </c>
      <c r="E482" s="239">
        <v>2</v>
      </c>
      <c r="F482" s="240">
        <v>973.21</v>
      </c>
      <c r="G482" s="240">
        <v>973.21</v>
      </c>
    </row>
    <row r="483" spans="1:7">
      <c r="A483" s="238" t="s">
        <v>2188</v>
      </c>
      <c r="B483" s="238" t="s">
        <v>2189</v>
      </c>
      <c r="C483" s="238" t="s">
        <v>1240</v>
      </c>
      <c r="D483" s="238" t="s">
        <v>1241</v>
      </c>
      <c r="E483" s="239">
        <v>1</v>
      </c>
      <c r="F483" s="240">
        <v>4320.41</v>
      </c>
      <c r="G483" s="240">
        <v>5078.125</v>
      </c>
    </row>
    <row r="484" spans="1:7">
      <c r="A484" s="238" t="s">
        <v>2190</v>
      </c>
      <c r="B484" s="238" t="s">
        <v>2191</v>
      </c>
      <c r="C484" s="238" t="s">
        <v>1240</v>
      </c>
      <c r="D484" s="238" t="s">
        <v>1241</v>
      </c>
      <c r="E484" s="239">
        <v>2</v>
      </c>
      <c r="F484" s="240">
        <v>2785</v>
      </c>
      <c r="G484" s="240">
        <v>3273.4375</v>
      </c>
    </row>
    <row r="485" spans="1:7">
      <c r="A485" s="238" t="s">
        <v>2192</v>
      </c>
      <c r="B485" s="238" t="s">
        <v>2193</v>
      </c>
      <c r="C485" s="238" t="s">
        <v>1240</v>
      </c>
      <c r="D485" s="238" t="s">
        <v>1241</v>
      </c>
      <c r="E485" s="239">
        <v>61</v>
      </c>
      <c r="F485" s="240">
        <v>66.48</v>
      </c>
      <c r="G485" s="240">
        <v>154.6875</v>
      </c>
    </row>
    <row r="486" spans="1:7">
      <c r="A486" s="238" t="s">
        <v>2194</v>
      </c>
      <c r="B486" s="238" t="s">
        <v>2195</v>
      </c>
      <c r="C486" s="238" t="s">
        <v>1240</v>
      </c>
      <c r="D486" s="238" t="s">
        <v>1241</v>
      </c>
      <c r="E486" s="239">
        <v>3</v>
      </c>
      <c r="F486" s="240">
        <v>575.02</v>
      </c>
      <c r="G486" s="240">
        <v>695.3125</v>
      </c>
    </row>
    <row r="487" spans="1:7">
      <c r="A487" s="238" t="s">
        <v>2196</v>
      </c>
      <c r="B487" s="238" t="s">
        <v>2197</v>
      </c>
      <c r="C487" s="238" t="s">
        <v>1240</v>
      </c>
      <c r="D487" s="238" t="s">
        <v>1241</v>
      </c>
      <c r="E487" s="239">
        <v>12</v>
      </c>
      <c r="F487" s="240">
        <v>844.47</v>
      </c>
      <c r="G487" s="240">
        <v>2062.5</v>
      </c>
    </row>
    <row r="488" spans="1:7">
      <c r="A488" s="238" t="s">
        <v>2198</v>
      </c>
      <c r="B488" s="238" t="s">
        <v>2199</v>
      </c>
      <c r="C488" s="238" t="s">
        <v>1240</v>
      </c>
      <c r="D488" s="238" t="s">
        <v>1241</v>
      </c>
      <c r="E488" s="239">
        <v>7</v>
      </c>
      <c r="F488" s="240">
        <v>2399.0500000000002</v>
      </c>
      <c r="G488" s="240">
        <v>2929.6875</v>
      </c>
    </row>
    <row r="489" spans="1:7">
      <c r="A489" s="238" t="s">
        <v>2200</v>
      </c>
      <c r="B489" s="238" t="s">
        <v>2201</v>
      </c>
      <c r="C489" s="238" t="s">
        <v>1240</v>
      </c>
      <c r="D489" s="238" t="s">
        <v>1241</v>
      </c>
      <c r="E489" s="239">
        <v>18</v>
      </c>
      <c r="F489" s="240">
        <v>3505.16</v>
      </c>
      <c r="G489" s="240">
        <v>13570.3125</v>
      </c>
    </row>
    <row r="490" spans="1:7">
      <c r="A490" s="238" t="s">
        <v>2202</v>
      </c>
      <c r="B490" s="238" t="s">
        <v>2203</v>
      </c>
      <c r="C490" s="238" t="s">
        <v>1240</v>
      </c>
      <c r="D490" s="238" t="s">
        <v>1241</v>
      </c>
      <c r="E490" s="239">
        <v>2</v>
      </c>
      <c r="F490" s="240">
        <v>3240.83</v>
      </c>
      <c r="G490" s="240">
        <v>7023.4375</v>
      </c>
    </row>
    <row r="491" spans="1:7">
      <c r="A491" s="238" t="s">
        <v>2204</v>
      </c>
      <c r="B491" s="238" t="s">
        <v>2205</v>
      </c>
      <c r="C491" s="238" t="s">
        <v>1240</v>
      </c>
      <c r="D491" s="238" t="s">
        <v>1241</v>
      </c>
      <c r="E491" s="239">
        <v>1</v>
      </c>
      <c r="F491" s="240">
        <v>381.2</v>
      </c>
      <c r="G491" s="240">
        <v>460.9375</v>
      </c>
    </row>
    <row r="492" spans="1:7">
      <c r="A492" s="238" t="s">
        <v>2206</v>
      </c>
      <c r="B492" s="238" t="s">
        <v>2207</v>
      </c>
      <c r="C492" s="238" t="s">
        <v>1240</v>
      </c>
      <c r="D492" s="238" t="s">
        <v>1241</v>
      </c>
      <c r="E492" s="239">
        <v>1</v>
      </c>
      <c r="F492" s="240">
        <v>995.42</v>
      </c>
      <c r="G492" s="240">
        <v>1031.25</v>
      </c>
    </row>
    <row r="493" spans="1:7">
      <c r="A493" s="238" t="s">
        <v>2208</v>
      </c>
      <c r="B493" s="238" t="s">
        <v>2209</v>
      </c>
      <c r="C493" s="238" t="s">
        <v>1240</v>
      </c>
      <c r="D493" s="238" t="s">
        <v>1241</v>
      </c>
      <c r="E493" s="239">
        <v>23</v>
      </c>
      <c r="F493" s="240">
        <v>825.25366985811399</v>
      </c>
      <c r="G493" s="240">
        <v>3023.43</v>
      </c>
    </row>
    <row r="494" spans="1:7">
      <c r="A494" s="238" t="s">
        <v>2210</v>
      </c>
      <c r="B494" s="238" t="s">
        <v>2211</v>
      </c>
      <c r="C494" s="238" t="s">
        <v>1240</v>
      </c>
      <c r="D494" s="238" t="s">
        <v>1241</v>
      </c>
      <c r="E494" s="239">
        <v>1</v>
      </c>
      <c r="F494" s="240">
        <v>2703.82</v>
      </c>
      <c r="G494" s="240">
        <v>5851.5625</v>
      </c>
    </row>
    <row r="495" spans="1:7">
      <c r="A495" s="238" t="s">
        <v>2212</v>
      </c>
      <c r="B495" s="238" t="s">
        <v>2213</v>
      </c>
      <c r="C495" s="238" t="s">
        <v>1240</v>
      </c>
      <c r="D495" s="238" t="s">
        <v>1241</v>
      </c>
      <c r="E495" s="239">
        <v>8</v>
      </c>
      <c r="F495" s="240">
        <v>252.7</v>
      </c>
      <c r="G495" s="240">
        <v>617.1875</v>
      </c>
    </row>
    <row r="496" spans="1:7">
      <c r="A496" s="238" t="s">
        <v>2214</v>
      </c>
      <c r="B496" s="238" t="s">
        <v>2215</v>
      </c>
      <c r="C496" s="238" t="s">
        <v>1240</v>
      </c>
      <c r="D496" s="238" t="s">
        <v>1241</v>
      </c>
      <c r="E496" s="239">
        <v>15</v>
      </c>
      <c r="F496" s="240">
        <v>726.46</v>
      </c>
      <c r="G496" s="240">
        <v>2812.5</v>
      </c>
    </row>
    <row r="497" spans="1:7">
      <c r="A497" s="238" t="s">
        <v>2216</v>
      </c>
      <c r="B497" s="238" t="s">
        <v>2217</v>
      </c>
      <c r="C497" s="238" t="s">
        <v>1240</v>
      </c>
      <c r="D497" s="238" t="s">
        <v>1241</v>
      </c>
      <c r="E497" s="239">
        <v>1</v>
      </c>
      <c r="F497" s="240">
        <v>0</v>
      </c>
      <c r="G497" s="240">
        <v>2570.31</v>
      </c>
    </row>
    <row r="498" spans="1:7">
      <c r="A498" s="238" t="s">
        <v>2218</v>
      </c>
      <c r="B498" s="238" t="s">
        <v>2219</v>
      </c>
      <c r="C498" s="238" t="s">
        <v>1240</v>
      </c>
      <c r="D498" s="238" t="s">
        <v>1241</v>
      </c>
      <c r="E498" s="239">
        <v>1</v>
      </c>
      <c r="F498" s="240">
        <v>2104.7600000000002</v>
      </c>
      <c r="G498" s="240">
        <v>2570.31</v>
      </c>
    </row>
    <row r="499" spans="1:7">
      <c r="A499" s="238" t="s">
        <v>2220</v>
      </c>
      <c r="B499" s="238" t="s">
        <v>2221</v>
      </c>
      <c r="C499" s="238" t="s">
        <v>1240</v>
      </c>
      <c r="D499" s="238" t="s">
        <v>1241</v>
      </c>
      <c r="E499" s="239">
        <v>22</v>
      </c>
      <c r="F499" s="240">
        <v>890.46</v>
      </c>
      <c r="G499" s="240">
        <v>5129.45</v>
      </c>
    </row>
    <row r="500" spans="1:7">
      <c r="A500" s="238" t="s">
        <v>2222</v>
      </c>
      <c r="B500" s="238" t="s">
        <v>2223</v>
      </c>
      <c r="C500" s="238" t="s">
        <v>1240</v>
      </c>
      <c r="D500" s="238" t="s">
        <v>1241</v>
      </c>
      <c r="E500" s="239">
        <v>9</v>
      </c>
      <c r="F500" s="240">
        <v>2104.7600000000002</v>
      </c>
      <c r="G500" s="240">
        <v>10281.25</v>
      </c>
    </row>
    <row r="501" spans="1:7">
      <c r="A501" s="238" t="s">
        <v>2224</v>
      </c>
      <c r="B501" s="238" t="s">
        <v>2225</v>
      </c>
      <c r="C501" s="238" t="s">
        <v>1240</v>
      </c>
      <c r="D501" s="238" t="s">
        <v>1241</v>
      </c>
      <c r="E501" s="239">
        <v>11</v>
      </c>
      <c r="F501" s="240">
        <v>2232.71</v>
      </c>
      <c r="G501" s="240">
        <v>8179.6875</v>
      </c>
    </row>
    <row r="502" spans="1:7">
      <c r="A502" s="238" t="s">
        <v>2226</v>
      </c>
      <c r="B502" s="238" t="s">
        <v>2227</v>
      </c>
      <c r="C502" s="238" t="s">
        <v>1240</v>
      </c>
      <c r="D502" s="238" t="s">
        <v>1241</v>
      </c>
      <c r="E502" s="239">
        <v>1</v>
      </c>
      <c r="F502" s="240">
        <v>2232.71</v>
      </c>
      <c r="G502" s="240">
        <v>2726.5625</v>
      </c>
    </row>
    <row r="503" spans="1:7">
      <c r="A503" s="238" t="s">
        <v>2228</v>
      </c>
      <c r="B503" s="238" t="s">
        <v>2229</v>
      </c>
      <c r="C503" s="238" t="s">
        <v>1240</v>
      </c>
      <c r="D503" s="238" t="s">
        <v>1241</v>
      </c>
      <c r="E503" s="239">
        <v>5</v>
      </c>
      <c r="F503" s="240">
        <v>1017.2</v>
      </c>
      <c r="G503" s="240">
        <v>1242.1875</v>
      </c>
    </row>
    <row r="504" spans="1:7">
      <c r="A504" s="238" t="s">
        <v>2230</v>
      </c>
      <c r="B504" s="238" t="s">
        <v>2231</v>
      </c>
      <c r="C504" s="238" t="s">
        <v>1240</v>
      </c>
      <c r="D504" s="238" t="s">
        <v>1241</v>
      </c>
      <c r="E504" s="239">
        <v>4</v>
      </c>
      <c r="F504" s="240">
        <v>953.22</v>
      </c>
      <c r="G504" s="240">
        <v>1164.0625</v>
      </c>
    </row>
    <row r="505" spans="1:7">
      <c r="A505" s="238" t="s">
        <v>2232</v>
      </c>
      <c r="B505" s="238" t="s">
        <v>2233</v>
      </c>
      <c r="C505" s="238" t="s">
        <v>1240</v>
      </c>
      <c r="D505" s="238" t="s">
        <v>1241</v>
      </c>
      <c r="E505" s="239">
        <v>20</v>
      </c>
      <c r="F505" s="240">
        <v>2899.78</v>
      </c>
      <c r="G505" s="240">
        <v>14968.75</v>
      </c>
    </row>
    <row r="506" spans="1:7">
      <c r="A506" s="238" t="s">
        <v>2234</v>
      </c>
      <c r="B506" s="238" t="s">
        <v>2235</v>
      </c>
      <c r="C506" s="238" t="s">
        <v>1240</v>
      </c>
      <c r="D506" s="238" t="s">
        <v>1241</v>
      </c>
      <c r="E506" s="239">
        <v>3</v>
      </c>
      <c r="F506" s="240">
        <v>1770.86</v>
      </c>
      <c r="G506" s="240">
        <v>3898.4375</v>
      </c>
    </row>
    <row r="507" spans="1:7">
      <c r="A507" s="238" t="s">
        <v>2236</v>
      </c>
      <c r="B507" s="238" t="s">
        <v>2237</v>
      </c>
      <c r="C507" s="238" t="s">
        <v>1240</v>
      </c>
      <c r="D507" s="238" t="s">
        <v>1241</v>
      </c>
      <c r="E507" s="239">
        <v>2</v>
      </c>
      <c r="F507" s="240">
        <v>2899.78</v>
      </c>
      <c r="G507" s="240">
        <v>3742.1875</v>
      </c>
    </row>
    <row r="508" spans="1:7">
      <c r="A508" s="238" t="s">
        <v>2238</v>
      </c>
      <c r="B508" s="238" t="s">
        <v>2239</v>
      </c>
      <c r="C508" s="238" t="s">
        <v>1240</v>
      </c>
      <c r="D508" s="238" t="s">
        <v>1241</v>
      </c>
      <c r="E508" s="239">
        <v>4</v>
      </c>
      <c r="F508" s="240">
        <v>3035.0349999999999</v>
      </c>
      <c r="G508" s="240">
        <v>7796.88</v>
      </c>
    </row>
    <row r="509" spans="1:7">
      <c r="A509" s="238" t="s">
        <v>2240</v>
      </c>
      <c r="B509" s="238" t="s">
        <v>2241</v>
      </c>
      <c r="C509" s="238" t="s">
        <v>1240</v>
      </c>
      <c r="D509" s="238" t="s">
        <v>1241</v>
      </c>
      <c r="E509" s="239">
        <v>1</v>
      </c>
      <c r="F509" s="240">
        <v>3020.86</v>
      </c>
      <c r="G509" s="240">
        <v>3898.44</v>
      </c>
    </row>
    <row r="510" spans="1:7">
      <c r="A510" s="238" t="s">
        <v>2242</v>
      </c>
      <c r="B510" s="238" t="s">
        <v>2243</v>
      </c>
      <c r="C510" s="238" t="s">
        <v>1240</v>
      </c>
      <c r="D510" s="238" t="s">
        <v>1241</v>
      </c>
      <c r="E510" s="239">
        <v>1</v>
      </c>
      <c r="F510" s="240">
        <v>3020.86</v>
      </c>
      <c r="G510" s="240">
        <v>3898.44</v>
      </c>
    </row>
    <row r="511" spans="1:7">
      <c r="A511" s="238" t="s">
        <v>2244</v>
      </c>
      <c r="B511" s="238" t="s">
        <v>2245</v>
      </c>
      <c r="C511" s="238" t="s">
        <v>1240</v>
      </c>
      <c r="D511" s="238" t="s">
        <v>1241</v>
      </c>
      <c r="E511" s="239">
        <v>7</v>
      </c>
      <c r="F511" s="240">
        <v>3444.62</v>
      </c>
      <c r="G511" s="240">
        <v>13335.93</v>
      </c>
    </row>
    <row r="512" spans="1:7">
      <c r="A512" s="238" t="s">
        <v>2246</v>
      </c>
      <c r="B512" s="238" t="s">
        <v>2247</v>
      </c>
      <c r="C512" s="238" t="s">
        <v>1240</v>
      </c>
      <c r="D512" s="238" t="s">
        <v>1241</v>
      </c>
      <c r="E512" s="239">
        <v>1</v>
      </c>
      <c r="F512" s="240">
        <v>3444.62</v>
      </c>
      <c r="G512" s="240">
        <v>4445.3100000000004</v>
      </c>
    </row>
    <row r="513" spans="1:7">
      <c r="A513" s="238" t="s">
        <v>2248</v>
      </c>
      <c r="B513" s="238" t="s">
        <v>2249</v>
      </c>
      <c r="C513" s="238" t="s">
        <v>1240</v>
      </c>
      <c r="D513" s="238" t="s">
        <v>1241</v>
      </c>
      <c r="E513" s="239">
        <v>2</v>
      </c>
      <c r="F513" s="240">
        <v>3848.86</v>
      </c>
      <c r="G513" s="240">
        <v>4523.7299999999996</v>
      </c>
    </row>
    <row r="514" spans="1:7">
      <c r="A514" s="238" t="s">
        <v>2250</v>
      </c>
      <c r="B514" s="238" t="s">
        <v>2251</v>
      </c>
      <c r="C514" s="238" t="s">
        <v>1240</v>
      </c>
      <c r="D514" s="238" t="s">
        <v>1241</v>
      </c>
      <c r="E514" s="239">
        <v>2</v>
      </c>
      <c r="F514" s="240">
        <v>739.55</v>
      </c>
      <c r="G514" s="240">
        <v>907.63</v>
      </c>
    </row>
    <row r="515" spans="1:7">
      <c r="A515" s="238" t="s">
        <v>2252</v>
      </c>
      <c r="B515" s="238" t="s">
        <v>2253</v>
      </c>
      <c r="C515" s="238" t="s">
        <v>1240</v>
      </c>
      <c r="D515" s="238" t="s">
        <v>1241</v>
      </c>
      <c r="E515" s="239">
        <v>1</v>
      </c>
      <c r="F515" s="240">
        <v>1017.2</v>
      </c>
      <c r="G515" s="240">
        <v>1242.19</v>
      </c>
    </row>
    <row r="516" spans="1:7">
      <c r="A516" s="238" t="s">
        <v>2254</v>
      </c>
      <c r="B516" s="238" t="s">
        <v>2255</v>
      </c>
      <c r="C516" s="238" t="s">
        <v>1240</v>
      </c>
      <c r="D516" s="238" t="s">
        <v>1241</v>
      </c>
      <c r="E516" s="239">
        <v>1</v>
      </c>
      <c r="F516" s="240">
        <v>2190.2600000000002</v>
      </c>
      <c r="G516" s="240">
        <v>2648.4375</v>
      </c>
    </row>
    <row r="517" spans="1:7">
      <c r="A517" s="238" t="s">
        <v>2256</v>
      </c>
      <c r="B517" s="238" t="s">
        <v>2257</v>
      </c>
      <c r="C517" s="238" t="s">
        <v>1240</v>
      </c>
      <c r="D517" s="238" t="s">
        <v>1241</v>
      </c>
      <c r="E517" s="239">
        <v>1</v>
      </c>
      <c r="F517" s="240">
        <v>3384.26</v>
      </c>
      <c r="G517" s="240">
        <v>4132.8100000000004</v>
      </c>
    </row>
    <row r="518" spans="1:7">
      <c r="A518" s="238" t="s">
        <v>2258</v>
      </c>
      <c r="B518" s="238" t="s">
        <v>2259</v>
      </c>
      <c r="C518" s="238" t="s">
        <v>1240</v>
      </c>
      <c r="D518" s="238" t="s">
        <v>1241</v>
      </c>
      <c r="E518" s="239">
        <v>29</v>
      </c>
      <c r="F518" s="240">
        <v>825.27</v>
      </c>
      <c r="G518" s="240">
        <v>4031.24</v>
      </c>
    </row>
    <row r="519" spans="1:7">
      <c r="A519" s="238" t="s">
        <v>2260</v>
      </c>
      <c r="B519" s="238" t="s">
        <v>2261</v>
      </c>
      <c r="C519" s="238" t="s">
        <v>1240</v>
      </c>
      <c r="D519" s="238" t="s">
        <v>1241</v>
      </c>
      <c r="E519" s="239">
        <v>28</v>
      </c>
      <c r="F519" s="240">
        <v>329.47</v>
      </c>
      <c r="G519" s="240">
        <v>804.68</v>
      </c>
    </row>
    <row r="520" spans="1:7">
      <c r="A520" s="238" t="s">
        <v>2262</v>
      </c>
      <c r="B520" s="238" t="s">
        <v>2263</v>
      </c>
      <c r="C520" s="238" t="s">
        <v>1240</v>
      </c>
      <c r="D520" s="238" t="s">
        <v>1241</v>
      </c>
      <c r="E520" s="239">
        <v>9</v>
      </c>
      <c r="F520" s="240">
        <v>222.01</v>
      </c>
      <c r="G520" s="240">
        <v>250</v>
      </c>
    </row>
    <row r="521" spans="1:7">
      <c r="A521" s="238" t="s">
        <v>2264</v>
      </c>
      <c r="B521" s="238" t="s">
        <v>2265</v>
      </c>
      <c r="C521" s="238" t="s">
        <v>1240</v>
      </c>
      <c r="D521" s="238" t="s">
        <v>1241</v>
      </c>
      <c r="E521" s="239">
        <v>3</v>
      </c>
      <c r="F521" s="240">
        <v>156.1</v>
      </c>
      <c r="G521" s="240">
        <v>175.78</v>
      </c>
    </row>
    <row r="522" spans="1:7">
      <c r="A522" s="238" t="s">
        <v>2266</v>
      </c>
      <c r="B522" s="238" t="s">
        <v>2267</v>
      </c>
      <c r="C522" s="238" t="s">
        <v>1240</v>
      </c>
      <c r="D522" s="238" t="s">
        <v>1241</v>
      </c>
      <c r="E522" s="239">
        <v>15</v>
      </c>
      <c r="F522" s="240">
        <v>548.11079166666605</v>
      </c>
      <c r="G522" s="240">
        <v>1234.3800000000001</v>
      </c>
    </row>
    <row r="523" spans="1:7">
      <c r="A523" s="238" t="s">
        <v>2268</v>
      </c>
      <c r="B523" s="238" t="s">
        <v>2269</v>
      </c>
      <c r="C523" s="238" t="s">
        <v>1240</v>
      </c>
      <c r="D523" s="238" t="s">
        <v>1241</v>
      </c>
      <c r="E523" s="239">
        <v>8</v>
      </c>
      <c r="F523" s="240">
        <v>423.2</v>
      </c>
      <c r="G523" s="240">
        <v>953.12</v>
      </c>
    </row>
    <row r="524" spans="1:7">
      <c r="A524" s="238" t="s">
        <v>2270</v>
      </c>
      <c r="B524" s="238" t="s">
        <v>2271</v>
      </c>
      <c r="C524" s="238" t="s">
        <v>1240</v>
      </c>
      <c r="D524" s="238" t="s">
        <v>1241</v>
      </c>
      <c r="E524" s="239">
        <v>13</v>
      </c>
      <c r="F524" s="240">
        <v>430.14</v>
      </c>
      <c r="G524" s="240">
        <v>1453.14</v>
      </c>
    </row>
    <row r="525" spans="1:7">
      <c r="A525" s="238" t="s">
        <v>2272</v>
      </c>
      <c r="B525" s="238" t="s">
        <v>2273</v>
      </c>
      <c r="C525" s="238" t="s">
        <v>1240</v>
      </c>
      <c r="D525" s="238" t="s">
        <v>1241</v>
      </c>
      <c r="E525" s="239">
        <v>6</v>
      </c>
      <c r="F525" s="240">
        <v>140.25</v>
      </c>
      <c r="G525" s="240">
        <v>156.25</v>
      </c>
    </row>
    <row r="526" spans="1:7">
      <c r="A526" s="238" t="s">
        <v>2274</v>
      </c>
      <c r="B526" s="238" t="s">
        <v>2275</v>
      </c>
      <c r="C526" s="238" t="s">
        <v>1240</v>
      </c>
      <c r="D526" s="238" t="s">
        <v>1241</v>
      </c>
      <c r="E526" s="239">
        <v>5</v>
      </c>
      <c r="F526" s="240">
        <v>850.79</v>
      </c>
      <c r="G526" s="240">
        <v>1000</v>
      </c>
    </row>
    <row r="527" spans="1:7">
      <c r="A527" s="238" t="s">
        <v>2276</v>
      </c>
      <c r="B527" s="238" t="s">
        <v>2277</v>
      </c>
      <c r="C527" s="238" t="s">
        <v>1240</v>
      </c>
      <c r="D527" s="238" t="s">
        <v>1241</v>
      </c>
      <c r="E527" s="239">
        <v>7</v>
      </c>
      <c r="F527" s="240">
        <v>127.95</v>
      </c>
      <c r="G527" s="240">
        <v>156.25</v>
      </c>
    </row>
    <row r="528" spans="1:7">
      <c r="A528" s="238" t="s">
        <v>2278</v>
      </c>
      <c r="B528" s="238" t="s">
        <v>2279</v>
      </c>
      <c r="C528" s="238" t="s">
        <v>1240</v>
      </c>
      <c r="D528" s="238" t="s">
        <v>1241</v>
      </c>
      <c r="E528" s="239">
        <v>2</v>
      </c>
      <c r="F528" s="240">
        <v>2739.27</v>
      </c>
      <c r="G528" s="240">
        <v>3000</v>
      </c>
    </row>
    <row r="529" spans="1:7">
      <c r="A529" s="238" t="s">
        <v>2280</v>
      </c>
      <c r="B529" s="238" t="s">
        <v>2281</v>
      </c>
      <c r="C529" s="238" t="s">
        <v>1240</v>
      </c>
      <c r="D529" s="238" t="s">
        <v>1241</v>
      </c>
      <c r="E529" s="239">
        <v>10</v>
      </c>
      <c r="F529" s="240">
        <v>637.41999999999996</v>
      </c>
      <c r="G529" s="240">
        <v>1401.7</v>
      </c>
    </row>
    <row r="530" spans="1:7">
      <c r="A530" s="238" t="s">
        <v>2282</v>
      </c>
      <c r="B530" s="238" t="s">
        <v>2283</v>
      </c>
      <c r="C530" s="238" t="s">
        <v>1240</v>
      </c>
      <c r="D530" s="238" t="s">
        <v>1241</v>
      </c>
      <c r="E530" s="239">
        <v>2</v>
      </c>
      <c r="F530" s="240">
        <v>246.19363636363599</v>
      </c>
      <c r="G530" s="240">
        <v>269.49</v>
      </c>
    </row>
    <row r="531" spans="1:7">
      <c r="A531" s="238" t="s">
        <v>2284</v>
      </c>
      <c r="B531" s="238" t="s">
        <v>2285</v>
      </c>
      <c r="C531" s="238" t="s">
        <v>1240</v>
      </c>
      <c r="D531" s="238" t="s">
        <v>1241</v>
      </c>
      <c r="E531" s="239">
        <v>26</v>
      </c>
      <c r="F531" s="240">
        <v>305.72460000000001</v>
      </c>
      <c r="G531" s="240">
        <v>1054.68</v>
      </c>
    </row>
    <row r="532" spans="1:7">
      <c r="A532" s="238" t="s">
        <v>2286</v>
      </c>
      <c r="B532" s="238" t="s">
        <v>2287</v>
      </c>
      <c r="C532" s="238" t="s">
        <v>1240</v>
      </c>
      <c r="D532" s="238" t="s">
        <v>1241</v>
      </c>
      <c r="E532" s="239">
        <v>1</v>
      </c>
      <c r="F532" s="240">
        <v>3334.88</v>
      </c>
      <c r="G532" s="240">
        <v>3514.84</v>
      </c>
    </row>
    <row r="533" spans="1:7">
      <c r="A533" s="238" t="s">
        <v>2288</v>
      </c>
      <c r="B533" s="238" t="s">
        <v>2289</v>
      </c>
      <c r="C533" s="238" t="s">
        <v>1240</v>
      </c>
      <c r="D533" s="238" t="s">
        <v>1241</v>
      </c>
      <c r="E533" s="239">
        <v>8</v>
      </c>
      <c r="F533" s="240">
        <v>569.64</v>
      </c>
      <c r="G533" s="240">
        <v>608.59</v>
      </c>
    </row>
    <row r="534" spans="1:7">
      <c r="A534" s="238" t="s">
        <v>2290</v>
      </c>
      <c r="B534" s="238" t="s">
        <v>2291</v>
      </c>
      <c r="C534" s="238" t="s">
        <v>1240</v>
      </c>
      <c r="D534" s="238" t="s">
        <v>1241</v>
      </c>
      <c r="E534" s="239">
        <v>1</v>
      </c>
      <c r="F534" s="240">
        <v>575.02</v>
      </c>
      <c r="G534" s="240">
        <v>695.3125</v>
      </c>
    </row>
    <row r="535" spans="1:7">
      <c r="A535" s="238" t="s">
        <v>2292</v>
      </c>
      <c r="B535" s="238" t="s">
        <v>2293</v>
      </c>
      <c r="C535" s="238" t="s">
        <v>1240</v>
      </c>
      <c r="D535" s="238" t="s">
        <v>1241</v>
      </c>
      <c r="E535" s="239">
        <v>4</v>
      </c>
      <c r="F535" s="240">
        <v>607.33000000000004</v>
      </c>
      <c r="G535" s="240">
        <v>734.375</v>
      </c>
    </row>
    <row r="536" spans="1:7">
      <c r="A536" s="238" t="s">
        <v>2294</v>
      </c>
      <c r="B536" s="238" t="s">
        <v>2295</v>
      </c>
      <c r="C536" s="238" t="s">
        <v>1240</v>
      </c>
      <c r="D536" s="238" t="s">
        <v>1241</v>
      </c>
      <c r="E536" s="239">
        <v>1</v>
      </c>
      <c r="F536" s="240">
        <v>3193.58</v>
      </c>
      <c r="G536" s="240">
        <v>3609.38</v>
      </c>
    </row>
    <row r="537" spans="1:7">
      <c r="A537" s="238" t="s">
        <v>2296</v>
      </c>
      <c r="B537" s="238" t="s">
        <v>2297</v>
      </c>
      <c r="C537" s="238" t="s">
        <v>1240</v>
      </c>
      <c r="D537" s="238" t="s">
        <v>1241</v>
      </c>
      <c r="E537" s="239">
        <v>16</v>
      </c>
      <c r="F537" s="240">
        <v>191.28</v>
      </c>
      <c r="G537" s="240">
        <v>233.59375</v>
      </c>
    </row>
    <row r="538" spans="1:7">
      <c r="A538" s="238" t="s">
        <v>2298</v>
      </c>
      <c r="B538" s="238" t="s">
        <v>2299</v>
      </c>
      <c r="C538" s="238" t="s">
        <v>1240</v>
      </c>
      <c r="D538" s="238" t="s">
        <v>1241</v>
      </c>
      <c r="E538" s="239">
        <v>15</v>
      </c>
      <c r="F538" s="240">
        <v>209.68</v>
      </c>
      <c r="G538" s="240">
        <v>261.72000000000003</v>
      </c>
    </row>
    <row r="539" spans="1:7">
      <c r="A539" s="238" t="s">
        <v>2300</v>
      </c>
      <c r="B539" s="238" t="s">
        <v>2301</v>
      </c>
      <c r="C539" s="238" t="s">
        <v>1240</v>
      </c>
      <c r="D539" s="238" t="s">
        <v>1241</v>
      </c>
      <c r="E539" s="239">
        <v>9</v>
      </c>
      <c r="F539" s="240">
        <v>1145.1500000000001</v>
      </c>
      <c r="G539" s="240">
        <v>1398.4375</v>
      </c>
    </row>
    <row r="540" spans="1:7">
      <c r="A540" s="238" t="s">
        <v>2302</v>
      </c>
      <c r="B540" s="238" t="s">
        <v>2303</v>
      </c>
      <c r="C540" s="238" t="s">
        <v>1240</v>
      </c>
      <c r="D540" s="238" t="s">
        <v>1241</v>
      </c>
      <c r="E540" s="239">
        <v>3</v>
      </c>
      <c r="F540" s="240">
        <v>1141.57125</v>
      </c>
      <c r="G540" s="240">
        <v>1330.36</v>
      </c>
    </row>
    <row r="541" spans="1:7">
      <c r="A541" s="238" t="s">
        <v>2304</v>
      </c>
      <c r="B541" s="238" t="s">
        <v>2305</v>
      </c>
      <c r="C541" s="238" t="s">
        <v>1240</v>
      </c>
      <c r="D541" s="238" t="s">
        <v>1241</v>
      </c>
      <c r="E541" s="239">
        <v>1</v>
      </c>
      <c r="F541" s="240">
        <v>2360.66</v>
      </c>
      <c r="G541" s="240">
        <v>2882.8125</v>
      </c>
    </row>
    <row r="542" spans="1:7">
      <c r="A542" s="238" t="s">
        <v>2306</v>
      </c>
      <c r="B542" s="238" t="s">
        <v>2307</v>
      </c>
      <c r="C542" s="238" t="s">
        <v>1240</v>
      </c>
      <c r="D542" s="238" t="s">
        <v>1241</v>
      </c>
      <c r="E542" s="239">
        <v>7</v>
      </c>
      <c r="F542" s="240">
        <v>1348.70333333333</v>
      </c>
      <c r="G542" s="240">
        <v>3109.375</v>
      </c>
    </row>
    <row r="543" spans="1:7">
      <c r="A543" s="238" t="s">
        <v>2308</v>
      </c>
      <c r="B543" s="238" t="s">
        <v>2309</v>
      </c>
      <c r="C543" s="238" t="s">
        <v>1240</v>
      </c>
      <c r="D543" s="238" t="s">
        <v>1241</v>
      </c>
      <c r="E543" s="239">
        <v>2</v>
      </c>
      <c r="F543" s="240">
        <v>543.85</v>
      </c>
      <c r="G543" s="240">
        <v>695.3125</v>
      </c>
    </row>
    <row r="544" spans="1:7">
      <c r="A544" s="238" t="s">
        <v>2310</v>
      </c>
      <c r="B544" s="238" t="s">
        <v>2311</v>
      </c>
      <c r="C544" s="238" t="s">
        <v>1240</v>
      </c>
      <c r="D544" s="238" t="s">
        <v>1241</v>
      </c>
      <c r="E544" s="239">
        <v>3</v>
      </c>
      <c r="F544" s="240">
        <v>633.35</v>
      </c>
      <c r="G544" s="240">
        <v>773.4375</v>
      </c>
    </row>
    <row r="545" spans="1:7">
      <c r="A545" s="238" t="s">
        <v>2312</v>
      </c>
      <c r="B545" s="238" t="s">
        <v>2313</v>
      </c>
      <c r="C545" s="238" t="s">
        <v>1240</v>
      </c>
      <c r="D545" s="238" t="s">
        <v>1241</v>
      </c>
      <c r="E545" s="239">
        <v>2</v>
      </c>
      <c r="F545" s="240">
        <v>567.77969370204698</v>
      </c>
      <c r="G545" s="240">
        <v>664.0625</v>
      </c>
    </row>
    <row r="546" spans="1:7">
      <c r="A546" s="238" t="s">
        <v>2314</v>
      </c>
      <c r="B546" s="238" t="s">
        <v>2315</v>
      </c>
      <c r="C546" s="238" t="s">
        <v>1240</v>
      </c>
      <c r="D546" s="238" t="s">
        <v>1241</v>
      </c>
      <c r="E546" s="239">
        <v>12</v>
      </c>
      <c r="F546" s="240">
        <v>666.06</v>
      </c>
      <c r="G546" s="240">
        <v>2554.6875</v>
      </c>
    </row>
    <row r="547" spans="1:7">
      <c r="A547" s="238" t="s">
        <v>2316</v>
      </c>
      <c r="B547" s="238" t="s">
        <v>2317</v>
      </c>
      <c r="C547" s="238" t="s">
        <v>1240</v>
      </c>
      <c r="D547" s="238" t="s">
        <v>1241</v>
      </c>
      <c r="E547" s="239">
        <v>5</v>
      </c>
      <c r="F547" s="240">
        <v>1414.95</v>
      </c>
      <c r="G547" s="240">
        <v>1710.94</v>
      </c>
    </row>
    <row r="548" spans="1:7">
      <c r="A548" s="238" t="s">
        <v>2318</v>
      </c>
      <c r="B548" s="238" t="s">
        <v>2319</v>
      </c>
      <c r="C548" s="238" t="s">
        <v>1240</v>
      </c>
      <c r="D548" s="238" t="s">
        <v>1241</v>
      </c>
      <c r="E548" s="239">
        <v>2</v>
      </c>
      <c r="F548" s="240">
        <v>4715.93</v>
      </c>
      <c r="G548" s="240">
        <v>6085.94</v>
      </c>
    </row>
    <row r="549" spans="1:7">
      <c r="A549" s="238" t="s">
        <v>2320</v>
      </c>
      <c r="B549" s="238" t="s">
        <v>2321</v>
      </c>
      <c r="C549" s="238" t="s">
        <v>1240</v>
      </c>
      <c r="D549" s="238" t="s">
        <v>1241</v>
      </c>
      <c r="E549" s="239">
        <v>5</v>
      </c>
      <c r="F549" s="240">
        <v>4760.1899999999996</v>
      </c>
      <c r="G549" s="240">
        <v>18257.82</v>
      </c>
    </row>
    <row r="550" spans="1:7">
      <c r="A550" s="238" t="s">
        <v>2322</v>
      </c>
      <c r="B550" s="238" t="s">
        <v>2323</v>
      </c>
      <c r="C550" s="238" t="s">
        <v>1240</v>
      </c>
      <c r="D550" s="238" t="s">
        <v>1241</v>
      </c>
      <c r="E550" s="239">
        <v>3</v>
      </c>
      <c r="F550" s="240">
        <v>323.05</v>
      </c>
      <c r="G550" s="240">
        <v>390.63</v>
      </c>
    </row>
    <row r="551" spans="1:7">
      <c r="A551" s="238" t="s">
        <v>2324</v>
      </c>
      <c r="B551" s="238" t="s">
        <v>2325</v>
      </c>
      <c r="C551" s="238" t="s">
        <v>1240</v>
      </c>
      <c r="D551" s="238" t="s">
        <v>1241</v>
      </c>
      <c r="E551" s="239">
        <v>3</v>
      </c>
      <c r="F551" s="240">
        <v>2040.79</v>
      </c>
      <c r="G551" s="240">
        <v>2492.1875</v>
      </c>
    </row>
    <row r="552" spans="1:7">
      <c r="A552" s="238" t="s">
        <v>2326</v>
      </c>
      <c r="B552" s="238" t="s">
        <v>2327</v>
      </c>
      <c r="C552" s="238" t="s">
        <v>1240</v>
      </c>
      <c r="D552" s="238" t="s">
        <v>1241</v>
      </c>
      <c r="E552" s="239">
        <v>3</v>
      </c>
      <c r="F552" s="240">
        <v>2264.88</v>
      </c>
      <c r="G552" s="240">
        <v>5296.88</v>
      </c>
    </row>
    <row r="553" spans="1:7">
      <c r="A553" s="238" t="s">
        <v>2328</v>
      </c>
      <c r="B553" s="238" t="s">
        <v>2329</v>
      </c>
      <c r="C553" s="238" t="s">
        <v>1240</v>
      </c>
      <c r="D553" s="238" t="s">
        <v>1241</v>
      </c>
      <c r="E553" s="239">
        <v>1</v>
      </c>
      <c r="F553" s="240">
        <v>507.91</v>
      </c>
      <c r="G553" s="240">
        <v>617.1875</v>
      </c>
    </row>
    <row r="554" spans="1:7">
      <c r="A554" s="238" t="s">
        <v>2330</v>
      </c>
      <c r="B554" s="238" t="s">
        <v>2331</v>
      </c>
      <c r="C554" s="238" t="s">
        <v>1240</v>
      </c>
      <c r="D554" s="238" t="s">
        <v>1241</v>
      </c>
      <c r="E554" s="239">
        <v>1</v>
      </c>
      <c r="F554" s="240">
        <v>2682.57</v>
      </c>
      <c r="G554" s="240">
        <v>3429.69</v>
      </c>
    </row>
    <row r="555" spans="1:7">
      <c r="A555" s="238" t="s">
        <v>2332</v>
      </c>
      <c r="B555" s="238" t="s">
        <v>2333</v>
      </c>
      <c r="C555" s="238" t="s">
        <v>1240</v>
      </c>
      <c r="D555" s="238" t="s">
        <v>1241</v>
      </c>
      <c r="E555" s="239">
        <v>6</v>
      </c>
      <c r="F555" s="240">
        <v>1017.2</v>
      </c>
      <c r="G555" s="240">
        <v>1242.19</v>
      </c>
    </row>
    <row r="556" spans="1:7">
      <c r="A556" s="238" t="s">
        <v>2334</v>
      </c>
      <c r="B556" s="238" t="s">
        <v>2335</v>
      </c>
      <c r="C556" s="238" t="s">
        <v>1240</v>
      </c>
      <c r="D556" s="238" t="s">
        <v>1241</v>
      </c>
      <c r="E556" s="239">
        <v>1</v>
      </c>
      <c r="F556" s="240">
        <v>1521.55</v>
      </c>
      <c r="G556" s="240">
        <v>1945.31</v>
      </c>
    </row>
    <row r="557" spans="1:7">
      <c r="A557" s="238" t="s">
        <v>2336</v>
      </c>
      <c r="B557" s="238" t="s">
        <v>2337</v>
      </c>
      <c r="C557" s="238" t="s">
        <v>1240</v>
      </c>
      <c r="D557" s="238" t="s">
        <v>1241</v>
      </c>
      <c r="E557" s="239">
        <v>2</v>
      </c>
      <c r="F557" s="240">
        <v>1521.55</v>
      </c>
      <c r="G557" s="240">
        <v>1945.31</v>
      </c>
    </row>
    <row r="558" spans="1:7">
      <c r="A558" s="238" t="s">
        <v>2338</v>
      </c>
      <c r="B558" s="238" t="s">
        <v>2339</v>
      </c>
      <c r="C558" s="238" t="s">
        <v>1240</v>
      </c>
      <c r="D558" s="238" t="s">
        <v>1241</v>
      </c>
      <c r="E558" s="239">
        <v>1</v>
      </c>
      <c r="F558" s="240">
        <v>1521.55</v>
      </c>
      <c r="G558" s="240">
        <v>1945.31</v>
      </c>
    </row>
    <row r="559" spans="1:7">
      <c r="A559" s="238" t="s">
        <v>2340</v>
      </c>
      <c r="B559" s="238" t="s">
        <v>2341</v>
      </c>
      <c r="C559" s="238" t="s">
        <v>1240</v>
      </c>
      <c r="D559" s="238" t="s">
        <v>1241</v>
      </c>
      <c r="E559" s="239">
        <v>1</v>
      </c>
      <c r="F559" s="240">
        <v>2616.56</v>
      </c>
      <c r="G559" s="240">
        <v>3195.3125</v>
      </c>
    </row>
    <row r="560" spans="1:7">
      <c r="A560" s="238" t="s">
        <v>2342</v>
      </c>
      <c r="B560" s="238" t="s">
        <v>2343</v>
      </c>
      <c r="C560" s="238" t="s">
        <v>1240</v>
      </c>
      <c r="D560" s="238" t="s">
        <v>1241</v>
      </c>
      <c r="E560" s="239">
        <v>13</v>
      </c>
      <c r="F560" s="240">
        <v>1421.0262834821399</v>
      </c>
      <c r="G560" s="240">
        <v>5367.1875</v>
      </c>
    </row>
    <row r="561" spans="1:7">
      <c r="A561" s="238" t="s">
        <v>2344</v>
      </c>
      <c r="B561" s="238" t="s">
        <v>2345</v>
      </c>
      <c r="C561" s="238" t="s">
        <v>1240</v>
      </c>
      <c r="D561" s="238" t="s">
        <v>1241</v>
      </c>
      <c r="E561" s="239">
        <v>3</v>
      </c>
      <c r="F561" s="240">
        <v>2254.87</v>
      </c>
      <c r="G561" s="240">
        <v>2726.56</v>
      </c>
    </row>
    <row r="562" spans="1:7">
      <c r="A562" s="238" t="s">
        <v>2346</v>
      </c>
      <c r="B562" s="238" t="s">
        <v>2347</v>
      </c>
      <c r="C562" s="238" t="s">
        <v>1240</v>
      </c>
      <c r="D562" s="238" t="s">
        <v>1241</v>
      </c>
      <c r="E562" s="239">
        <v>12</v>
      </c>
      <c r="F562" s="240">
        <v>992.89366666666604</v>
      </c>
      <c r="G562" s="240">
        <v>3455.37</v>
      </c>
    </row>
    <row r="563" spans="1:7">
      <c r="A563" s="238" t="s">
        <v>2348</v>
      </c>
      <c r="B563" s="238" t="s">
        <v>2349</v>
      </c>
      <c r="C563" s="238" t="s">
        <v>1240</v>
      </c>
      <c r="D563" s="238" t="s">
        <v>1241</v>
      </c>
      <c r="E563" s="239">
        <v>1</v>
      </c>
      <c r="F563" s="240">
        <v>3192.33</v>
      </c>
      <c r="G563" s="240">
        <v>3898.4375</v>
      </c>
    </row>
    <row r="564" spans="1:7">
      <c r="A564" s="238" t="s">
        <v>2350</v>
      </c>
      <c r="B564" s="238" t="s">
        <v>2351</v>
      </c>
      <c r="C564" s="238" t="s">
        <v>1240</v>
      </c>
      <c r="D564" s="238" t="s">
        <v>1241</v>
      </c>
      <c r="E564" s="239">
        <v>2</v>
      </c>
      <c r="F564" s="240">
        <v>4151.95</v>
      </c>
      <c r="G564" s="240">
        <v>5070.3125</v>
      </c>
    </row>
    <row r="565" spans="1:7">
      <c r="A565" s="238" t="s">
        <v>2352</v>
      </c>
      <c r="B565" s="238" t="s">
        <v>2353</v>
      </c>
      <c r="C565" s="238" t="s">
        <v>1240</v>
      </c>
      <c r="D565" s="238" t="s">
        <v>1241</v>
      </c>
      <c r="E565" s="239">
        <v>1</v>
      </c>
      <c r="F565" s="240">
        <v>1350.34</v>
      </c>
      <c r="G565" s="240">
        <v>1632.8125</v>
      </c>
    </row>
    <row r="566" spans="1:7">
      <c r="A566" s="238" t="s">
        <v>2354</v>
      </c>
      <c r="B566" s="238" t="s">
        <v>2355</v>
      </c>
      <c r="C566" s="238" t="s">
        <v>1240</v>
      </c>
      <c r="D566" s="238" t="s">
        <v>1241</v>
      </c>
      <c r="E566" s="239">
        <v>3</v>
      </c>
      <c r="F566" s="240">
        <v>2104.7600000000002</v>
      </c>
      <c r="G566" s="240">
        <v>5140.625</v>
      </c>
    </row>
    <row r="567" spans="1:7">
      <c r="A567" s="238" t="s">
        <v>2356</v>
      </c>
      <c r="B567" s="238" t="s">
        <v>2357</v>
      </c>
      <c r="C567" s="238" t="s">
        <v>1240</v>
      </c>
      <c r="D567" s="238" t="s">
        <v>1241</v>
      </c>
      <c r="E567" s="239">
        <v>1</v>
      </c>
      <c r="F567" s="240">
        <v>2104.7600000000002</v>
      </c>
      <c r="G567" s="240">
        <v>2570.3125</v>
      </c>
    </row>
    <row r="568" spans="1:7">
      <c r="A568" s="238" t="s">
        <v>2358</v>
      </c>
      <c r="B568" s="238" t="s">
        <v>2359</v>
      </c>
      <c r="C568" s="238" t="s">
        <v>1240</v>
      </c>
      <c r="D568" s="238" t="s">
        <v>1241</v>
      </c>
      <c r="E568" s="239">
        <v>4</v>
      </c>
      <c r="F568" s="240">
        <v>1340.3875</v>
      </c>
      <c r="G568" s="240">
        <v>3265.625</v>
      </c>
    </row>
    <row r="569" spans="1:7">
      <c r="A569" s="238" t="s">
        <v>2360</v>
      </c>
      <c r="B569" s="238" t="s">
        <v>2361</v>
      </c>
      <c r="C569" s="238" t="s">
        <v>1240</v>
      </c>
      <c r="D569" s="238" t="s">
        <v>1241</v>
      </c>
      <c r="E569" s="239">
        <v>12</v>
      </c>
      <c r="F569" s="240">
        <v>304.92</v>
      </c>
      <c r="G569" s="240">
        <v>1169.52</v>
      </c>
    </row>
    <row r="570" spans="1:7">
      <c r="A570" s="238" t="s">
        <v>2362</v>
      </c>
      <c r="B570" s="238" t="s">
        <v>2072</v>
      </c>
      <c r="C570" s="238" t="s">
        <v>1240</v>
      </c>
      <c r="D570" s="238" t="s">
        <v>1241</v>
      </c>
      <c r="E570" s="239">
        <v>12</v>
      </c>
      <c r="F570" s="240">
        <v>304.92</v>
      </c>
      <c r="G570" s="240">
        <v>1169.52</v>
      </c>
    </row>
    <row r="571" spans="1:7">
      <c r="A571" s="238" t="s">
        <v>2363</v>
      </c>
      <c r="B571" s="238" t="s">
        <v>2364</v>
      </c>
      <c r="C571" s="238" t="s">
        <v>1240</v>
      </c>
      <c r="D571" s="238" t="s">
        <v>1241</v>
      </c>
      <c r="E571" s="239">
        <v>7</v>
      </c>
      <c r="F571" s="240">
        <v>482.74</v>
      </c>
      <c r="G571" s="240">
        <v>1234.3800000000001</v>
      </c>
    </row>
    <row r="572" spans="1:7">
      <c r="A572" s="238" t="s">
        <v>2365</v>
      </c>
      <c r="B572" s="238" t="s">
        <v>2366</v>
      </c>
      <c r="C572" s="238" t="s">
        <v>1240</v>
      </c>
      <c r="D572" s="238" t="s">
        <v>1241</v>
      </c>
      <c r="E572" s="239">
        <v>5</v>
      </c>
      <c r="F572" s="240">
        <v>3888.19</v>
      </c>
      <c r="G572" s="240">
        <v>9046.8799999999992</v>
      </c>
    </row>
    <row r="573" spans="1:7">
      <c r="A573" s="238" t="s">
        <v>2367</v>
      </c>
      <c r="B573" s="238" t="s">
        <v>1557</v>
      </c>
      <c r="C573" s="238" t="s">
        <v>1240</v>
      </c>
      <c r="D573" s="238" t="s">
        <v>1241</v>
      </c>
      <c r="E573" s="239">
        <v>3</v>
      </c>
      <c r="F573" s="240">
        <v>633.35</v>
      </c>
      <c r="G573" s="240">
        <v>773.4375</v>
      </c>
    </row>
    <row r="574" spans="1:7">
      <c r="A574" s="238" t="s">
        <v>2368</v>
      </c>
      <c r="B574" s="238" t="s">
        <v>2369</v>
      </c>
      <c r="C574" s="238" t="s">
        <v>1240</v>
      </c>
      <c r="D574" s="238" t="s">
        <v>1241</v>
      </c>
      <c r="E574" s="239">
        <v>3</v>
      </c>
      <c r="F574" s="240">
        <v>427.13</v>
      </c>
      <c r="G574" s="240">
        <v>1092.18</v>
      </c>
    </row>
    <row r="575" spans="1:7">
      <c r="A575" s="238" t="s">
        <v>2370</v>
      </c>
      <c r="B575" s="238" t="s">
        <v>2371</v>
      </c>
      <c r="C575" s="238" t="s">
        <v>1240</v>
      </c>
      <c r="D575" s="238" t="s">
        <v>1241</v>
      </c>
      <c r="E575" s="239">
        <v>3</v>
      </c>
      <c r="F575" s="240">
        <v>641.64800000000002</v>
      </c>
      <c r="G575" s="240">
        <v>1640.62</v>
      </c>
    </row>
    <row r="576" spans="1:7">
      <c r="A576" s="238" t="s">
        <v>2372</v>
      </c>
      <c r="B576" s="238" t="s">
        <v>2102</v>
      </c>
      <c r="C576" s="238" t="s">
        <v>1240</v>
      </c>
      <c r="D576" s="238" t="s">
        <v>1241</v>
      </c>
      <c r="E576" s="239">
        <v>7</v>
      </c>
      <c r="F576" s="240">
        <v>510.42</v>
      </c>
      <c r="G576" s="240">
        <v>1234.3800000000001</v>
      </c>
    </row>
    <row r="577" spans="1:7">
      <c r="A577" s="238" t="s">
        <v>2373</v>
      </c>
      <c r="B577" s="238" t="s">
        <v>2374</v>
      </c>
      <c r="C577" s="238" t="s">
        <v>1240</v>
      </c>
      <c r="D577" s="238" t="s">
        <v>1241</v>
      </c>
      <c r="E577" s="239">
        <v>2</v>
      </c>
      <c r="F577" s="240">
        <v>427.13</v>
      </c>
      <c r="G577" s="240">
        <v>546.09</v>
      </c>
    </row>
    <row r="578" spans="1:7">
      <c r="A578" s="238" t="s">
        <v>2375</v>
      </c>
      <c r="B578" s="238" t="s">
        <v>2376</v>
      </c>
      <c r="C578" s="238" t="s">
        <v>1240</v>
      </c>
      <c r="D578" s="238" t="s">
        <v>1241</v>
      </c>
      <c r="E578" s="239">
        <v>1</v>
      </c>
      <c r="F578" s="240">
        <v>482.74</v>
      </c>
      <c r="G578" s="240">
        <v>617.19000000000005</v>
      </c>
    </row>
    <row r="579" spans="1:7">
      <c r="A579" s="238" t="s">
        <v>2377</v>
      </c>
      <c r="B579" s="238" t="s">
        <v>2378</v>
      </c>
      <c r="C579" s="238" t="s">
        <v>1240</v>
      </c>
      <c r="D579" s="238" t="s">
        <v>1241</v>
      </c>
      <c r="E579" s="239">
        <v>1</v>
      </c>
      <c r="F579" s="240">
        <v>2013.93</v>
      </c>
      <c r="G579" s="240">
        <v>2342.9699999999998</v>
      </c>
    </row>
    <row r="580" spans="1:7">
      <c r="A580" s="238" t="s">
        <v>2379</v>
      </c>
      <c r="B580" s="238" t="s">
        <v>2380</v>
      </c>
      <c r="C580" s="238" t="s">
        <v>1240</v>
      </c>
      <c r="D580" s="238" t="s">
        <v>1241</v>
      </c>
      <c r="E580" s="239">
        <v>4</v>
      </c>
      <c r="F580" s="240">
        <v>2276.5</v>
      </c>
      <c r="G580" s="240">
        <v>5296.88</v>
      </c>
    </row>
    <row r="581" spans="1:7">
      <c r="A581" s="238" t="s">
        <v>2381</v>
      </c>
      <c r="B581" s="238" t="s">
        <v>2382</v>
      </c>
      <c r="C581" s="238" t="s">
        <v>1240</v>
      </c>
      <c r="D581" s="238" t="s">
        <v>1241</v>
      </c>
      <c r="E581" s="239">
        <v>7</v>
      </c>
      <c r="F581" s="240">
        <v>671.56</v>
      </c>
      <c r="G581" s="240">
        <v>1717.18</v>
      </c>
    </row>
    <row r="582" spans="1:7">
      <c r="A582" s="238" t="s">
        <v>2383</v>
      </c>
      <c r="B582" s="238" t="s">
        <v>2384</v>
      </c>
      <c r="C582" s="238" t="s">
        <v>1240</v>
      </c>
      <c r="D582" s="238" t="s">
        <v>1241</v>
      </c>
      <c r="E582" s="239">
        <v>8</v>
      </c>
      <c r="F582" s="240">
        <v>2293.64</v>
      </c>
      <c r="G582" s="240">
        <v>5546.88</v>
      </c>
    </row>
    <row r="583" spans="1:7">
      <c r="A583" s="238" t="s">
        <v>2385</v>
      </c>
      <c r="B583" s="238" t="s">
        <v>2386</v>
      </c>
      <c r="C583" s="238" t="s">
        <v>1240</v>
      </c>
      <c r="D583" s="238" t="s">
        <v>1241</v>
      </c>
      <c r="E583" s="239">
        <v>1</v>
      </c>
      <c r="F583" s="240">
        <v>296.64</v>
      </c>
      <c r="G583" s="240">
        <v>382.8125</v>
      </c>
    </row>
    <row r="584" spans="1:7">
      <c r="A584" s="238" t="s">
        <v>2387</v>
      </c>
      <c r="B584" s="238" t="s">
        <v>2388</v>
      </c>
      <c r="C584" s="238" t="s">
        <v>1240</v>
      </c>
      <c r="D584" s="238" t="s">
        <v>1241</v>
      </c>
      <c r="E584" s="239">
        <v>10</v>
      </c>
      <c r="F584" s="240">
        <v>910.49</v>
      </c>
      <c r="G584" s="240">
        <v>2328.12</v>
      </c>
    </row>
    <row r="585" spans="1:7">
      <c r="A585" s="238" t="s">
        <v>2389</v>
      </c>
      <c r="B585" s="238" t="s">
        <v>2390</v>
      </c>
      <c r="C585" s="238" t="s">
        <v>1240</v>
      </c>
      <c r="D585" s="238" t="s">
        <v>1241</v>
      </c>
      <c r="E585" s="239">
        <v>7</v>
      </c>
      <c r="F585" s="240">
        <v>962.68</v>
      </c>
      <c r="G585" s="240">
        <v>2328.12</v>
      </c>
    </row>
    <row r="586" spans="1:7">
      <c r="A586" s="238" t="s">
        <v>2391</v>
      </c>
      <c r="B586" s="238" t="s">
        <v>2392</v>
      </c>
      <c r="C586" s="238" t="s">
        <v>1240</v>
      </c>
      <c r="D586" s="238" t="s">
        <v>1241</v>
      </c>
      <c r="E586" s="239">
        <v>6</v>
      </c>
      <c r="F586" s="240">
        <v>4104.49</v>
      </c>
      <c r="G586" s="240">
        <v>15890.64</v>
      </c>
    </row>
    <row r="587" spans="1:7">
      <c r="A587" s="238" t="s">
        <v>2393</v>
      </c>
      <c r="B587" s="238" t="s">
        <v>2394</v>
      </c>
      <c r="C587" s="238" t="s">
        <v>1240</v>
      </c>
      <c r="D587" s="238" t="s">
        <v>1241</v>
      </c>
      <c r="E587" s="239">
        <v>2</v>
      </c>
      <c r="F587" s="240">
        <v>4128.71</v>
      </c>
      <c r="G587" s="240">
        <v>5328.13</v>
      </c>
    </row>
    <row r="588" spans="1:7">
      <c r="A588" s="238" t="s">
        <v>2395</v>
      </c>
      <c r="B588" s="238" t="s">
        <v>2396</v>
      </c>
      <c r="C588" s="238" t="s">
        <v>1240</v>
      </c>
      <c r="D588" s="238" t="s">
        <v>1241</v>
      </c>
      <c r="E588" s="239">
        <v>6</v>
      </c>
      <c r="F588" s="240">
        <v>4110.54</v>
      </c>
      <c r="G588" s="240">
        <v>10609.38</v>
      </c>
    </row>
    <row r="589" spans="1:7">
      <c r="A589" s="238" t="s">
        <v>2397</v>
      </c>
      <c r="B589" s="238" t="s">
        <v>2398</v>
      </c>
      <c r="C589" s="238" t="s">
        <v>1240</v>
      </c>
      <c r="D589" s="238" t="s">
        <v>1241</v>
      </c>
      <c r="E589" s="239">
        <v>1</v>
      </c>
      <c r="F589" s="240">
        <v>4393.55</v>
      </c>
      <c r="G589" s="240">
        <v>5617.19</v>
      </c>
    </row>
    <row r="590" spans="1:7">
      <c r="A590" s="238" t="s">
        <v>2399</v>
      </c>
      <c r="B590" s="238" t="s">
        <v>2400</v>
      </c>
      <c r="C590" s="238" t="s">
        <v>1240</v>
      </c>
      <c r="D590" s="238" t="s">
        <v>1241</v>
      </c>
      <c r="E590" s="239">
        <v>1</v>
      </c>
      <c r="F590" s="240">
        <v>1666.55</v>
      </c>
      <c r="G590" s="240">
        <v>2046.61</v>
      </c>
    </row>
    <row r="591" spans="1:7">
      <c r="A591" s="238" t="s">
        <v>2401</v>
      </c>
      <c r="B591" s="238" t="s">
        <v>2402</v>
      </c>
      <c r="C591" s="238" t="s">
        <v>1240</v>
      </c>
      <c r="D591" s="238" t="s">
        <v>1241</v>
      </c>
      <c r="E591" s="239">
        <v>2</v>
      </c>
      <c r="F591" s="240">
        <v>2410.81</v>
      </c>
      <c r="G591" s="240">
        <v>2804.69</v>
      </c>
    </row>
    <row r="592" spans="1:7">
      <c r="A592" s="238" t="s">
        <v>2403</v>
      </c>
      <c r="B592" s="238" t="s">
        <v>2404</v>
      </c>
      <c r="C592" s="238" t="s">
        <v>1240</v>
      </c>
      <c r="D592" s="238" t="s">
        <v>1241</v>
      </c>
      <c r="E592" s="239">
        <v>1</v>
      </c>
      <c r="F592" s="240">
        <v>538.79</v>
      </c>
      <c r="G592" s="240">
        <v>695.3125</v>
      </c>
    </row>
    <row r="593" spans="1:7">
      <c r="A593" s="238" t="s">
        <v>2405</v>
      </c>
      <c r="B593" s="238" t="s">
        <v>2406</v>
      </c>
      <c r="C593" s="238" t="s">
        <v>1240</v>
      </c>
      <c r="D593" s="238" t="s">
        <v>1241</v>
      </c>
      <c r="E593" s="239">
        <v>1</v>
      </c>
      <c r="F593" s="240">
        <v>3619.57</v>
      </c>
      <c r="G593" s="240">
        <v>4210.9399999999996</v>
      </c>
    </row>
    <row r="594" spans="1:7">
      <c r="A594" s="238" t="s">
        <v>2407</v>
      </c>
      <c r="B594" s="238" t="s">
        <v>2408</v>
      </c>
      <c r="C594" s="238" t="s">
        <v>1240</v>
      </c>
      <c r="D594" s="238" t="s">
        <v>1241</v>
      </c>
      <c r="E594" s="239">
        <v>1</v>
      </c>
      <c r="F594" s="240">
        <v>1401.04</v>
      </c>
      <c r="G594" s="240">
        <v>1710.9375</v>
      </c>
    </row>
    <row r="595" spans="1:7">
      <c r="A595" s="238" t="s">
        <v>2409</v>
      </c>
      <c r="B595" s="238" t="s">
        <v>1609</v>
      </c>
      <c r="C595" s="238" t="s">
        <v>1240</v>
      </c>
      <c r="D595" s="238" t="s">
        <v>1241</v>
      </c>
      <c r="E595" s="239">
        <v>14</v>
      </c>
      <c r="F595" s="240">
        <v>756.73</v>
      </c>
      <c r="G595" s="240">
        <v>2929.68</v>
      </c>
    </row>
    <row r="596" spans="1:7">
      <c r="A596" s="238" t="s">
        <v>2410</v>
      </c>
      <c r="B596" s="238" t="s">
        <v>2411</v>
      </c>
      <c r="C596" s="238" t="s">
        <v>1240</v>
      </c>
      <c r="D596" s="238" t="s">
        <v>1241</v>
      </c>
      <c r="E596" s="239">
        <v>1</v>
      </c>
      <c r="F596" s="240">
        <v>3363.78</v>
      </c>
      <c r="G596" s="240">
        <v>3351.56</v>
      </c>
    </row>
    <row r="597" spans="1:7">
      <c r="A597" s="238" t="s">
        <v>2412</v>
      </c>
      <c r="B597" s="238" t="s">
        <v>2413</v>
      </c>
      <c r="C597" s="238" t="s">
        <v>1240</v>
      </c>
      <c r="D597" s="238" t="s">
        <v>1241</v>
      </c>
      <c r="E597" s="239">
        <v>8</v>
      </c>
      <c r="F597" s="240">
        <v>213.206666666666</v>
      </c>
      <c r="G597" s="240">
        <v>546.875</v>
      </c>
    </row>
    <row r="598" spans="1:7">
      <c r="A598" s="238" t="s">
        <v>2414</v>
      </c>
      <c r="B598" s="238" t="s">
        <v>2415</v>
      </c>
      <c r="C598" s="238" t="s">
        <v>1240</v>
      </c>
      <c r="D598" s="238" t="s">
        <v>1241</v>
      </c>
      <c r="E598" s="239">
        <v>6</v>
      </c>
      <c r="F598" s="240">
        <v>3159.4</v>
      </c>
      <c r="G598" s="240">
        <v>3820.3125</v>
      </c>
    </row>
    <row r="599" spans="1:7">
      <c r="A599" s="238" t="s">
        <v>2416</v>
      </c>
      <c r="B599" s="238" t="s">
        <v>2417</v>
      </c>
      <c r="C599" s="238" t="s">
        <v>1240</v>
      </c>
      <c r="D599" s="238" t="s">
        <v>1241</v>
      </c>
      <c r="E599" s="239">
        <v>25</v>
      </c>
      <c r="F599" s="240">
        <v>4634.92</v>
      </c>
      <c r="G599" s="240">
        <v>25381.35</v>
      </c>
    </row>
    <row r="600" spans="1:7">
      <c r="A600" s="238" t="s">
        <v>2418</v>
      </c>
      <c r="B600" s="238" t="s">
        <v>2419</v>
      </c>
      <c r="C600" s="238" t="s">
        <v>1240</v>
      </c>
      <c r="D600" s="238" t="s">
        <v>1241</v>
      </c>
      <c r="E600" s="239">
        <v>1</v>
      </c>
      <c r="F600" s="240">
        <v>14547.42</v>
      </c>
      <c r="G600" s="240">
        <v>16093.22</v>
      </c>
    </row>
    <row r="601" spans="1:7">
      <c r="A601" s="238" t="s">
        <v>2420</v>
      </c>
      <c r="B601" s="238" t="s">
        <v>2421</v>
      </c>
      <c r="C601" s="238" t="s">
        <v>1240</v>
      </c>
      <c r="D601" s="238" t="s">
        <v>1241</v>
      </c>
      <c r="E601" s="239">
        <v>6</v>
      </c>
      <c r="F601" s="240">
        <v>16038.46</v>
      </c>
      <c r="G601" s="240">
        <v>53364.42</v>
      </c>
    </row>
    <row r="602" spans="1:7">
      <c r="A602" s="238" t="s">
        <v>2422</v>
      </c>
      <c r="B602" s="238" t="s">
        <v>2423</v>
      </c>
      <c r="C602" s="238" t="s">
        <v>1240</v>
      </c>
      <c r="D602" s="238" t="s">
        <v>1241</v>
      </c>
      <c r="E602" s="239">
        <v>3</v>
      </c>
      <c r="F602" s="240">
        <v>6695.4875000000002</v>
      </c>
      <c r="G602" s="240">
        <v>14728.82</v>
      </c>
    </row>
    <row r="603" spans="1:7">
      <c r="A603" s="238" t="s">
        <v>2424</v>
      </c>
      <c r="B603" s="238" t="s">
        <v>2425</v>
      </c>
      <c r="C603" s="238" t="s">
        <v>1240</v>
      </c>
      <c r="D603" s="238" t="s">
        <v>1241</v>
      </c>
      <c r="E603" s="239">
        <v>1</v>
      </c>
      <c r="F603" s="240">
        <v>3678.33</v>
      </c>
      <c r="G603" s="240">
        <v>4228.8100000000004</v>
      </c>
    </row>
    <row r="604" spans="1:7">
      <c r="A604" s="238" t="s">
        <v>2426</v>
      </c>
      <c r="B604" s="238" t="s">
        <v>2427</v>
      </c>
      <c r="C604" s="238" t="s">
        <v>1240</v>
      </c>
      <c r="D604" s="238" t="s">
        <v>1241</v>
      </c>
      <c r="E604" s="239">
        <v>4</v>
      </c>
      <c r="F604" s="240">
        <v>7666.98</v>
      </c>
      <c r="G604" s="240">
        <v>17169.5</v>
      </c>
    </row>
    <row r="605" spans="1:7">
      <c r="A605" s="238" t="s">
        <v>2428</v>
      </c>
      <c r="B605" s="238" t="s">
        <v>2429</v>
      </c>
      <c r="C605" s="238" t="s">
        <v>1240</v>
      </c>
      <c r="D605" s="238" t="s">
        <v>1241</v>
      </c>
      <c r="E605" s="239">
        <v>1</v>
      </c>
      <c r="F605" s="240">
        <v>349.45</v>
      </c>
      <c r="G605" s="240">
        <v>423.73</v>
      </c>
    </row>
    <row r="606" spans="1:7">
      <c r="A606" s="238" t="s">
        <v>2430</v>
      </c>
      <c r="B606" s="238" t="s">
        <v>2431</v>
      </c>
      <c r="C606" s="238" t="s">
        <v>1240</v>
      </c>
      <c r="D606" s="238" t="s">
        <v>1247</v>
      </c>
      <c r="E606" s="239">
        <v>103</v>
      </c>
      <c r="F606" s="240">
        <v>59.9314393939393</v>
      </c>
      <c r="G606" s="240">
        <v>309.375</v>
      </c>
    </row>
    <row r="607" spans="1:7">
      <c r="A607" s="238" t="s">
        <v>2432</v>
      </c>
      <c r="B607" s="238" t="s">
        <v>2433</v>
      </c>
      <c r="C607" s="238" t="s">
        <v>1240</v>
      </c>
      <c r="D607" s="238" t="s">
        <v>1241</v>
      </c>
      <c r="E607" s="239">
        <v>1</v>
      </c>
      <c r="F607" s="240">
        <v>2872.01</v>
      </c>
      <c r="G607" s="240">
        <v>3507.63</v>
      </c>
    </row>
    <row r="608" spans="1:7">
      <c r="A608" s="238" t="s">
        <v>2434</v>
      </c>
      <c r="B608" s="238" t="s">
        <v>2435</v>
      </c>
      <c r="C608" s="238" t="s">
        <v>1240</v>
      </c>
      <c r="D608" s="238" t="s">
        <v>1241</v>
      </c>
      <c r="E608" s="239">
        <v>2</v>
      </c>
      <c r="F608" s="240">
        <v>2883.3051818181798</v>
      </c>
      <c r="G608" s="240">
        <v>3507.63</v>
      </c>
    </row>
    <row r="609" spans="1:7">
      <c r="A609" s="238" t="s">
        <v>2436</v>
      </c>
      <c r="B609" s="238" t="s">
        <v>2437</v>
      </c>
      <c r="C609" s="238" t="s">
        <v>1240</v>
      </c>
      <c r="D609" s="238" t="s">
        <v>1241</v>
      </c>
      <c r="E609" s="239">
        <v>18</v>
      </c>
      <c r="F609" s="240">
        <v>2722.27</v>
      </c>
      <c r="G609" s="240">
        <v>12686.43</v>
      </c>
    </row>
    <row r="610" spans="1:7">
      <c r="A610" s="238" t="s">
        <v>2438</v>
      </c>
      <c r="B610" s="238" t="s">
        <v>2439</v>
      </c>
      <c r="C610" s="238" t="s">
        <v>1240</v>
      </c>
      <c r="D610" s="238" t="s">
        <v>1241</v>
      </c>
      <c r="E610" s="239">
        <v>58</v>
      </c>
      <c r="F610" s="240">
        <v>375.701511328339</v>
      </c>
      <c r="G610" s="240">
        <v>1840.68</v>
      </c>
    </row>
    <row r="611" spans="1:7">
      <c r="A611" s="238" t="s">
        <v>2440</v>
      </c>
      <c r="B611" s="238" t="s">
        <v>2441</v>
      </c>
      <c r="C611" s="238" t="s">
        <v>1240</v>
      </c>
      <c r="D611" s="238" t="s">
        <v>1241</v>
      </c>
      <c r="E611" s="239">
        <v>5</v>
      </c>
      <c r="F611" s="240">
        <v>1394.33</v>
      </c>
      <c r="G611" s="240">
        <v>1601.69</v>
      </c>
    </row>
    <row r="612" spans="1:7">
      <c r="A612" s="238" t="s">
        <v>2442</v>
      </c>
      <c r="B612" s="238" t="s">
        <v>2443</v>
      </c>
      <c r="C612" s="238" t="s">
        <v>1240</v>
      </c>
      <c r="D612" s="238" t="s">
        <v>1241</v>
      </c>
      <c r="E612" s="239">
        <v>25</v>
      </c>
      <c r="F612" s="240">
        <v>995.31836660617</v>
      </c>
      <c r="G612" s="240">
        <v>4656.24</v>
      </c>
    </row>
    <row r="613" spans="1:7">
      <c r="A613" s="238" t="s">
        <v>2444</v>
      </c>
      <c r="B613" s="238" t="s">
        <v>2445</v>
      </c>
      <c r="C613" s="238" t="s">
        <v>1240</v>
      </c>
      <c r="D613" s="238" t="s">
        <v>1241</v>
      </c>
      <c r="E613" s="239">
        <v>2</v>
      </c>
      <c r="F613" s="240">
        <v>1134.8900000000001</v>
      </c>
      <c r="G613" s="240">
        <v>2640.62</v>
      </c>
    </row>
    <row r="614" spans="1:7">
      <c r="A614" s="238" t="s">
        <v>2446</v>
      </c>
      <c r="B614" s="238" t="s">
        <v>2447</v>
      </c>
      <c r="C614" s="238" t="s">
        <v>1240</v>
      </c>
      <c r="D614" s="238" t="s">
        <v>1241</v>
      </c>
      <c r="E614" s="239">
        <v>2</v>
      </c>
      <c r="F614" s="240">
        <v>1773.63</v>
      </c>
      <c r="G614" s="240">
        <v>2110.17</v>
      </c>
    </row>
    <row r="615" spans="1:7">
      <c r="A615" s="238" t="s">
        <v>2448</v>
      </c>
      <c r="B615" s="238" t="s">
        <v>2449</v>
      </c>
      <c r="C615" s="238" t="s">
        <v>1240</v>
      </c>
      <c r="D615" s="238" t="s">
        <v>1241</v>
      </c>
      <c r="E615" s="239">
        <v>22</v>
      </c>
      <c r="F615" s="240">
        <v>722.81</v>
      </c>
      <c r="G615" s="240">
        <v>1677.96</v>
      </c>
    </row>
    <row r="616" spans="1:7">
      <c r="A616" s="238" t="s">
        <v>2450</v>
      </c>
      <c r="B616" s="238" t="s">
        <v>2449</v>
      </c>
      <c r="C616" s="238" t="s">
        <v>1240</v>
      </c>
      <c r="D616" s="238" t="s">
        <v>1241</v>
      </c>
      <c r="E616" s="239">
        <v>19</v>
      </c>
      <c r="F616" s="240">
        <v>730.37</v>
      </c>
      <c r="G616" s="240">
        <v>1677.96</v>
      </c>
    </row>
    <row r="617" spans="1:7">
      <c r="A617" s="238" t="s">
        <v>2451</v>
      </c>
      <c r="B617" s="238" t="s">
        <v>2452</v>
      </c>
      <c r="C617" s="238" t="s">
        <v>1240</v>
      </c>
      <c r="D617" s="238" t="s">
        <v>1241</v>
      </c>
      <c r="E617" s="239">
        <v>165</v>
      </c>
      <c r="F617" s="240">
        <v>61.681829037246104</v>
      </c>
      <c r="G617" s="240">
        <v>318.64</v>
      </c>
    </row>
    <row r="618" spans="1:7">
      <c r="A618" s="238" t="s">
        <v>2453</v>
      </c>
      <c r="B618" s="238" t="s">
        <v>2454</v>
      </c>
      <c r="C618" s="238" t="s">
        <v>1240</v>
      </c>
      <c r="D618" s="238" t="s">
        <v>1241</v>
      </c>
      <c r="E618" s="239">
        <v>145</v>
      </c>
      <c r="F618" s="240">
        <v>61.6975535289044</v>
      </c>
      <c r="G618" s="240">
        <v>318.64</v>
      </c>
    </row>
    <row r="619" spans="1:7">
      <c r="A619" s="238" t="s">
        <v>2455</v>
      </c>
      <c r="B619" s="238" t="s">
        <v>2456</v>
      </c>
      <c r="C619" s="238" t="s">
        <v>1240</v>
      </c>
      <c r="D619" s="238" t="s">
        <v>1241</v>
      </c>
      <c r="E619" s="239">
        <v>24</v>
      </c>
      <c r="F619" s="240">
        <v>716.97</v>
      </c>
      <c r="G619" s="240">
        <v>1644.06</v>
      </c>
    </row>
    <row r="620" spans="1:7">
      <c r="A620" s="238" t="s">
        <v>2457</v>
      </c>
      <c r="B620" s="238" t="s">
        <v>2458</v>
      </c>
      <c r="C620" s="238" t="s">
        <v>1240</v>
      </c>
      <c r="D620" s="238" t="s">
        <v>1241</v>
      </c>
      <c r="E620" s="239">
        <v>1</v>
      </c>
      <c r="F620" s="240">
        <v>1468.11</v>
      </c>
      <c r="G620" s="240">
        <v>1686.44</v>
      </c>
    </row>
    <row r="621" spans="1:7">
      <c r="A621" s="238" t="s">
        <v>2459</v>
      </c>
      <c r="B621" s="238" t="s">
        <v>2460</v>
      </c>
      <c r="C621" s="238" t="s">
        <v>1240</v>
      </c>
      <c r="D621" s="238" t="s">
        <v>1241</v>
      </c>
      <c r="E621" s="239">
        <v>4</v>
      </c>
      <c r="F621" s="240">
        <v>2058.5500000000002</v>
      </c>
      <c r="G621" s="240">
        <v>2360.17</v>
      </c>
    </row>
    <row r="622" spans="1:7">
      <c r="A622" s="238" t="s">
        <v>2461</v>
      </c>
      <c r="B622" s="238" t="s">
        <v>2462</v>
      </c>
      <c r="C622" s="238" t="s">
        <v>1240</v>
      </c>
      <c r="D622" s="238" t="s">
        <v>1241</v>
      </c>
      <c r="E622" s="239">
        <v>9</v>
      </c>
      <c r="F622" s="240">
        <v>666.06</v>
      </c>
      <c r="G622" s="240">
        <v>1703.125</v>
      </c>
    </row>
    <row r="623" spans="1:7">
      <c r="A623" s="238" t="s">
        <v>2463</v>
      </c>
      <c r="B623" s="238" t="s">
        <v>2464</v>
      </c>
      <c r="C623" s="238" t="s">
        <v>1240</v>
      </c>
      <c r="D623" s="238" t="s">
        <v>1241</v>
      </c>
      <c r="E623" s="239">
        <v>8</v>
      </c>
      <c r="F623" s="240">
        <v>666.06</v>
      </c>
      <c r="G623" s="240">
        <v>851.5625</v>
      </c>
    </row>
    <row r="624" spans="1:7">
      <c r="A624" s="238" t="s">
        <v>2465</v>
      </c>
      <c r="B624" s="238" t="s">
        <v>2466</v>
      </c>
      <c r="C624" s="238" t="s">
        <v>1240</v>
      </c>
      <c r="D624" s="238" t="s">
        <v>1241</v>
      </c>
      <c r="E624" s="239">
        <v>21</v>
      </c>
      <c r="F624" s="240">
        <v>4785.6899999999996</v>
      </c>
      <c r="G624" s="240">
        <v>11250</v>
      </c>
    </row>
    <row r="625" spans="1:7">
      <c r="A625" s="238" t="s">
        <v>2467</v>
      </c>
      <c r="B625" s="238" t="s">
        <v>2468</v>
      </c>
      <c r="C625" s="238" t="s">
        <v>1240</v>
      </c>
      <c r="D625" s="238" t="s">
        <v>1241</v>
      </c>
      <c r="E625" s="239">
        <v>2</v>
      </c>
      <c r="F625" s="240">
        <v>17582.060000000001</v>
      </c>
      <c r="G625" s="240">
        <v>20507.810000000001</v>
      </c>
    </row>
    <row r="626" spans="1:7">
      <c r="A626" s="238" t="s">
        <v>2469</v>
      </c>
      <c r="B626" s="238" t="s">
        <v>2470</v>
      </c>
      <c r="C626" s="238" t="s">
        <v>1240</v>
      </c>
      <c r="D626" s="238" t="s">
        <v>1241</v>
      </c>
      <c r="E626" s="239">
        <v>1</v>
      </c>
      <c r="F626" s="240">
        <v>22676.55</v>
      </c>
      <c r="G626" s="240">
        <v>24648.44</v>
      </c>
    </row>
    <row r="627" spans="1:7">
      <c r="A627" s="238" t="s">
        <v>2471</v>
      </c>
      <c r="B627" s="238" t="s">
        <v>2472</v>
      </c>
      <c r="C627" s="238" t="s">
        <v>1240</v>
      </c>
      <c r="D627" s="238" t="s">
        <v>1241</v>
      </c>
      <c r="E627" s="239">
        <v>1</v>
      </c>
      <c r="F627" s="240">
        <v>10846.56</v>
      </c>
      <c r="G627" s="240">
        <v>11914.06</v>
      </c>
    </row>
    <row r="628" spans="1:7">
      <c r="A628" s="238" t="s">
        <v>2473</v>
      </c>
      <c r="B628" s="238" t="s">
        <v>2474</v>
      </c>
      <c r="C628" s="238" t="s">
        <v>1240</v>
      </c>
      <c r="D628" s="238" t="s">
        <v>1241</v>
      </c>
      <c r="E628" s="239">
        <v>3</v>
      </c>
      <c r="F628" s="240">
        <v>14929.14</v>
      </c>
      <c r="G628" s="240">
        <v>32796.879999999997</v>
      </c>
    </row>
    <row r="629" spans="1:7">
      <c r="A629" s="238" t="s">
        <v>2475</v>
      </c>
      <c r="B629" s="238" t="s">
        <v>2476</v>
      </c>
      <c r="C629" s="238" t="s">
        <v>1240</v>
      </c>
      <c r="D629" s="238" t="s">
        <v>1241</v>
      </c>
      <c r="E629" s="239">
        <v>10</v>
      </c>
      <c r="F629" s="240">
        <v>7461.01</v>
      </c>
      <c r="G629" s="240">
        <v>32781.24</v>
      </c>
    </row>
    <row r="630" spans="1:7">
      <c r="A630" s="238" t="s">
        <v>2477</v>
      </c>
      <c r="B630" s="238" t="s">
        <v>2478</v>
      </c>
      <c r="C630" s="238" t="s">
        <v>1240</v>
      </c>
      <c r="D630" s="238" t="s">
        <v>1241</v>
      </c>
      <c r="E630" s="239">
        <v>1</v>
      </c>
      <c r="F630" s="240">
        <v>10448.26</v>
      </c>
      <c r="G630" s="240">
        <v>11476.56</v>
      </c>
    </row>
    <row r="631" spans="1:7">
      <c r="A631" s="238" t="s">
        <v>2479</v>
      </c>
      <c r="B631" s="238" t="s">
        <v>2480</v>
      </c>
      <c r="C631" s="238" t="s">
        <v>1240</v>
      </c>
      <c r="D631" s="238" t="s">
        <v>1241</v>
      </c>
      <c r="E631" s="239">
        <v>1</v>
      </c>
      <c r="F631" s="240">
        <v>7616.06</v>
      </c>
      <c r="G631" s="240">
        <v>8679.69</v>
      </c>
    </row>
    <row r="632" spans="1:7">
      <c r="A632" s="238" t="s">
        <v>2481</v>
      </c>
      <c r="B632" s="238" t="s">
        <v>2482</v>
      </c>
      <c r="C632" s="238" t="s">
        <v>1240</v>
      </c>
      <c r="D632" s="238" t="s">
        <v>1241</v>
      </c>
      <c r="E632" s="239">
        <v>1</v>
      </c>
      <c r="F632" s="240">
        <v>6930.83</v>
      </c>
      <c r="G632" s="240">
        <v>7882.81</v>
      </c>
    </row>
    <row r="633" spans="1:7">
      <c r="A633" s="238" t="s">
        <v>2483</v>
      </c>
      <c r="B633" s="238" t="s">
        <v>2484</v>
      </c>
      <c r="C633" s="238" t="s">
        <v>1240</v>
      </c>
      <c r="D633" s="238" t="s">
        <v>1241</v>
      </c>
      <c r="E633" s="239">
        <v>5</v>
      </c>
      <c r="F633" s="240">
        <v>2357.8449999999998</v>
      </c>
      <c r="G633" s="240">
        <v>5745.76</v>
      </c>
    </row>
    <row r="634" spans="1:7">
      <c r="A634" s="238" t="s">
        <v>2485</v>
      </c>
      <c r="B634" s="238" t="s">
        <v>2486</v>
      </c>
      <c r="C634" s="238" t="s">
        <v>1240</v>
      </c>
      <c r="D634" s="238" t="s">
        <v>1241</v>
      </c>
      <c r="E634" s="239">
        <v>2</v>
      </c>
      <c r="F634" s="240">
        <v>3885.5650000000001</v>
      </c>
      <c r="G634" s="240">
        <v>9305.08</v>
      </c>
    </row>
    <row r="635" spans="1:7">
      <c r="A635" s="238" t="s">
        <v>2487</v>
      </c>
      <c r="B635" s="238" t="s">
        <v>2488</v>
      </c>
      <c r="C635" s="238" t="s">
        <v>1240</v>
      </c>
      <c r="D635" s="238" t="s">
        <v>1241</v>
      </c>
      <c r="E635" s="239">
        <v>190</v>
      </c>
      <c r="F635" s="240">
        <v>58.021337662891199</v>
      </c>
      <c r="G635" s="240">
        <v>127.12</v>
      </c>
    </row>
    <row r="636" spans="1:7">
      <c r="A636" s="238" t="s">
        <v>2489</v>
      </c>
      <c r="B636" s="238" t="s">
        <v>2490</v>
      </c>
      <c r="C636" s="238" t="s">
        <v>1240</v>
      </c>
      <c r="D636" s="238" t="s">
        <v>1241</v>
      </c>
      <c r="E636" s="239">
        <v>501</v>
      </c>
      <c r="F636" s="240">
        <v>58.020000212684103</v>
      </c>
      <c r="G636" s="240">
        <v>190.68</v>
      </c>
    </row>
    <row r="637" spans="1:7">
      <c r="A637" s="238" t="s">
        <v>2491</v>
      </c>
      <c r="B637" s="238" t="s">
        <v>2492</v>
      </c>
      <c r="C637" s="238" t="s">
        <v>1240</v>
      </c>
      <c r="D637" s="238" t="s">
        <v>1241</v>
      </c>
      <c r="E637" s="239">
        <v>173</v>
      </c>
      <c r="F637" s="240">
        <v>121.89</v>
      </c>
      <c r="G637" s="240">
        <v>286.44</v>
      </c>
    </row>
    <row r="638" spans="1:7">
      <c r="A638" s="238" t="s">
        <v>2493</v>
      </c>
      <c r="B638" s="238" t="s">
        <v>2494</v>
      </c>
      <c r="C638" s="238" t="s">
        <v>1240</v>
      </c>
      <c r="D638" s="238" t="s">
        <v>1241</v>
      </c>
      <c r="E638" s="239">
        <v>15</v>
      </c>
      <c r="F638" s="240">
        <v>576.79</v>
      </c>
      <c r="G638" s="240">
        <v>1338.98</v>
      </c>
    </row>
    <row r="639" spans="1:7">
      <c r="A639" s="238" t="s">
        <v>2495</v>
      </c>
      <c r="B639" s="238" t="s">
        <v>2496</v>
      </c>
      <c r="C639" s="238" t="s">
        <v>1240</v>
      </c>
      <c r="D639" s="238" t="s">
        <v>1241</v>
      </c>
      <c r="E639" s="239">
        <v>17</v>
      </c>
      <c r="F639" s="240">
        <v>576.79</v>
      </c>
      <c r="G639" s="240">
        <v>1338.98</v>
      </c>
    </row>
    <row r="640" spans="1:7">
      <c r="A640" s="238" t="s">
        <v>2497</v>
      </c>
      <c r="B640" s="238" t="s">
        <v>2498</v>
      </c>
      <c r="C640" s="238" t="s">
        <v>1240</v>
      </c>
      <c r="D640" s="238" t="s">
        <v>1241</v>
      </c>
      <c r="E640" s="239">
        <v>15</v>
      </c>
      <c r="F640" s="240">
        <v>557.1</v>
      </c>
      <c r="G640" s="240">
        <v>669.49</v>
      </c>
    </row>
    <row r="641" spans="1:7">
      <c r="A641" s="238" t="s">
        <v>2499</v>
      </c>
      <c r="B641" s="238" t="s">
        <v>2500</v>
      </c>
      <c r="C641" s="238" t="s">
        <v>1240</v>
      </c>
      <c r="D641" s="238" t="s">
        <v>1241</v>
      </c>
      <c r="E641" s="239">
        <v>68</v>
      </c>
      <c r="F641" s="240">
        <v>207.46</v>
      </c>
      <c r="G641" s="240">
        <v>760.17</v>
      </c>
    </row>
    <row r="642" spans="1:7">
      <c r="A642" s="238" t="s">
        <v>2501</v>
      </c>
      <c r="B642" s="238" t="s">
        <v>2502</v>
      </c>
      <c r="C642" s="238" t="s">
        <v>1240</v>
      </c>
      <c r="D642" s="238" t="s">
        <v>1241</v>
      </c>
      <c r="E642" s="239">
        <v>88</v>
      </c>
      <c r="F642" s="240">
        <v>207.46</v>
      </c>
      <c r="G642" s="240">
        <v>1266.95</v>
      </c>
    </row>
    <row r="643" spans="1:7">
      <c r="A643" s="238" t="s">
        <v>2503</v>
      </c>
      <c r="B643" s="238" t="s">
        <v>2504</v>
      </c>
      <c r="C643" s="238" t="s">
        <v>1240</v>
      </c>
      <c r="D643" s="238" t="s">
        <v>1241</v>
      </c>
      <c r="E643" s="239">
        <v>24</v>
      </c>
      <c r="F643" s="240">
        <v>207.46</v>
      </c>
      <c r="G643" s="240">
        <v>506.78</v>
      </c>
    </row>
    <row r="644" spans="1:7">
      <c r="A644" s="238" t="s">
        <v>2505</v>
      </c>
      <c r="B644" s="238" t="s">
        <v>2506</v>
      </c>
      <c r="C644" s="238" t="s">
        <v>1240</v>
      </c>
      <c r="D644" s="238" t="s">
        <v>1241</v>
      </c>
      <c r="E644" s="239">
        <v>20</v>
      </c>
      <c r="F644" s="240">
        <v>242.14</v>
      </c>
      <c r="G644" s="240">
        <v>591.52</v>
      </c>
    </row>
    <row r="645" spans="1:7">
      <c r="A645" s="238" t="s">
        <v>2507</v>
      </c>
      <c r="B645" s="238" t="s">
        <v>2508</v>
      </c>
      <c r="C645" s="238" t="s">
        <v>1240</v>
      </c>
      <c r="D645" s="238" t="s">
        <v>1241</v>
      </c>
      <c r="E645" s="239">
        <v>12</v>
      </c>
      <c r="F645" s="240">
        <v>242.14</v>
      </c>
      <c r="G645" s="240">
        <v>295.76</v>
      </c>
    </row>
    <row r="646" spans="1:7">
      <c r="A646" s="238" t="s">
        <v>2509</v>
      </c>
      <c r="B646" s="238" t="s">
        <v>2510</v>
      </c>
      <c r="C646" s="238" t="s">
        <v>1240</v>
      </c>
      <c r="D646" s="238" t="s">
        <v>1241</v>
      </c>
      <c r="E646" s="239">
        <v>49</v>
      </c>
      <c r="F646" s="240">
        <v>60.58</v>
      </c>
      <c r="G646" s="240">
        <v>142.38</v>
      </c>
    </row>
    <row r="647" spans="1:7">
      <c r="A647" s="238" t="s">
        <v>2511</v>
      </c>
      <c r="B647" s="238" t="s">
        <v>2512</v>
      </c>
      <c r="C647" s="238" t="s">
        <v>1240</v>
      </c>
      <c r="D647" s="238" t="s">
        <v>1241</v>
      </c>
      <c r="E647" s="239">
        <v>59</v>
      </c>
      <c r="F647" s="240">
        <v>57.66</v>
      </c>
      <c r="G647" s="240">
        <v>67.796599999999998</v>
      </c>
    </row>
    <row r="648" spans="1:7">
      <c r="A648" s="238" t="s">
        <v>2513</v>
      </c>
      <c r="B648" s="238" t="s">
        <v>2514</v>
      </c>
      <c r="C648" s="238" t="s">
        <v>1240</v>
      </c>
      <c r="D648" s="238" t="s">
        <v>1241</v>
      </c>
      <c r="E648" s="239">
        <v>1</v>
      </c>
      <c r="F648" s="240">
        <v>251.56</v>
      </c>
      <c r="G648" s="240">
        <v>317.8</v>
      </c>
    </row>
    <row r="649" spans="1:7">
      <c r="A649" s="238" t="s">
        <v>2515</v>
      </c>
      <c r="B649" s="238" t="s">
        <v>2516</v>
      </c>
      <c r="C649" s="238" t="s">
        <v>1240</v>
      </c>
      <c r="D649" s="238" t="s">
        <v>1241</v>
      </c>
      <c r="E649" s="239">
        <v>566</v>
      </c>
      <c r="F649" s="240">
        <v>289.81560795153899</v>
      </c>
      <c r="G649" s="240">
        <v>1779.66</v>
      </c>
    </row>
    <row r="650" spans="1:7">
      <c r="A650" s="238" t="s">
        <v>2517</v>
      </c>
      <c r="B650" s="238" t="s">
        <v>2518</v>
      </c>
      <c r="C650" s="238" t="s">
        <v>1240</v>
      </c>
      <c r="D650" s="238" t="s">
        <v>1241</v>
      </c>
      <c r="E650" s="239">
        <v>24</v>
      </c>
      <c r="F650" s="240">
        <v>225.148935185185</v>
      </c>
      <c r="G650" s="240">
        <v>584.74</v>
      </c>
    </row>
    <row r="651" spans="1:7">
      <c r="A651" s="238" t="s">
        <v>2519</v>
      </c>
      <c r="B651" s="238" t="s">
        <v>2520</v>
      </c>
      <c r="C651" s="238" t="s">
        <v>1240</v>
      </c>
      <c r="D651" s="238" t="s">
        <v>1241</v>
      </c>
      <c r="E651" s="239">
        <v>12</v>
      </c>
      <c r="F651" s="240">
        <v>1525.24</v>
      </c>
      <c r="G651" s="240">
        <v>1525.42</v>
      </c>
    </row>
    <row r="652" spans="1:7">
      <c r="A652" s="238" t="s">
        <v>2521</v>
      </c>
      <c r="B652" s="238" t="s">
        <v>2522</v>
      </c>
      <c r="C652" s="238" t="s">
        <v>1240</v>
      </c>
      <c r="D652" s="238" t="s">
        <v>1241</v>
      </c>
      <c r="E652" s="239">
        <v>16</v>
      </c>
      <c r="F652" s="240">
        <v>1749.15131652267</v>
      </c>
      <c r="G652" s="240">
        <v>8839</v>
      </c>
    </row>
    <row r="653" spans="1:7">
      <c r="A653" s="238" t="s">
        <v>2523</v>
      </c>
      <c r="B653" s="238" t="s">
        <v>2524</v>
      </c>
      <c r="C653" s="238" t="s">
        <v>1240</v>
      </c>
      <c r="D653" s="238" t="s">
        <v>1241</v>
      </c>
      <c r="E653" s="239">
        <v>1</v>
      </c>
      <c r="F653" s="240">
        <v>699.92437318973896</v>
      </c>
      <c r="G653" s="240">
        <v>739.83</v>
      </c>
    </row>
    <row r="654" spans="1:7">
      <c r="A654" s="238" t="s">
        <v>2525</v>
      </c>
      <c r="B654" s="238" t="s">
        <v>2526</v>
      </c>
      <c r="C654" s="238" t="s">
        <v>1240</v>
      </c>
      <c r="D654" s="238" t="s">
        <v>1241</v>
      </c>
      <c r="E654" s="239">
        <v>6</v>
      </c>
      <c r="F654" s="240">
        <v>1287.1400000000001</v>
      </c>
      <c r="G654" s="240">
        <v>2574.58</v>
      </c>
    </row>
    <row r="655" spans="1:7">
      <c r="A655" s="238" t="s">
        <v>2527</v>
      </c>
      <c r="B655" s="238" t="s">
        <v>2528</v>
      </c>
      <c r="C655" s="238" t="s">
        <v>1240</v>
      </c>
      <c r="D655" s="238" t="s">
        <v>1241</v>
      </c>
      <c r="E655" s="239">
        <v>9</v>
      </c>
      <c r="F655" s="240">
        <v>873.63</v>
      </c>
      <c r="G655" s="240">
        <v>3494.92</v>
      </c>
    </row>
    <row r="656" spans="1:7">
      <c r="A656" s="238" t="s">
        <v>2529</v>
      </c>
      <c r="B656" s="238" t="s">
        <v>2530</v>
      </c>
      <c r="C656" s="238" t="s">
        <v>1240</v>
      </c>
      <c r="D656" s="238" t="s">
        <v>1241</v>
      </c>
      <c r="E656" s="239">
        <v>11</v>
      </c>
      <c r="F656" s="240">
        <v>3347.91</v>
      </c>
      <c r="G656" s="240">
        <v>16741.55</v>
      </c>
    </row>
    <row r="657" spans="1:7">
      <c r="A657" s="238" t="s">
        <v>2531</v>
      </c>
      <c r="B657" s="238" t="s">
        <v>2532</v>
      </c>
      <c r="C657" s="238" t="s">
        <v>1240</v>
      </c>
      <c r="D657" s="238" t="s">
        <v>1241</v>
      </c>
      <c r="E657" s="239">
        <v>11</v>
      </c>
      <c r="F657" s="240">
        <v>547.55999999999995</v>
      </c>
      <c r="G657" s="240">
        <v>1347.65625</v>
      </c>
    </row>
    <row r="658" spans="1:7">
      <c r="A658" s="238" t="s">
        <v>2533</v>
      </c>
      <c r="B658" s="238" t="s">
        <v>2534</v>
      </c>
      <c r="C658" s="238" t="s">
        <v>1240</v>
      </c>
      <c r="D658" s="238" t="s">
        <v>1241</v>
      </c>
      <c r="E658" s="239">
        <v>76</v>
      </c>
      <c r="F658" s="240">
        <v>466.55697684767603</v>
      </c>
      <c r="G658" s="240">
        <v>1462.8571428</v>
      </c>
    </row>
    <row r="659" spans="1:7">
      <c r="A659" s="238" t="s">
        <v>2535</v>
      </c>
      <c r="B659" s="238" t="s">
        <v>2536</v>
      </c>
      <c r="C659" s="238" t="s">
        <v>1240</v>
      </c>
      <c r="D659" s="238" t="s">
        <v>1241</v>
      </c>
      <c r="E659" s="239">
        <v>1200</v>
      </c>
      <c r="F659" s="240">
        <v>10.9878109882363</v>
      </c>
      <c r="G659" s="240">
        <v>28.82</v>
      </c>
    </row>
    <row r="660" spans="1:7">
      <c r="A660" s="238" t="s">
        <v>2537</v>
      </c>
      <c r="B660" s="238" t="s">
        <v>2538</v>
      </c>
      <c r="C660" s="238" t="s">
        <v>1240</v>
      </c>
      <c r="D660" s="238" t="s">
        <v>1241</v>
      </c>
      <c r="E660" s="239">
        <v>16</v>
      </c>
      <c r="F660" s="240">
        <v>123.46925</v>
      </c>
      <c r="G660" s="240">
        <v>157.13999999999999</v>
      </c>
    </row>
    <row r="661" spans="1:7">
      <c r="A661" s="238" t="s">
        <v>2539</v>
      </c>
      <c r="B661" s="238" t="s">
        <v>2540</v>
      </c>
      <c r="C661" s="238" t="s">
        <v>1240</v>
      </c>
      <c r="D661" s="238" t="s">
        <v>1241</v>
      </c>
      <c r="E661" s="239">
        <v>10</v>
      </c>
      <c r="F661" s="240">
        <v>128.88800000000001</v>
      </c>
      <c r="G661" s="240">
        <v>167.62</v>
      </c>
    </row>
    <row r="662" spans="1:7">
      <c r="A662" s="238" t="s">
        <v>2541</v>
      </c>
      <c r="B662" s="238" t="s">
        <v>2542</v>
      </c>
      <c r="C662" s="238" t="s">
        <v>1240</v>
      </c>
      <c r="D662" s="238" t="s">
        <v>1241</v>
      </c>
      <c r="E662" s="239">
        <v>13</v>
      </c>
      <c r="F662" s="240">
        <v>329.58375000000001</v>
      </c>
      <c r="G662" s="240">
        <v>855.94</v>
      </c>
    </row>
    <row r="663" spans="1:7">
      <c r="A663" s="238" t="s">
        <v>2543</v>
      </c>
      <c r="B663" s="238" t="s">
        <v>2544</v>
      </c>
      <c r="C663" s="238" t="s">
        <v>1240</v>
      </c>
      <c r="D663" s="238" t="s">
        <v>1241</v>
      </c>
      <c r="E663" s="239">
        <v>20</v>
      </c>
      <c r="F663" s="240">
        <v>272.43</v>
      </c>
      <c r="G663" s="240">
        <v>351.69</v>
      </c>
    </row>
    <row r="664" spans="1:7">
      <c r="A664" s="238" t="s">
        <v>2545</v>
      </c>
      <c r="B664" s="238" t="s">
        <v>2546</v>
      </c>
      <c r="C664" s="238" t="s">
        <v>1240</v>
      </c>
      <c r="D664" s="238" t="s">
        <v>1241</v>
      </c>
      <c r="E664" s="239">
        <v>8</v>
      </c>
      <c r="F664" s="240">
        <v>272.43</v>
      </c>
      <c r="G664" s="240">
        <v>351.69</v>
      </c>
    </row>
    <row r="665" spans="1:7">
      <c r="A665" s="238" t="s">
        <v>2547</v>
      </c>
      <c r="B665" s="238" t="s">
        <v>2548</v>
      </c>
      <c r="C665" s="238" t="s">
        <v>1240</v>
      </c>
      <c r="D665" s="238" t="s">
        <v>1241</v>
      </c>
      <c r="E665" s="239">
        <v>122.5</v>
      </c>
      <c r="F665" s="240">
        <v>462.15198077676598</v>
      </c>
      <c r="G665" s="240">
        <v>1211.8599999999999</v>
      </c>
    </row>
    <row r="666" spans="1:7">
      <c r="A666" s="238" t="s">
        <v>2549</v>
      </c>
      <c r="B666" s="238" t="s">
        <v>2550</v>
      </c>
      <c r="C666" s="238" t="s">
        <v>1240</v>
      </c>
      <c r="D666" s="238" t="s">
        <v>1241</v>
      </c>
      <c r="E666" s="239">
        <v>2</v>
      </c>
      <c r="F666" s="240">
        <v>302.19</v>
      </c>
      <c r="G666" s="240">
        <v>386.44</v>
      </c>
    </row>
    <row r="667" spans="1:7">
      <c r="A667" s="238" t="s">
        <v>2551</v>
      </c>
      <c r="B667" s="238" t="s">
        <v>2552</v>
      </c>
      <c r="C667" s="238" t="s">
        <v>1240</v>
      </c>
      <c r="D667" s="238" t="s">
        <v>1241</v>
      </c>
      <c r="E667" s="239">
        <v>7</v>
      </c>
      <c r="F667" s="240">
        <v>134.78</v>
      </c>
      <c r="G667" s="240">
        <v>354.24</v>
      </c>
    </row>
    <row r="668" spans="1:7">
      <c r="A668" s="238" t="s">
        <v>2553</v>
      </c>
      <c r="B668" s="238" t="s">
        <v>2554</v>
      </c>
      <c r="C668" s="238" t="s">
        <v>1240</v>
      </c>
      <c r="D668" s="238" t="s">
        <v>1241</v>
      </c>
      <c r="E668" s="239">
        <v>670</v>
      </c>
      <c r="F668" s="240">
        <v>67.2701833654816</v>
      </c>
      <c r="G668" s="240">
        <v>593.33333331999995</v>
      </c>
    </row>
    <row r="669" spans="1:7">
      <c r="A669" s="238" t="s">
        <v>2555</v>
      </c>
      <c r="B669" s="238" t="s">
        <v>2556</v>
      </c>
      <c r="C669" s="238" t="s">
        <v>1240</v>
      </c>
      <c r="D669" s="238" t="s">
        <v>1241</v>
      </c>
      <c r="E669" s="239">
        <v>1</v>
      </c>
      <c r="F669" s="240">
        <v>352.18</v>
      </c>
      <c r="G669" s="240">
        <v>440.67796609999999</v>
      </c>
    </row>
    <row r="670" spans="1:7">
      <c r="A670" s="238" t="s">
        <v>2557</v>
      </c>
      <c r="B670" s="238" t="s">
        <v>2558</v>
      </c>
      <c r="C670" s="238" t="s">
        <v>1240</v>
      </c>
      <c r="D670" s="238" t="s">
        <v>1241</v>
      </c>
      <c r="E670" s="239">
        <v>20</v>
      </c>
      <c r="F670" s="240">
        <v>90.2</v>
      </c>
      <c r="G670" s="240">
        <v>116.40625</v>
      </c>
    </row>
    <row r="671" spans="1:7">
      <c r="A671" s="238" t="s">
        <v>2559</v>
      </c>
      <c r="B671" s="238" t="s">
        <v>2560</v>
      </c>
      <c r="C671" s="238" t="s">
        <v>1240</v>
      </c>
      <c r="D671" s="238" t="s">
        <v>1241</v>
      </c>
      <c r="E671" s="239">
        <v>1</v>
      </c>
      <c r="F671" s="240">
        <v>431.38</v>
      </c>
      <c r="G671" s="240">
        <v>507.03</v>
      </c>
    </row>
    <row r="672" spans="1:7">
      <c r="A672" s="238" t="s">
        <v>2561</v>
      </c>
      <c r="B672" s="238" t="s">
        <v>2562</v>
      </c>
      <c r="C672" s="238" t="s">
        <v>1240</v>
      </c>
      <c r="D672" s="238" t="s">
        <v>1241</v>
      </c>
      <c r="E672" s="239">
        <v>602</v>
      </c>
      <c r="F672" s="240">
        <v>234.280714285714</v>
      </c>
      <c r="G672" s="240">
        <v>887.28</v>
      </c>
    </row>
    <row r="673" spans="1:7">
      <c r="A673" s="238" t="s">
        <v>2563</v>
      </c>
      <c r="B673" s="238" t="s">
        <v>2564</v>
      </c>
      <c r="C673" s="238" t="s">
        <v>1240</v>
      </c>
      <c r="D673" s="238" t="s">
        <v>1241</v>
      </c>
      <c r="E673" s="239">
        <v>38</v>
      </c>
      <c r="F673" s="240">
        <v>961.61</v>
      </c>
      <c r="G673" s="240">
        <v>1144.07</v>
      </c>
    </row>
    <row r="674" spans="1:7">
      <c r="A674" s="238" t="s">
        <v>2565</v>
      </c>
      <c r="B674" s="238" t="s">
        <v>2566</v>
      </c>
      <c r="C674" s="238" t="s">
        <v>1240</v>
      </c>
      <c r="D674" s="238" t="s">
        <v>1241</v>
      </c>
      <c r="E674" s="239">
        <v>4245</v>
      </c>
      <c r="F674" s="240">
        <v>13.28</v>
      </c>
      <c r="G674" s="240">
        <v>61</v>
      </c>
    </row>
    <row r="675" spans="1:7">
      <c r="A675" s="238" t="s">
        <v>2567</v>
      </c>
      <c r="B675" s="238" t="s">
        <v>2568</v>
      </c>
      <c r="C675" s="238" t="s">
        <v>1240</v>
      </c>
      <c r="D675" s="238" t="s">
        <v>1241</v>
      </c>
      <c r="E675" s="239">
        <v>24</v>
      </c>
      <c r="F675" s="240">
        <v>231.417465923756</v>
      </c>
      <c r="G675" s="240">
        <v>283.89999999999998</v>
      </c>
    </row>
    <row r="676" spans="1:7">
      <c r="A676" s="238" t="s">
        <v>2569</v>
      </c>
      <c r="B676" s="238" t="s">
        <v>2570</v>
      </c>
      <c r="C676" s="238" t="s">
        <v>1240</v>
      </c>
      <c r="D676" s="238" t="s">
        <v>1241</v>
      </c>
      <c r="E676" s="239">
        <v>88</v>
      </c>
      <c r="F676" s="240">
        <v>280.61975511356297</v>
      </c>
      <c r="G676" s="240">
        <v>1526.7857145</v>
      </c>
    </row>
    <row r="677" spans="1:7">
      <c r="A677" s="238" t="s">
        <v>2571</v>
      </c>
      <c r="B677" s="238" t="s">
        <v>2572</v>
      </c>
      <c r="C677" s="238" t="s">
        <v>1240</v>
      </c>
      <c r="D677" s="238" t="s">
        <v>1241</v>
      </c>
      <c r="E677" s="239">
        <v>1</v>
      </c>
      <c r="F677" s="240">
        <v>294.36</v>
      </c>
      <c r="G677" s="240">
        <v>338.14</v>
      </c>
    </row>
    <row r="678" spans="1:7">
      <c r="A678" s="238" t="s">
        <v>2573</v>
      </c>
      <c r="B678" s="238" t="s">
        <v>2574</v>
      </c>
      <c r="C678" s="238" t="s">
        <v>1240</v>
      </c>
      <c r="D678" s="238" t="s">
        <v>1241</v>
      </c>
      <c r="E678" s="239">
        <v>9</v>
      </c>
      <c r="F678" s="240">
        <v>254.81</v>
      </c>
      <c r="G678" s="240">
        <v>295.76</v>
      </c>
    </row>
    <row r="679" spans="1:7">
      <c r="A679" s="238" t="s">
        <v>2575</v>
      </c>
      <c r="B679" s="238" t="s">
        <v>2576</v>
      </c>
      <c r="C679" s="238" t="s">
        <v>1240</v>
      </c>
      <c r="D679" s="238" t="s">
        <v>1241</v>
      </c>
      <c r="E679" s="239">
        <v>189</v>
      </c>
      <c r="F679" s="240">
        <v>207.09</v>
      </c>
      <c r="G679" s="240">
        <v>1133.9285715000001</v>
      </c>
    </row>
    <row r="680" spans="1:7">
      <c r="A680" s="238" t="s">
        <v>2577</v>
      </c>
      <c r="B680" s="238" t="s">
        <v>2578</v>
      </c>
      <c r="C680" s="238" t="s">
        <v>1240</v>
      </c>
      <c r="D680" s="238" t="s">
        <v>1241</v>
      </c>
      <c r="E680" s="239">
        <v>132</v>
      </c>
      <c r="F680" s="240">
        <v>181.970002346483</v>
      </c>
      <c r="G680" s="240">
        <v>699.15</v>
      </c>
    </row>
    <row r="681" spans="1:7">
      <c r="A681" s="238" t="s">
        <v>2579</v>
      </c>
      <c r="B681" s="238" t="s">
        <v>2580</v>
      </c>
      <c r="C681" s="238" t="s">
        <v>1240</v>
      </c>
      <c r="D681" s="238" t="s">
        <v>1241</v>
      </c>
      <c r="E681" s="239">
        <v>62</v>
      </c>
      <c r="F681" s="240">
        <v>96.39</v>
      </c>
      <c r="G681" s="240">
        <v>233.9</v>
      </c>
    </row>
    <row r="682" spans="1:7">
      <c r="A682" s="238" t="s">
        <v>2581</v>
      </c>
      <c r="B682" s="238" t="s">
        <v>2582</v>
      </c>
      <c r="C682" s="238" t="s">
        <v>1240</v>
      </c>
      <c r="D682" s="238" t="s">
        <v>1241</v>
      </c>
      <c r="E682" s="239">
        <v>1</v>
      </c>
      <c r="F682" s="240">
        <v>537.97</v>
      </c>
      <c r="G682" s="240">
        <v>633.92999999999995</v>
      </c>
    </row>
    <row r="683" spans="1:7">
      <c r="A683" s="238" t="s">
        <v>2583</v>
      </c>
      <c r="B683" s="238" t="s">
        <v>2584</v>
      </c>
      <c r="C683" s="238" t="s">
        <v>1240</v>
      </c>
      <c r="D683" s="238" t="s">
        <v>1241</v>
      </c>
      <c r="E683" s="239">
        <v>1</v>
      </c>
      <c r="F683" s="240">
        <v>386.43</v>
      </c>
      <c r="G683" s="240">
        <v>455.36</v>
      </c>
    </row>
    <row r="684" spans="1:7">
      <c r="A684" s="238" t="s">
        <v>2585</v>
      </c>
      <c r="B684" s="238" t="s">
        <v>2586</v>
      </c>
      <c r="C684" s="238" t="s">
        <v>1240</v>
      </c>
      <c r="D684" s="238" t="s">
        <v>1241</v>
      </c>
      <c r="E684" s="239">
        <v>1</v>
      </c>
      <c r="F684" s="240">
        <v>386.43</v>
      </c>
      <c r="G684" s="240">
        <v>455.36</v>
      </c>
    </row>
    <row r="685" spans="1:7">
      <c r="A685" s="238" t="s">
        <v>2587</v>
      </c>
      <c r="B685" s="238" t="s">
        <v>2588</v>
      </c>
      <c r="C685" s="238" t="s">
        <v>1240</v>
      </c>
      <c r="D685" s="238" t="s">
        <v>1241</v>
      </c>
      <c r="E685" s="239">
        <v>5</v>
      </c>
      <c r="F685" s="240">
        <v>537.97</v>
      </c>
      <c r="G685" s="240">
        <v>633.92999999999995</v>
      </c>
    </row>
    <row r="686" spans="1:7">
      <c r="A686" s="238" t="s">
        <v>2589</v>
      </c>
      <c r="B686" s="238" t="s">
        <v>2590</v>
      </c>
      <c r="C686" s="238" t="s">
        <v>1240</v>
      </c>
      <c r="D686" s="238" t="s">
        <v>1241</v>
      </c>
      <c r="E686" s="239">
        <v>5</v>
      </c>
      <c r="F686" s="240">
        <v>537.97</v>
      </c>
      <c r="G686" s="240">
        <v>633.92999999999995</v>
      </c>
    </row>
    <row r="687" spans="1:7">
      <c r="A687" s="238" t="s">
        <v>2591</v>
      </c>
      <c r="B687" s="238" t="s">
        <v>2592</v>
      </c>
      <c r="C687" s="238" t="s">
        <v>1240</v>
      </c>
      <c r="D687" s="238" t="s">
        <v>1241</v>
      </c>
      <c r="E687" s="239">
        <v>1</v>
      </c>
      <c r="F687" s="240">
        <v>1063.23</v>
      </c>
      <c r="G687" s="240">
        <v>1164.4100000000001</v>
      </c>
    </row>
    <row r="688" spans="1:7">
      <c r="A688" s="238" t="s">
        <v>2593</v>
      </c>
      <c r="B688" s="238" t="s">
        <v>2594</v>
      </c>
      <c r="C688" s="238" t="s">
        <v>1240</v>
      </c>
      <c r="D688" s="238" t="s">
        <v>1241</v>
      </c>
      <c r="E688" s="239">
        <v>1</v>
      </c>
      <c r="F688" s="240">
        <v>4986.38</v>
      </c>
      <c r="G688" s="240">
        <v>5461.02</v>
      </c>
    </row>
    <row r="689" spans="1:7">
      <c r="A689" s="238" t="s">
        <v>2595</v>
      </c>
      <c r="B689" s="238" t="s">
        <v>2596</v>
      </c>
      <c r="C689" s="238" t="s">
        <v>1240</v>
      </c>
      <c r="D689" s="238" t="s">
        <v>1241</v>
      </c>
      <c r="E689" s="239">
        <v>7</v>
      </c>
      <c r="F689" s="240">
        <v>804.697264957264</v>
      </c>
      <c r="G689" s="240">
        <v>2032.2</v>
      </c>
    </row>
    <row r="690" spans="1:7">
      <c r="A690" s="238" t="s">
        <v>2597</v>
      </c>
      <c r="B690" s="238" t="s">
        <v>2598</v>
      </c>
      <c r="C690" s="238" t="s">
        <v>1240</v>
      </c>
      <c r="D690" s="238" t="s">
        <v>1241</v>
      </c>
      <c r="E690" s="239">
        <v>28</v>
      </c>
      <c r="F690" s="240">
        <v>877.91</v>
      </c>
      <c r="G690" s="240">
        <v>3025.41</v>
      </c>
    </row>
    <row r="691" spans="1:7">
      <c r="A691" s="238" t="s">
        <v>2599</v>
      </c>
      <c r="B691" s="238" t="s">
        <v>2600</v>
      </c>
      <c r="C691" s="238" t="s">
        <v>1240</v>
      </c>
      <c r="D691" s="238" t="s">
        <v>1241</v>
      </c>
      <c r="E691" s="239">
        <v>2</v>
      </c>
      <c r="F691" s="240">
        <v>255.26</v>
      </c>
      <c r="G691" s="240">
        <v>311.72000000000003</v>
      </c>
    </row>
    <row r="692" spans="1:7">
      <c r="A692" s="238" t="s">
        <v>2601</v>
      </c>
      <c r="B692" s="238" t="s">
        <v>2602</v>
      </c>
      <c r="C692" s="238" t="s">
        <v>1240</v>
      </c>
      <c r="D692" s="238" t="s">
        <v>1241</v>
      </c>
      <c r="E692" s="239">
        <v>6</v>
      </c>
      <c r="F692" s="240">
        <v>257.79000000000002</v>
      </c>
      <c r="G692" s="240">
        <v>311.72000000000003</v>
      </c>
    </row>
    <row r="693" spans="1:7">
      <c r="A693" s="238" t="s">
        <v>2603</v>
      </c>
      <c r="B693" s="238" t="s">
        <v>2604</v>
      </c>
      <c r="C693" s="238" t="s">
        <v>1240</v>
      </c>
      <c r="D693" s="238" t="s">
        <v>1241</v>
      </c>
      <c r="E693" s="239">
        <v>1</v>
      </c>
      <c r="F693" s="240">
        <v>255.26</v>
      </c>
      <c r="G693" s="240">
        <v>311.72000000000003</v>
      </c>
    </row>
    <row r="694" spans="1:7">
      <c r="A694" s="238" t="s">
        <v>2605</v>
      </c>
      <c r="B694" s="238" t="s">
        <v>2600</v>
      </c>
      <c r="C694" s="238" t="s">
        <v>1240</v>
      </c>
      <c r="D694" s="238" t="s">
        <v>1241</v>
      </c>
      <c r="E694" s="239">
        <v>8</v>
      </c>
      <c r="F694" s="240">
        <v>255.26</v>
      </c>
      <c r="G694" s="240">
        <v>311.72000000000003</v>
      </c>
    </row>
    <row r="695" spans="1:7">
      <c r="A695" s="238" t="s">
        <v>2606</v>
      </c>
      <c r="B695" s="238" t="s">
        <v>2607</v>
      </c>
      <c r="C695" s="238" t="s">
        <v>1240</v>
      </c>
      <c r="D695" s="238" t="s">
        <v>1241</v>
      </c>
      <c r="E695" s="239">
        <v>3</v>
      </c>
      <c r="F695" s="240">
        <v>257.79000000000002</v>
      </c>
      <c r="G695" s="240">
        <v>311.72000000000003</v>
      </c>
    </row>
    <row r="696" spans="1:7">
      <c r="A696" s="238" t="s">
        <v>2608</v>
      </c>
      <c r="B696" s="238" t="s">
        <v>2609</v>
      </c>
      <c r="C696" s="238" t="s">
        <v>1240</v>
      </c>
      <c r="D696" s="238" t="s">
        <v>1241</v>
      </c>
      <c r="E696" s="239">
        <v>3</v>
      </c>
      <c r="F696" s="240">
        <v>257.79000000000002</v>
      </c>
      <c r="G696" s="240">
        <v>311.72000000000003</v>
      </c>
    </row>
    <row r="697" spans="1:7">
      <c r="A697" s="238" t="s">
        <v>2610</v>
      </c>
      <c r="B697" s="238" t="s">
        <v>2611</v>
      </c>
      <c r="C697" s="238" t="s">
        <v>1240</v>
      </c>
      <c r="D697" s="238" t="s">
        <v>1241</v>
      </c>
      <c r="E697" s="239">
        <v>4</v>
      </c>
      <c r="F697" s="240">
        <v>257.79000000000002</v>
      </c>
      <c r="G697" s="240">
        <v>311.72000000000003</v>
      </c>
    </row>
    <row r="698" spans="1:7">
      <c r="A698" s="238" t="s">
        <v>2612</v>
      </c>
      <c r="B698" s="238" t="s">
        <v>2613</v>
      </c>
      <c r="C698" s="238" t="s">
        <v>1240</v>
      </c>
      <c r="D698" s="238" t="s">
        <v>1241</v>
      </c>
      <c r="E698" s="239">
        <v>30</v>
      </c>
      <c r="F698" s="240">
        <v>403.55</v>
      </c>
      <c r="G698" s="240">
        <v>921.88</v>
      </c>
    </row>
    <row r="699" spans="1:7">
      <c r="A699" s="238" t="s">
        <v>2614</v>
      </c>
      <c r="B699" s="238" t="s">
        <v>2615</v>
      </c>
      <c r="C699" s="238" t="s">
        <v>1240</v>
      </c>
      <c r="D699" s="238" t="s">
        <v>1241</v>
      </c>
      <c r="E699" s="239">
        <v>1</v>
      </c>
      <c r="F699" s="240">
        <v>344.93</v>
      </c>
      <c r="G699" s="240">
        <v>389.84375</v>
      </c>
    </row>
    <row r="700" spans="1:7">
      <c r="A700" s="238" t="s">
        <v>2616</v>
      </c>
      <c r="B700" s="238" t="s">
        <v>2617</v>
      </c>
      <c r="C700" s="238" t="s">
        <v>1240</v>
      </c>
      <c r="D700" s="238" t="s">
        <v>1241</v>
      </c>
      <c r="E700" s="239">
        <v>4</v>
      </c>
      <c r="F700" s="240">
        <v>409.71</v>
      </c>
      <c r="G700" s="240">
        <v>467.96875</v>
      </c>
    </row>
    <row r="701" spans="1:7">
      <c r="A701" s="238" t="s">
        <v>2618</v>
      </c>
      <c r="B701" s="238" t="s">
        <v>2619</v>
      </c>
      <c r="C701" s="238" t="s">
        <v>1240</v>
      </c>
      <c r="D701" s="238" t="s">
        <v>1241</v>
      </c>
      <c r="E701" s="239">
        <v>33</v>
      </c>
      <c r="F701" s="240">
        <v>133.63999999999999</v>
      </c>
      <c r="G701" s="240">
        <v>310.94</v>
      </c>
    </row>
    <row r="702" spans="1:7">
      <c r="A702" s="238" t="s">
        <v>2620</v>
      </c>
      <c r="B702" s="238" t="s">
        <v>2621</v>
      </c>
      <c r="C702" s="238" t="s">
        <v>1240</v>
      </c>
      <c r="D702" s="238" t="s">
        <v>1241</v>
      </c>
      <c r="E702" s="239">
        <v>2</v>
      </c>
      <c r="F702" s="240">
        <v>583.36</v>
      </c>
      <c r="G702" s="240">
        <v>677.12</v>
      </c>
    </row>
    <row r="703" spans="1:7">
      <c r="A703" s="238" t="s">
        <v>2622</v>
      </c>
      <c r="B703" s="238" t="s">
        <v>2623</v>
      </c>
      <c r="C703" s="238" t="s">
        <v>1240</v>
      </c>
      <c r="D703" s="238" t="s">
        <v>1241</v>
      </c>
      <c r="E703" s="239">
        <v>2</v>
      </c>
      <c r="F703" s="240">
        <v>935.71</v>
      </c>
      <c r="G703" s="240">
        <v>1007.81</v>
      </c>
    </row>
    <row r="704" spans="1:7">
      <c r="A704" s="238" t="s">
        <v>2624</v>
      </c>
      <c r="B704" s="238" t="s">
        <v>2625</v>
      </c>
      <c r="C704" s="238" t="s">
        <v>1240</v>
      </c>
      <c r="D704" s="238" t="s">
        <v>1241</v>
      </c>
      <c r="E704" s="239">
        <v>3</v>
      </c>
      <c r="F704" s="240">
        <v>464.78</v>
      </c>
      <c r="G704" s="240">
        <v>533.9</v>
      </c>
    </row>
    <row r="705" spans="1:7">
      <c r="A705" s="238" t="s">
        <v>2626</v>
      </c>
      <c r="B705" s="238" t="s">
        <v>2627</v>
      </c>
      <c r="C705" s="238" t="s">
        <v>1240</v>
      </c>
      <c r="D705" s="238" t="s">
        <v>1241</v>
      </c>
      <c r="E705" s="239">
        <v>1</v>
      </c>
      <c r="F705" s="240">
        <v>516.41999999999996</v>
      </c>
      <c r="G705" s="240">
        <v>593.22</v>
      </c>
    </row>
    <row r="706" spans="1:7">
      <c r="A706" s="238" t="s">
        <v>2628</v>
      </c>
      <c r="B706" s="238" t="s">
        <v>2629</v>
      </c>
      <c r="C706" s="238" t="s">
        <v>1240</v>
      </c>
      <c r="D706" s="238" t="s">
        <v>1241</v>
      </c>
      <c r="E706" s="239">
        <v>1</v>
      </c>
      <c r="F706" s="240">
        <v>464.78</v>
      </c>
      <c r="G706" s="240">
        <v>533.9</v>
      </c>
    </row>
    <row r="707" spans="1:7">
      <c r="A707" s="238" t="s">
        <v>2630</v>
      </c>
      <c r="B707" s="238" t="s">
        <v>2631</v>
      </c>
      <c r="C707" s="238" t="s">
        <v>1240</v>
      </c>
      <c r="D707" s="238" t="s">
        <v>1241</v>
      </c>
      <c r="E707" s="239">
        <v>1</v>
      </c>
      <c r="F707" s="240">
        <v>435.27</v>
      </c>
      <c r="G707" s="240">
        <v>500</v>
      </c>
    </row>
    <row r="708" spans="1:7">
      <c r="A708" s="238" t="s">
        <v>2632</v>
      </c>
      <c r="B708" s="238" t="s">
        <v>2633</v>
      </c>
      <c r="C708" s="238" t="s">
        <v>1240</v>
      </c>
      <c r="D708" s="238" t="s">
        <v>1241</v>
      </c>
      <c r="E708" s="239">
        <v>5</v>
      </c>
      <c r="F708" s="240">
        <v>1132.56</v>
      </c>
      <c r="G708" s="240">
        <v>1347.46</v>
      </c>
    </row>
    <row r="709" spans="1:7">
      <c r="A709" s="238" t="s">
        <v>2634</v>
      </c>
      <c r="B709" s="238" t="s">
        <v>2635</v>
      </c>
      <c r="C709" s="238" t="s">
        <v>1240</v>
      </c>
      <c r="D709" s="238" t="s">
        <v>1241</v>
      </c>
      <c r="E709" s="239">
        <v>4</v>
      </c>
      <c r="F709" s="240">
        <v>1032.0999999999999</v>
      </c>
      <c r="G709" s="240">
        <v>1185.5899999999999</v>
      </c>
    </row>
    <row r="710" spans="1:7">
      <c r="A710" s="238" t="s">
        <v>2636</v>
      </c>
      <c r="B710" s="238" t="s">
        <v>2637</v>
      </c>
      <c r="C710" s="238" t="s">
        <v>1240</v>
      </c>
      <c r="D710" s="238" t="s">
        <v>1241</v>
      </c>
      <c r="E710" s="239">
        <v>1</v>
      </c>
      <c r="F710" s="240">
        <v>1395.16</v>
      </c>
      <c r="G710" s="240">
        <v>1639.84375</v>
      </c>
    </row>
    <row r="711" spans="1:7">
      <c r="A711" s="238" t="s">
        <v>2638</v>
      </c>
      <c r="B711" s="238" t="s">
        <v>2639</v>
      </c>
      <c r="C711" s="238" t="s">
        <v>1240</v>
      </c>
      <c r="D711" s="238" t="s">
        <v>1241</v>
      </c>
      <c r="E711" s="239">
        <v>6</v>
      </c>
      <c r="F711" s="240">
        <v>172.35</v>
      </c>
      <c r="G711" s="240">
        <v>202.54</v>
      </c>
    </row>
    <row r="712" spans="1:7">
      <c r="A712" s="238" t="s">
        <v>2640</v>
      </c>
      <c r="B712" s="238" t="s">
        <v>2641</v>
      </c>
      <c r="C712" s="238" t="s">
        <v>1240</v>
      </c>
      <c r="D712" s="238" t="s">
        <v>1241</v>
      </c>
      <c r="E712" s="239">
        <v>19</v>
      </c>
      <c r="F712" s="240">
        <v>548.77</v>
      </c>
      <c r="G712" s="240">
        <v>1542.38</v>
      </c>
    </row>
    <row r="713" spans="1:7">
      <c r="A713" s="238" t="s">
        <v>2642</v>
      </c>
      <c r="B713" s="238" t="s">
        <v>2643</v>
      </c>
      <c r="C713" s="238" t="s">
        <v>1240</v>
      </c>
      <c r="D713" s="238" t="s">
        <v>1241</v>
      </c>
      <c r="E713" s="239">
        <v>6</v>
      </c>
      <c r="F713" s="240">
        <v>990.68</v>
      </c>
      <c r="G713" s="240">
        <v>1313.56</v>
      </c>
    </row>
    <row r="714" spans="1:7">
      <c r="A714" s="238" t="s">
        <v>2644</v>
      </c>
      <c r="B714" s="238" t="s">
        <v>2645</v>
      </c>
      <c r="C714" s="238" t="s">
        <v>1240</v>
      </c>
      <c r="D714" s="238" t="s">
        <v>1241</v>
      </c>
      <c r="E714" s="239">
        <v>23</v>
      </c>
      <c r="F714" s="240">
        <v>159.58054447612599</v>
      </c>
      <c r="G714" s="240">
        <v>746.875</v>
      </c>
    </row>
    <row r="715" spans="1:7">
      <c r="A715" s="238" t="s">
        <v>2646</v>
      </c>
      <c r="B715" s="238" t="s">
        <v>2647</v>
      </c>
      <c r="C715" s="238" t="s">
        <v>1240</v>
      </c>
      <c r="D715" s="238" t="s">
        <v>1241</v>
      </c>
      <c r="E715" s="239">
        <v>12</v>
      </c>
      <c r="F715" s="240">
        <v>857.29</v>
      </c>
      <c r="G715" s="240">
        <v>2220.34</v>
      </c>
    </row>
    <row r="716" spans="1:7">
      <c r="A716" s="238" t="s">
        <v>2648</v>
      </c>
      <c r="B716" s="238" t="s">
        <v>2102</v>
      </c>
      <c r="C716" s="238" t="s">
        <v>1240</v>
      </c>
      <c r="D716" s="238" t="s">
        <v>1241</v>
      </c>
      <c r="E716" s="239">
        <v>325</v>
      </c>
      <c r="F716" s="240">
        <v>302.08999999999997</v>
      </c>
      <c r="G716" s="240">
        <v>1949.21875</v>
      </c>
    </row>
    <row r="717" spans="1:7">
      <c r="A717" s="238" t="s">
        <v>2649</v>
      </c>
      <c r="B717" s="238" t="s">
        <v>2650</v>
      </c>
      <c r="C717" s="238" t="s">
        <v>1240</v>
      </c>
      <c r="D717" s="238" t="s">
        <v>1241</v>
      </c>
      <c r="E717" s="239">
        <v>4</v>
      </c>
      <c r="F717" s="240">
        <v>3079.15</v>
      </c>
      <c r="G717" s="240">
        <v>3889.83</v>
      </c>
    </row>
    <row r="718" spans="1:7">
      <c r="A718" s="238" t="s">
        <v>2651</v>
      </c>
      <c r="B718" s="238" t="s">
        <v>2652</v>
      </c>
      <c r="C718" s="238" t="s">
        <v>1240</v>
      </c>
      <c r="D718" s="238" t="s">
        <v>1241</v>
      </c>
      <c r="E718" s="239">
        <v>2</v>
      </c>
      <c r="F718" s="240">
        <v>351.60160512612401</v>
      </c>
      <c r="G718" s="240">
        <v>351.69</v>
      </c>
    </row>
    <row r="719" spans="1:7">
      <c r="A719" s="238" t="s">
        <v>2653</v>
      </c>
      <c r="B719" s="238" t="s">
        <v>2654</v>
      </c>
      <c r="C719" s="238" t="s">
        <v>1240</v>
      </c>
      <c r="D719" s="238" t="s">
        <v>1241</v>
      </c>
      <c r="E719" s="239">
        <v>22</v>
      </c>
      <c r="F719" s="240">
        <v>2750.9133333333298</v>
      </c>
      <c r="G719" s="240">
        <v>5921.875</v>
      </c>
    </row>
    <row r="720" spans="1:7">
      <c r="A720" s="238" t="s">
        <v>2655</v>
      </c>
      <c r="B720" s="238" t="s">
        <v>2656</v>
      </c>
      <c r="C720" s="238" t="s">
        <v>1240</v>
      </c>
      <c r="D720" s="238" t="s">
        <v>1241</v>
      </c>
      <c r="E720" s="239">
        <v>1</v>
      </c>
      <c r="F720" s="240">
        <v>14384.98</v>
      </c>
      <c r="G720" s="240">
        <v>15754.24</v>
      </c>
    </row>
    <row r="721" spans="1:7">
      <c r="A721" s="238" t="s">
        <v>2657</v>
      </c>
      <c r="B721" s="238" t="s">
        <v>2658</v>
      </c>
      <c r="C721" s="238" t="s">
        <v>1240</v>
      </c>
      <c r="D721" s="238" t="s">
        <v>1241</v>
      </c>
      <c r="E721" s="239">
        <v>1</v>
      </c>
      <c r="F721" s="240">
        <v>2377.2399999999998</v>
      </c>
      <c r="G721" s="240">
        <v>2648.4375</v>
      </c>
    </row>
    <row r="722" spans="1:7">
      <c r="A722" s="238" t="s">
        <v>2659</v>
      </c>
      <c r="B722" s="238" t="s">
        <v>2660</v>
      </c>
      <c r="C722" s="238" t="s">
        <v>1240</v>
      </c>
      <c r="D722" s="238" t="s">
        <v>1241</v>
      </c>
      <c r="E722" s="239">
        <v>5</v>
      </c>
      <c r="F722" s="240">
        <v>1522.07</v>
      </c>
      <c r="G722" s="240">
        <v>5366.94</v>
      </c>
    </row>
    <row r="723" spans="1:7">
      <c r="A723" s="238" t="s">
        <v>2661</v>
      </c>
      <c r="B723" s="238" t="s">
        <v>2662</v>
      </c>
      <c r="C723" s="238" t="s">
        <v>1240</v>
      </c>
      <c r="D723" s="238" t="s">
        <v>1241</v>
      </c>
      <c r="E723" s="239">
        <v>5</v>
      </c>
      <c r="F723" s="240">
        <v>1317.76</v>
      </c>
      <c r="G723" s="240">
        <v>1567.8</v>
      </c>
    </row>
    <row r="724" spans="1:7">
      <c r="A724" s="238" t="s">
        <v>2663</v>
      </c>
      <c r="B724" s="238" t="s">
        <v>2664</v>
      </c>
      <c r="C724" s="238" t="s">
        <v>1240</v>
      </c>
      <c r="D724" s="238" t="s">
        <v>1241</v>
      </c>
      <c r="E724" s="239">
        <v>1</v>
      </c>
      <c r="F724" s="240">
        <v>2292.79</v>
      </c>
      <c r="G724" s="240">
        <v>2468.6440680000001</v>
      </c>
    </row>
    <row r="725" spans="1:7">
      <c r="A725" s="238" t="s">
        <v>2665</v>
      </c>
      <c r="B725" s="238" t="s">
        <v>2666</v>
      </c>
      <c r="C725" s="238" t="s">
        <v>1240</v>
      </c>
      <c r="D725" s="238" t="s">
        <v>1241</v>
      </c>
      <c r="E725" s="239">
        <v>3</v>
      </c>
      <c r="F725" s="240">
        <v>2291.9499999999998</v>
      </c>
      <c r="G725" s="240">
        <v>2467.7966099999999</v>
      </c>
    </row>
    <row r="726" spans="1:7">
      <c r="A726" s="238" t="s">
        <v>2667</v>
      </c>
      <c r="B726" s="238" t="s">
        <v>2668</v>
      </c>
      <c r="C726" s="238" t="s">
        <v>1240</v>
      </c>
      <c r="D726" s="238" t="s">
        <v>1241</v>
      </c>
      <c r="E726" s="239">
        <v>1</v>
      </c>
      <c r="F726" s="240">
        <v>2201.37</v>
      </c>
      <c r="G726" s="240">
        <v>2371.1864409999998</v>
      </c>
    </row>
    <row r="727" spans="1:7">
      <c r="A727" s="238" t="s">
        <v>2669</v>
      </c>
      <c r="B727" s="238" t="s">
        <v>2670</v>
      </c>
      <c r="C727" s="238" t="s">
        <v>1240</v>
      </c>
      <c r="D727" s="238" t="s">
        <v>1241</v>
      </c>
      <c r="E727" s="239">
        <v>3</v>
      </c>
      <c r="F727" s="240">
        <v>2192.15</v>
      </c>
      <c r="G727" s="240">
        <v>4723.7288140000001</v>
      </c>
    </row>
    <row r="728" spans="1:7">
      <c r="A728" s="238" t="s">
        <v>2671</v>
      </c>
      <c r="B728" s="238" t="s">
        <v>2672</v>
      </c>
      <c r="C728" s="238" t="s">
        <v>1240</v>
      </c>
      <c r="D728" s="238" t="s">
        <v>1241</v>
      </c>
      <c r="E728" s="239">
        <v>2</v>
      </c>
      <c r="F728" s="240">
        <v>4808.8497942386803</v>
      </c>
      <c r="G728" s="240">
        <v>5182.2033899999997</v>
      </c>
    </row>
    <row r="729" spans="1:7">
      <c r="A729" s="238" t="s">
        <v>2673</v>
      </c>
      <c r="B729" s="238" t="s">
        <v>2674</v>
      </c>
      <c r="C729" s="238" t="s">
        <v>1240</v>
      </c>
      <c r="D729" s="238" t="s">
        <v>1241</v>
      </c>
      <c r="E729" s="239">
        <v>1</v>
      </c>
      <c r="F729" s="240">
        <v>4363.3900000000003</v>
      </c>
      <c r="G729" s="240">
        <v>4702.5423730000002</v>
      </c>
    </row>
    <row r="730" spans="1:7">
      <c r="A730" s="238" t="s">
        <v>2675</v>
      </c>
      <c r="B730" s="238" t="s">
        <v>2676</v>
      </c>
      <c r="C730" s="238" t="s">
        <v>1240</v>
      </c>
      <c r="D730" s="238" t="s">
        <v>1241</v>
      </c>
      <c r="E730" s="239">
        <v>1</v>
      </c>
      <c r="F730" s="240">
        <v>2801.23</v>
      </c>
      <c r="G730" s="240">
        <v>3017.7966099999999</v>
      </c>
    </row>
    <row r="731" spans="1:7">
      <c r="A731" s="238" t="s">
        <v>2677</v>
      </c>
      <c r="B731" s="238" t="s">
        <v>2678</v>
      </c>
      <c r="C731" s="238" t="s">
        <v>1240</v>
      </c>
      <c r="D731" s="238" t="s">
        <v>1241</v>
      </c>
      <c r="E731" s="239">
        <v>3</v>
      </c>
      <c r="F731" s="240">
        <v>1152.4349999999999</v>
      </c>
      <c r="G731" s="240">
        <v>2467.7966099999999</v>
      </c>
    </row>
    <row r="732" spans="1:7">
      <c r="A732" s="238" t="s">
        <v>2679</v>
      </c>
      <c r="B732" s="238" t="s">
        <v>2680</v>
      </c>
      <c r="C732" s="238" t="s">
        <v>1240</v>
      </c>
      <c r="D732" s="238" t="s">
        <v>1241</v>
      </c>
      <c r="E732" s="239">
        <v>1</v>
      </c>
      <c r="F732" s="240">
        <v>948.85</v>
      </c>
      <c r="G732" s="240">
        <v>1022.033898</v>
      </c>
    </row>
    <row r="733" spans="1:7">
      <c r="A733" s="238" t="s">
        <v>2681</v>
      </c>
      <c r="B733" s="238" t="s">
        <v>2682</v>
      </c>
      <c r="C733" s="238" t="s">
        <v>1240</v>
      </c>
      <c r="D733" s="238" t="s">
        <v>1241</v>
      </c>
      <c r="E733" s="239">
        <v>1</v>
      </c>
      <c r="F733" s="240">
        <v>941.29</v>
      </c>
      <c r="G733" s="240">
        <v>1014.40678</v>
      </c>
    </row>
    <row r="734" spans="1:7">
      <c r="A734" s="238" t="s">
        <v>2683</v>
      </c>
      <c r="B734" s="238" t="s">
        <v>2684</v>
      </c>
      <c r="C734" s="238" t="s">
        <v>1240</v>
      </c>
      <c r="D734" s="238" t="s">
        <v>1241</v>
      </c>
      <c r="E734" s="239">
        <v>7</v>
      </c>
      <c r="F734" s="240">
        <v>962.68</v>
      </c>
      <c r="G734" s="240">
        <v>1164.06</v>
      </c>
    </row>
    <row r="735" spans="1:7">
      <c r="A735" s="238" t="s">
        <v>2685</v>
      </c>
      <c r="B735" s="238" t="s">
        <v>2686</v>
      </c>
      <c r="C735" s="238" t="s">
        <v>1240</v>
      </c>
      <c r="D735" s="238" t="s">
        <v>1241</v>
      </c>
      <c r="E735" s="239">
        <v>7</v>
      </c>
      <c r="F735" s="240">
        <v>951.69</v>
      </c>
      <c r="G735" s="240">
        <v>1093.22</v>
      </c>
    </row>
    <row r="736" spans="1:7">
      <c r="A736" s="238" t="s">
        <v>2687</v>
      </c>
      <c r="B736" s="238" t="s">
        <v>2688</v>
      </c>
      <c r="C736" s="238" t="s">
        <v>2689</v>
      </c>
      <c r="D736" s="238" t="s">
        <v>2690</v>
      </c>
      <c r="E736" s="239">
        <v>12</v>
      </c>
      <c r="F736" s="240">
        <v>159.618055555555</v>
      </c>
      <c r="G736" s="240">
        <v>273.42</v>
      </c>
    </row>
    <row r="737" spans="1:7">
      <c r="A737" s="238" t="s">
        <v>2691</v>
      </c>
      <c r="B737" s="238" t="s">
        <v>2692</v>
      </c>
      <c r="C737" s="238" t="s">
        <v>2689</v>
      </c>
      <c r="D737" s="238" t="s">
        <v>2690</v>
      </c>
      <c r="E737" s="239">
        <v>18</v>
      </c>
      <c r="F737" s="240">
        <v>174.99935396852399</v>
      </c>
      <c r="G737" s="240">
        <v>0</v>
      </c>
    </row>
    <row r="738" spans="1:7">
      <c r="A738" s="238" t="s">
        <v>2693</v>
      </c>
      <c r="B738" s="238" t="s">
        <v>2694</v>
      </c>
      <c r="C738" s="238" t="s">
        <v>2689</v>
      </c>
      <c r="D738" s="238" t="s">
        <v>2690</v>
      </c>
      <c r="E738" s="239">
        <v>5</v>
      </c>
      <c r="F738" s="240">
        <v>151</v>
      </c>
      <c r="G738" s="240">
        <v>136.71</v>
      </c>
    </row>
    <row r="739" spans="1:7">
      <c r="A739" s="238" t="s">
        <v>2695</v>
      </c>
      <c r="B739" s="238" t="s">
        <v>2696</v>
      </c>
      <c r="C739" s="238" t="s">
        <v>1240</v>
      </c>
      <c r="D739" s="238" t="s">
        <v>2690</v>
      </c>
      <c r="E739" s="239">
        <v>1</v>
      </c>
      <c r="F739" s="240">
        <v>3733.9130434782601</v>
      </c>
      <c r="G739" s="240">
        <v>0</v>
      </c>
    </row>
    <row r="740" spans="1:7">
      <c r="A740" s="238" t="s">
        <v>2697</v>
      </c>
      <c r="B740" s="238" t="s">
        <v>2698</v>
      </c>
      <c r="C740" s="238" t="s">
        <v>1240</v>
      </c>
      <c r="D740" s="238" t="s">
        <v>2690</v>
      </c>
      <c r="E740" s="239">
        <v>1</v>
      </c>
      <c r="F740" s="240">
        <v>9500</v>
      </c>
      <c r="G740" s="240">
        <v>0</v>
      </c>
    </row>
    <row r="741" spans="1:7">
      <c r="A741" s="238" t="s">
        <v>2699</v>
      </c>
      <c r="B741" s="238" t="s">
        <v>2700</v>
      </c>
      <c r="C741" s="238" t="s">
        <v>1240</v>
      </c>
      <c r="D741" s="238" t="s">
        <v>2690</v>
      </c>
      <c r="E741" s="239">
        <v>4</v>
      </c>
      <c r="F741" s="240">
        <v>4246</v>
      </c>
      <c r="G741" s="240">
        <v>4375.05</v>
      </c>
    </row>
    <row r="742" spans="1:7">
      <c r="A742" s="238" t="s">
        <v>2701</v>
      </c>
      <c r="B742" s="238" t="s">
        <v>2702</v>
      </c>
      <c r="C742" s="238" t="s">
        <v>1240</v>
      </c>
      <c r="D742" s="238" t="s">
        <v>2690</v>
      </c>
      <c r="E742" s="239">
        <v>160</v>
      </c>
      <c r="F742" s="240">
        <v>1049.9999700062299</v>
      </c>
      <c r="G742" s="240">
        <v>0</v>
      </c>
    </row>
    <row r="743" spans="1:7">
      <c r="A743" s="238" t="s">
        <v>2703</v>
      </c>
      <c r="B743" s="238" t="s">
        <v>2704</v>
      </c>
      <c r="C743" s="238" t="s">
        <v>2705</v>
      </c>
      <c r="D743" s="238" t="s">
        <v>2706</v>
      </c>
      <c r="E743" s="239">
        <v>32</v>
      </c>
      <c r="F743" s="240">
        <v>11.527665998924</v>
      </c>
      <c r="G743" s="240">
        <v>37</v>
      </c>
    </row>
    <row r="744" spans="1:7">
      <c r="A744" s="238" t="s">
        <v>2707</v>
      </c>
      <c r="B744" s="238" t="s">
        <v>2708</v>
      </c>
      <c r="C744" s="238" t="s">
        <v>2705</v>
      </c>
      <c r="D744" s="238" t="s">
        <v>2706</v>
      </c>
      <c r="E744" s="239">
        <v>1</v>
      </c>
      <c r="F744" s="240">
        <v>25</v>
      </c>
      <c r="G744" s="240">
        <v>0</v>
      </c>
    </row>
    <row r="745" spans="1:7">
      <c r="A745" s="238" t="s">
        <v>2709</v>
      </c>
      <c r="B745" s="238" t="s">
        <v>2710</v>
      </c>
      <c r="C745" s="238" t="s">
        <v>2705</v>
      </c>
      <c r="D745" s="238" t="s">
        <v>2706</v>
      </c>
      <c r="E745" s="239">
        <v>7</v>
      </c>
      <c r="F745" s="240">
        <v>75.478157671837195</v>
      </c>
      <c r="G745" s="240">
        <v>0</v>
      </c>
    </row>
    <row r="746" spans="1:7">
      <c r="A746" s="238" t="s">
        <v>2711</v>
      </c>
      <c r="B746" s="238" t="s">
        <v>2712</v>
      </c>
      <c r="C746" s="238" t="s">
        <v>2713</v>
      </c>
      <c r="D746" s="238" t="s">
        <v>2690</v>
      </c>
      <c r="E746" s="239">
        <v>3</v>
      </c>
      <c r="F746" s="240">
        <v>4200</v>
      </c>
      <c r="G746" s="240">
        <v>0</v>
      </c>
    </row>
    <row r="747" spans="1:7">
      <c r="A747" s="238" t="s">
        <v>2714</v>
      </c>
      <c r="B747" s="238" t="s">
        <v>2715</v>
      </c>
      <c r="C747" s="238" t="s">
        <v>2716</v>
      </c>
      <c r="D747" s="238" t="s">
        <v>2690</v>
      </c>
      <c r="E747" s="239">
        <v>1</v>
      </c>
      <c r="F747" s="240">
        <v>950</v>
      </c>
      <c r="G747" s="240">
        <v>0</v>
      </c>
    </row>
    <row r="748" spans="1:7">
      <c r="A748" s="238" t="s">
        <v>2717</v>
      </c>
      <c r="B748" s="238" t="s">
        <v>2718</v>
      </c>
      <c r="C748" s="238" t="s">
        <v>1240</v>
      </c>
      <c r="D748" s="238" t="s">
        <v>2690</v>
      </c>
      <c r="E748" s="239">
        <v>4</v>
      </c>
      <c r="F748" s="240">
        <v>1</v>
      </c>
      <c r="G748" s="240">
        <v>0</v>
      </c>
    </row>
    <row r="749" spans="1:7">
      <c r="A749" s="238" t="s">
        <v>2719</v>
      </c>
      <c r="B749" s="238" t="s">
        <v>2720</v>
      </c>
      <c r="C749" s="238" t="s">
        <v>1240</v>
      </c>
      <c r="D749" s="238" t="s">
        <v>2690</v>
      </c>
      <c r="E749" s="239">
        <v>81</v>
      </c>
      <c r="F749" s="240">
        <v>128.00280327126501</v>
      </c>
      <c r="G749" s="240">
        <v>0</v>
      </c>
    </row>
    <row r="750" spans="1:7">
      <c r="A750" s="238" t="s">
        <v>2721</v>
      </c>
      <c r="B750" s="238" t="s">
        <v>2722</v>
      </c>
      <c r="C750" s="238" t="s">
        <v>2723</v>
      </c>
      <c r="D750" s="238" t="s">
        <v>2690</v>
      </c>
      <c r="E750" s="239">
        <v>1</v>
      </c>
      <c r="F750" s="240">
        <v>2650</v>
      </c>
      <c r="G750" s="240">
        <v>0</v>
      </c>
    </row>
    <row r="751" spans="1:7">
      <c r="A751" s="238" t="s">
        <v>2724</v>
      </c>
      <c r="B751" s="238" t="s">
        <v>2725</v>
      </c>
      <c r="C751" s="238" t="s">
        <v>2723</v>
      </c>
      <c r="D751" s="238" t="s">
        <v>2690</v>
      </c>
      <c r="E751" s="239">
        <v>1</v>
      </c>
      <c r="F751" s="240">
        <v>2600</v>
      </c>
      <c r="G751" s="240">
        <v>0</v>
      </c>
    </row>
    <row r="752" spans="1:7">
      <c r="A752" s="238" t="s">
        <v>2726</v>
      </c>
      <c r="B752" s="238" t="s">
        <v>2727</v>
      </c>
      <c r="C752" s="238" t="s">
        <v>2689</v>
      </c>
      <c r="D752" s="238" t="s">
        <v>2690</v>
      </c>
      <c r="E752" s="239">
        <v>1</v>
      </c>
      <c r="F752" s="240">
        <v>2650</v>
      </c>
      <c r="G752" s="240">
        <v>0</v>
      </c>
    </row>
    <row r="753" spans="1:7">
      <c r="A753" s="238" t="s">
        <v>2728</v>
      </c>
      <c r="B753" s="238" t="s">
        <v>2729</v>
      </c>
      <c r="C753" s="238" t="s">
        <v>2730</v>
      </c>
      <c r="D753" s="238" t="s">
        <v>2690</v>
      </c>
      <c r="E753" s="239">
        <v>5</v>
      </c>
      <c r="F753" s="240">
        <v>110</v>
      </c>
      <c r="G753" s="240">
        <v>62.5</v>
      </c>
    </row>
    <row r="754" spans="1:7">
      <c r="A754" s="238" t="s">
        <v>2731</v>
      </c>
      <c r="B754" s="238" t="s">
        <v>2732</v>
      </c>
      <c r="C754" s="238" t="s">
        <v>1240</v>
      </c>
      <c r="D754" s="238" t="s">
        <v>2690</v>
      </c>
      <c r="E754" s="239">
        <v>12</v>
      </c>
      <c r="F754" s="240">
        <v>1</v>
      </c>
      <c r="G754" s="240">
        <v>2718.74</v>
      </c>
    </row>
    <row r="755" spans="1:7">
      <c r="A755" s="241"/>
      <c r="B755" s="241"/>
      <c r="C755" s="241"/>
      <c r="D755" s="241"/>
      <c r="E755" s="242"/>
      <c r="F755" s="240" t="s">
        <v>687</v>
      </c>
      <c r="G755" s="240">
        <v>3318183.82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J39"/>
  <sheetViews>
    <sheetView workbookViewId="0">
      <pane ySplit="1" topLeftCell="A2" activePane="bottomLeft" state="frozen"/>
      <selection pane="bottomLeft" activeCell="B2" sqref="B2"/>
    </sheetView>
  </sheetViews>
  <sheetFormatPr defaultRowHeight="15"/>
  <cols>
    <col min="1" max="1" width="14.7109375" customWidth="1"/>
    <col min="2" max="2" width="30.140625" customWidth="1"/>
    <col min="3" max="3" width="16.7109375" customWidth="1"/>
    <col min="4" max="5" width="26.140625" bestFit="1" customWidth="1"/>
    <col min="6" max="6" width="24.140625" bestFit="1" customWidth="1"/>
    <col min="7" max="7" width="17.85546875" bestFit="1" customWidth="1"/>
    <col min="8" max="8" width="15" customWidth="1"/>
    <col min="9" max="9" width="30.7109375" bestFit="1" customWidth="1"/>
  </cols>
  <sheetData>
    <row r="1" spans="1:2" ht="36.75" customHeight="1"/>
    <row r="3" spans="1:2" ht="24.95" customHeight="1">
      <c r="A3" s="18" t="s">
        <v>222</v>
      </c>
      <c r="B3" s="10"/>
    </row>
    <row r="4" spans="1:2" ht="24.95" customHeight="1">
      <c r="A4" s="19" t="s">
        <v>247</v>
      </c>
    </row>
    <row r="5" spans="1:2" ht="18.75">
      <c r="A5" s="12"/>
    </row>
    <row r="7" spans="1:2" ht="18.75">
      <c r="A7" s="12"/>
    </row>
    <row r="8" spans="1:2" ht="18.75">
      <c r="A8" s="12"/>
    </row>
    <row r="9" spans="1:2" ht="18.75">
      <c r="A9" s="227" t="s">
        <v>223</v>
      </c>
    </row>
    <row r="23" spans="1:10" ht="20.25">
      <c r="A23" s="12" t="s">
        <v>262</v>
      </c>
      <c r="B23" s="229" t="s">
        <v>1195</v>
      </c>
    </row>
    <row r="24" spans="1:10" ht="15.75">
      <c r="B24" s="230" t="s">
        <v>1199</v>
      </c>
      <c r="C24" s="5"/>
      <c r="D24" s="5"/>
      <c r="E24" s="5"/>
      <c r="F24" s="142" t="s">
        <v>1196</v>
      </c>
      <c r="G24" s="4" t="s">
        <v>1197</v>
      </c>
      <c r="H24" s="142" t="s">
        <v>1198</v>
      </c>
      <c r="I24" s="233" t="s">
        <v>253</v>
      </c>
      <c r="J24" s="86"/>
    </row>
    <row r="25" spans="1:10">
      <c r="C25" s="5"/>
      <c r="D25" s="5"/>
      <c r="E25" s="5"/>
      <c r="F25" s="6" t="s">
        <v>218</v>
      </c>
      <c r="G25" s="6">
        <v>25000</v>
      </c>
      <c r="H25" s="6">
        <f>VLOOKUP(G25,$C$27:$D$33,2,1)</f>
        <v>500</v>
      </c>
      <c r="I25" s="232" t="s">
        <v>1217</v>
      </c>
      <c r="J25" s="86"/>
    </row>
    <row r="26" spans="1:10">
      <c r="B26" s="142" t="s">
        <v>1200</v>
      </c>
      <c r="C26" s="142" t="s">
        <v>1201</v>
      </c>
      <c r="D26" s="142" t="s">
        <v>1202</v>
      </c>
      <c r="E26" s="5"/>
      <c r="F26" s="6" t="s">
        <v>1203</v>
      </c>
      <c r="G26" s="6">
        <v>75000</v>
      </c>
      <c r="H26" s="6">
        <f t="shared" ref="H26:H38" si="0">VLOOKUP(G26,$C$27:$D$33,2,1)</f>
        <v>5000</v>
      </c>
      <c r="I26" s="232" t="s">
        <v>1218</v>
      </c>
      <c r="J26" s="86"/>
    </row>
    <row r="27" spans="1:10">
      <c r="B27" s="9" t="s">
        <v>1204</v>
      </c>
      <c r="C27" s="6">
        <v>0</v>
      </c>
      <c r="D27" s="231">
        <v>0</v>
      </c>
      <c r="E27" s="5"/>
      <c r="F27" s="6" t="s">
        <v>744</v>
      </c>
      <c r="G27" s="6">
        <v>150000</v>
      </c>
      <c r="H27" s="6">
        <f t="shared" si="0"/>
        <v>10000</v>
      </c>
      <c r="I27" s="232" t="s">
        <v>1219</v>
      </c>
      <c r="J27" s="86"/>
    </row>
    <row r="28" spans="1:10">
      <c r="B28" s="9" t="s">
        <v>1205</v>
      </c>
      <c r="C28" s="6">
        <v>10001</v>
      </c>
      <c r="D28" s="231">
        <v>250</v>
      </c>
      <c r="E28" s="5"/>
      <c r="F28" s="6" t="s">
        <v>216</v>
      </c>
      <c r="G28" s="6">
        <v>30000</v>
      </c>
      <c r="H28" s="6">
        <f t="shared" si="0"/>
        <v>500</v>
      </c>
      <c r="I28" s="232" t="s">
        <v>1220</v>
      </c>
      <c r="J28" s="86"/>
    </row>
    <row r="29" spans="1:10">
      <c r="B29" s="9" t="s">
        <v>1206</v>
      </c>
      <c r="C29" s="6">
        <v>20001</v>
      </c>
      <c r="D29" s="231">
        <v>500</v>
      </c>
      <c r="E29" s="5"/>
      <c r="F29" s="9" t="s">
        <v>215</v>
      </c>
      <c r="G29" s="6">
        <v>500</v>
      </c>
      <c r="H29" s="6">
        <f t="shared" si="0"/>
        <v>0</v>
      </c>
      <c r="I29" s="232" t="s">
        <v>1221</v>
      </c>
      <c r="J29" s="86"/>
    </row>
    <row r="30" spans="1:10">
      <c r="B30" s="9" t="s">
        <v>1207</v>
      </c>
      <c r="C30" s="6">
        <v>30001</v>
      </c>
      <c r="D30" s="231">
        <v>1000</v>
      </c>
      <c r="E30" s="5"/>
      <c r="F30" s="9" t="s">
        <v>845</v>
      </c>
      <c r="G30" s="6">
        <v>33000</v>
      </c>
      <c r="H30" s="6">
        <f t="shared" si="0"/>
        <v>1000</v>
      </c>
      <c r="I30" s="232" t="s">
        <v>1222</v>
      </c>
      <c r="J30" s="86"/>
    </row>
    <row r="31" spans="1:10">
      <c r="B31" s="9" t="s">
        <v>1208</v>
      </c>
      <c r="C31" s="6">
        <v>40001</v>
      </c>
      <c r="D31" s="231">
        <v>2000</v>
      </c>
      <c r="E31" s="5"/>
      <c r="F31" s="9" t="s">
        <v>1209</v>
      </c>
      <c r="G31" s="6">
        <v>10000</v>
      </c>
      <c r="H31" s="6">
        <f t="shared" si="0"/>
        <v>0</v>
      </c>
      <c r="I31" s="232" t="s">
        <v>1223</v>
      </c>
      <c r="J31" s="86"/>
    </row>
    <row r="32" spans="1:10">
      <c r="B32" s="8" t="s">
        <v>1210</v>
      </c>
      <c r="C32" s="6">
        <v>50001</v>
      </c>
      <c r="D32" s="231">
        <v>5000</v>
      </c>
      <c r="E32" s="5"/>
      <c r="F32" s="9" t="s">
        <v>599</v>
      </c>
      <c r="G32" s="6">
        <v>10000</v>
      </c>
      <c r="H32" s="6">
        <f t="shared" si="0"/>
        <v>0</v>
      </c>
      <c r="I32" s="232" t="s">
        <v>1224</v>
      </c>
      <c r="J32" s="86"/>
    </row>
    <row r="33" spans="2:10">
      <c r="B33" s="7" t="s">
        <v>1211</v>
      </c>
      <c r="C33" s="6">
        <v>100001</v>
      </c>
      <c r="D33" s="231">
        <v>10000</v>
      </c>
      <c r="E33" s="5"/>
      <c r="F33" s="9" t="s">
        <v>1212</v>
      </c>
      <c r="G33" s="6">
        <v>100001</v>
      </c>
      <c r="H33" s="6">
        <f t="shared" si="0"/>
        <v>10000</v>
      </c>
      <c r="I33" s="232" t="s">
        <v>1225</v>
      </c>
      <c r="J33" s="86"/>
    </row>
    <row r="34" spans="2:10">
      <c r="B34" s="5"/>
      <c r="C34" s="5"/>
      <c r="D34" s="5"/>
      <c r="E34" s="5"/>
      <c r="F34" s="9" t="s">
        <v>1213</v>
      </c>
      <c r="G34" s="6">
        <v>150000</v>
      </c>
      <c r="H34" s="6">
        <f t="shared" si="0"/>
        <v>10000</v>
      </c>
      <c r="I34" s="232" t="s">
        <v>1226</v>
      </c>
      <c r="J34" s="86"/>
    </row>
    <row r="35" spans="2:10">
      <c r="B35" s="5"/>
      <c r="C35" s="5"/>
      <c r="D35" s="5"/>
      <c r="E35" s="5"/>
      <c r="F35" s="9" t="s">
        <v>776</v>
      </c>
      <c r="G35" s="6">
        <v>30000</v>
      </c>
      <c r="H35" s="6">
        <f t="shared" si="0"/>
        <v>500</v>
      </c>
      <c r="I35" s="232" t="s">
        <v>1227</v>
      </c>
      <c r="J35" s="86"/>
    </row>
    <row r="36" spans="2:10">
      <c r="B36" s="5"/>
      <c r="C36" s="5"/>
      <c r="D36" s="5"/>
      <c r="E36" s="5"/>
      <c r="F36" s="9" t="s">
        <v>1214</v>
      </c>
      <c r="G36" s="6">
        <v>17500</v>
      </c>
      <c r="H36" s="6">
        <f t="shared" si="0"/>
        <v>250</v>
      </c>
      <c r="I36" s="232" t="s">
        <v>1228</v>
      </c>
      <c r="J36" s="86"/>
    </row>
    <row r="37" spans="2:10">
      <c r="B37" s="5"/>
      <c r="C37" s="5"/>
      <c r="D37" s="5"/>
      <c r="E37" s="5"/>
      <c r="F37" s="9" t="s">
        <v>1215</v>
      </c>
      <c r="G37" s="6">
        <v>13000</v>
      </c>
      <c r="H37" s="6">
        <f t="shared" si="0"/>
        <v>250</v>
      </c>
      <c r="I37" s="232" t="s">
        <v>1229</v>
      </c>
      <c r="J37" s="86"/>
    </row>
    <row r="38" spans="2:10">
      <c r="B38" s="5"/>
      <c r="C38" s="5"/>
      <c r="D38" s="5"/>
      <c r="E38" s="5"/>
      <c r="F38" s="9" t="s">
        <v>806</v>
      </c>
      <c r="G38" s="6">
        <v>10000</v>
      </c>
      <c r="H38" s="6">
        <f t="shared" si="0"/>
        <v>0</v>
      </c>
      <c r="I38" s="232" t="s">
        <v>1230</v>
      </c>
      <c r="J38" s="86"/>
    </row>
    <row r="39" spans="2:10">
      <c r="B39" s="5"/>
      <c r="C39" s="5"/>
      <c r="D39" s="5"/>
      <c r="E39" s="5"/>
      <c r="F39" s="5"/>
      <c r="G39" s="5"/>
      <c r="H39" s="5"/>
      <c r="I39" s="5"/>
      <c r="J39" s="5"/>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1:D23"/>
  <sheetViews>
    <sheetView workbookViewId="0">
      <pane ySplit="1" topLeftCell="A2" activePane="bottomLeft" state="frozen"/>
      <selection pane="bottomLeft" activeCell="B2" sqref="B2"/>
    </sheetView>
  </sheetViews>
  <sheetFormatPr defaultRowHeight="15"/>
  <cols>
    <col min="1" max="1" width="14.7109375" customWidth="1"/>
    <col min="2" max="2" width="54" customWidth="1"/>
    <col min="3" max="3" width="55.42578125" customWidth="1"/>
    <col min="4" max="5" width="26.140625" bestFit="1" customWidth="1"/>
    <col min="6" max="6" width="24.140625" bestFit="1" customWidth="1"/>
    <col min="7" max="7" width="17.85546875" bestFit="1" customWidth="1"/>
    <col min="8" max="8" width="15" customWidth="1"/>
    <col min="9" max="9" width="30.7109375" bestFit="1" customWidth="1"/>
  </cols>
  <sheetData>
    <row r="1" spans="1:2" ht="36.75" customHeight="1"/>
    <row r="3" spans="1:2" ht="24.95" customHeight="1">
      <c r="A3" s="18" t="s">
        <v>222</v>
      </c>
      <c r="B3" s="10"/>
    </row>
    <row r="4" spans="1:2" ht="24.95" customHeight="1">
      <c r="A4" s="19" t="s">
        <v>247</v>
      </c>
    </row>
    <row r="5" spans="1:2" ht="18.75">
      <c r="A5" s="12"/>
    </row>
    <row r="7" spans="1:2" ht="18.75">
      <c r="A7" s="12"/>
    </row>
    <row r="8" spans="1:2" ht="18.75">
      <c r="A8" s="12"/>
    </row>
    <row r="9" spans="1:2" ht="18.75">
      <c r="A9" s="227" t="s">
        <v>223</v>
      </c>
    </row>
    <row r="20" spans="1:4" ht="18.75">
      <c r="B20" s="254" t="s">
        <v>2823</v>
      </c>
    </row>
    <row r="21" spans="1:4" ht="37.5">
      <c r="A21" s="262">
        <v>1</v>
      </c>
      <c r="B21" s="263" t="s">
        <v>2824</v>
      </c>
      <c r="C21" s="263" t="s">
        <v>2825</v>
      </c>
      <c r="D21" s="261"/>
    </row>
    <row r="22" spans="1:4" ht="18.75">
      <c r="A22" s="262">
        <v>2</v>
      </c>
      <c r="B22" s="263" t="s">
        <v>2826</v>
      </c>
      <c r="C22" s="263" t="s">
        <v>2827</v>
      </c>
      <c r="D22" s="261"/>
    </row>
    <row r="23" spans="1:4" ht="37.5">
      <c r="A23" s="262">
        <v>3</v>
      </c>
      <c r="B23" s="263" t="s">
        <v>2828</v>
      </c>
      <c r="C23" s="263"/>
      <c r="D23" s="261"/>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J81"/>
  <sheetViews>
    <sheetView workbookViewId="0">
      <pane ySplit="1" topLeftCell="A2" activePane="bottomLeft" state="frozen"/>
      <selection pane="bottomLeft" activeCell="B1" sqref="B1"/>
    </sheetView>
  </sheetViews>
  <sheetFormatPr defaultRowHeight="15"/>
  <cols>
    <col min="1" max="1" width="20.7109375" bestFit="1" customWidth="1"/>
    <col min="2" max="2" width="31.7109375" bestFit="1" customWidth="1"/>
    <col min="3" max="3" width="43" bestFit="1" customWidth="1"/>
    <col min="4" max="4" width="10.5703125" bestFit="1" customWidth="1"/>
    <col min="5" max="5" width="43" bestFit="1" customWidth="1"/>
    <col min="6" max="6" width="37" bestFit="1" customWidth="1"/>
    <col min="7" max="7" width="48" bestFit="1" customWidth="1"/>
    <col min="8" max="8" width="23.7109375" customWidth="1"/>
    <col min="9" max="9" width="42.5703125" bestFit="1" customWidth="1"/>
  </cols>
  <sheetData>
    <row r="1" spans="1:7" ht="36.75" customHeight="1"/>
    <row r="3" spans="1:7">
      <c r="A3" s="246" t="s">
        <v>1231</v>
      </c>
      <c r="B3" s="247" t="s">
        <v>1232</v>
      </c>
      <c r="C3" s="249" t="s">
        <v>733</v>
      </c>
      <c r="D3" s="247" t="s">
        <v>1237</v>
      </c>
      <c r="E3" s="249" t="s">
        <v>733</v>
      </c>
      <c r="F3" s="247" t="s">
        <v>1235</v>
      </c>
      <c r="G3" s="250" t="s">
        <v>733</v>
      </c>
    </row>
    <row r="4" spans="1:7">
      <c r="A4" s="248" t="s">
        <v>1238</v>
      </c>
      <c r="B4" s="6" t="str">
        <f>VLOOKUP(TRIM(A4),'VL-Source Data'!A:G,2,0)</f>
        <v>SOCKET,USB &amp; AUX</v>
      </c>
      <c r="C4" s="232" t="s">
        <v>2735</v>
      </c>
      <c r="D4" s="251">
        <f>VLOOKUP(TRIM(A4),'VL-Source Data'!A:G,7,0)</f>
        <v>859.375</v>
      </c>
      <c r="E4" s="232" t="s">
        <v>2750</v>
      </c>
      <c r="F4" s="47">
        <f>VLOOKUP(A4,'VL-Source Data'!A:G,5,0)</f>
        <v>14</v>
      </c>
      <c r="G4" s="42" t="s">
        <v>2765</v>
      </c>
    </row>
    <row r="5" spans="1:7">
      <c r="A5" s="248" t="s">
        <v>1242</v>
      </c>
      <c r="B5" s="6" t="str">
        <f>VLOOKUP(TRIM(A5),'VL-Source Data'!A:G,2,0)</f>
        <v>FEEDER,ANT I/P (YR9/YE3)</v>
      </c>
      <c r="C5" s="232" t="s">
        <v>2736</v>
      </c>
      <c r="D5" s="251">
        <f>VLOOKUP(TRIM(A5),'VL-Source Data'!A:G,7,0)</f>
        <v>113.28125</v>
      </c>
      <c r="E5" s="232" t="s">
        <v>2751</v>
      </c>
      <c r="F5" s="47">
        <f>VLOOKUP(A5,'VL-Source Data'!A:G,5,0)</f>
        <v>9</v>
      </c>
      <c r="G5" s="42" t="s">
        <v>2779</v>
      </c>
    </row>
    <row r="6" spans="1:7">
      <c r="A6" s="248" t="s">
        <v>1244</v>
      </c>
      <c r="B6" s="6" t="str">
        <f>VLOOKUP(TRIM(A6),'VL-Source Data'!A:G,2,0)</f>
        <v>VALVE, TIRE (TR414)</v>
      </c>
      <c r="C6" s="232" t="s">
        <v>2737</v>
      </c>
      <c r="D6" s="251">
        <f>VLOOKUP(TRIM(A6),'VL-Source Data'!A:G,7,0)</f>
        <v>66.09</v>
      </c>
      <c r="E6" s="232" t="s">
        <v>2752</v>
      </c>
      <c r="F6" s="47">
        <f>VLOOKUP(A6,'VL-Source Data'!A:G,5,0)</f>
        <v>31</v>
      </c>
      <c r="G6" s="42" t="s">
        <v>2766</v>
      </c>
    </row>
    <row r="7" spans="1:7">
      <c r="A7" s="248" t="s">
        <v>1248</v>
      </c>
      <c r="B7" s="6" t="str">
        <f>VLOOKUP(TRIM(A7),'VL-Source Data'!A:G,2,0)</f>
        <v>WHEEL COMP,AL(15X5 1/2J)</v>
      </c>
      <c r="C7" s="232" t="s">
        <v>2738</v>
      </c>
      <c r="D7" s="251">
        <f>VLOOKUP(TRIM(A7),'VL-Source Data'!A:G,7,0)</f>
        <v>16382.82</v>
      </c>
      <c r="E7" s="232" t="s">
        <v>2753</v>
      </c>
      <c r="F7" s="47">
        <f>VLOOKUP(A7,'VL-Source Data'!A:G,5,0)</f>
        <v>12</v>
      </c>
      <c r="G7" s="42" t="s">
        <v>2767</v>
      </c>
    </row>
    <row r="8" spans="1:7">
      <c r="A8" s="264" t="s">
        <v>2733</v>
      </c>
      <c r="B8" s="6" t="str">
        <f>VLOOKUP(TRIM(A8),'VL-Source Data'!A:G,2,0)</f>
        <v>WHEEL COMP,AL(15X5 1/2J) SWIFT</v>
      </c>
      <c r="C8" s="232" t="s">
        <v>2739</v>
      </c>
      <c r="D8" s="251">
        <f>VLOOKUP(TRIM(A8),'VL-Source Data'!A:G,7,0)</f>
        <v>10921.88</v>
      </c>
      <c r="E8" s="232" t="s">
        <v>2754</v>
      </c>
      <c r="F8" s="47" t="e">
        <f>VLOOKUP(A8,'VL-Source Data'!A:G,5,0)</f>
        <v>#N/A</v>
      </c>
      <c r="G8" s="42" t="s">
        <v>2768</v>
      </c>
    </row>
    <row r="9" spans="1:7">
      <c r="A9" s="264" t="s">
        <v>2734</v>
      </c>
      <c r="B9" s="6" t="str">
        <f>VLOOKUP(TRIM(A9),'VL-Source Data'!A:G,2,0)</f>
        <v>Alloy Wheel M/C Cut</v>
      </c>
      <c r="C9" s="232" t="s">
        <v>2740</v>
      </c>
      <c r="D9" s="251">
        <f>VLOOKUP(TRIM(A9),'VL-Source Data'!A:G,7,0)</f>
        <v>8734.3799999999992</v>
      </c>
      <c r="E9" s="232" t="s">
        <v>2755</v>
      </c>
      <c r="F9" s="47" t="e">
        <f>VLOOKUP(A9,'VL-Source Data'!A:G,5,0)</f>
        <v>#N/A</v>
      </c>
      <c r="G9" s="42" t="s">
        <v>2769</v>
      </c>
    </row>
    <row r="10" spans="1:7">
      <c r="A10" s="248" t="s">
        <v>1254</v>
      </c>
      <c r="B10" s="6" t="str">
        <f>VLOOKUP(TRIM(A10),'VL-Source Data'!A:G,2,0)</f>
        <v>WHEEL COMP,AL(15X5J)</v>
      </c>
      <c r="C10" s="232" t="s">
        <v>2741</v>
      </c>
      <c r="D10" s="251">
        <f>VLOOKUP(TRIM(A10),'VL-Source Data'!A:G,7,0)</f>
        <v>5460.9375</v>
      </c>
      <c r="E10" s="232" t="s">
        <v>2756</v>
      </c>
      <c r="F10" s="47">
        <f>VLOOKUP(A10,'VL-Source Data'!A:G,5,0)</f>
        <v>2</v>
      </c>
      <c r="G10" s="42" t="s">
        <v>2770</v>
      </c>
    </row>
    <row r="11" spans="1:7">
      <c r="A11" s="248" t="s">
        <v>1256</v>
      </c>
      <c r="B11" s="6" t="str">
        <f>VLOOKUP(TRIM(A11),'VL-Source Data'!A:G,2,0)</f>
        <v>WHEEL COMP. AL (16*6J)EX</v>
      </c>
      <c r="C11" s="232" t="s">
        <v>2742</v>
      </c>
      <c r="D11" s="251">
        <f>VLOOKUP(TRIM(A11),'VL-Source Data'!A:G,7,0)</f>
        <v>4054.6875</v>
      </c>
      <c r="E11" s="232" t="s">
        <v>2757</v>
      </c>
      <c r="F11" s="47">
        <f>VLOOKUP(A11,'VL-Source Data'!A:G,5,0)</f>
        <v>1</v>
      </c>
      <c r="G11" s="42" t="s">
        <v>2771</v>
      </c>
    </row>
    <row r="12" spans="1:7">
      <c r="A12" s="248" t="s">
        <v>1258</v>
      </c>
      <c r="B12" s="6" t="str">
        <f>VLOOKUP(TRIM(A12),'VL-Source Data'!A:G,2,0)</f>
        <v>WHEEL, AL (16X6J) (GRAY)</v>
      </c>
      <c r="C12" s="232" t="s">
        <v>2743</v>
      </c>
      <c r="D12" s="251">
        <f>VLOOKUP(TRIM(A12),'VL-Source Data'!A:G,7,0)</f>
        <v>6242.19</v>
      </c>
      <c r="E12" s="232" t="s">
        <v>2758</v>
      </c>
      <c r="F12" s="47">
        <f>VLOOKUP(A12,'VL-Source Data'!A:G,5,0)</f>
        <v>1</v>
      </c>
      <c r="G12" s="42" t="s">
        <v>2772</v>
      </c>
    </row>
    <row r="13" spans="1:7">
      <c r="A13" s="248" t="s">
        <v>1260</v>
      </c>
      <c r="B13" s="6" t="str">
        <f>VLOOKUP(TRIM(A13),'VL-Source Data'!A:G,2,0)</f>
        <v>WHEEL, ALUMI (16X6J) (BLACK)</v>
      </c>
      <c r="C13" s="232" t="s">
        <v>2744</v>
      </c>
      <c r="D13" s="251">
        <f>VLOOKUP(TRIM(A13),'VL-Source Data'!A:G,7,0)</f>
        <v>11390.62</v>
      </c>
      <c r="E13" s="232" t="s">
        <v>2759</v>
      </c>
      <c r="F13" s="47">
        <f>VLOOKUP(A13,'VL-Source Data'!A:G,5,0)</f>
        <v>3</v>
      </c>
      <c r="G13" s="42" t="s">
        <v>2773</v>
      </c>
    </row>
    <row r="14" spans="1:7">
      <c r="A14" s="248" t="s">
        <v>1262</v>
      </c>
      <c r="B14" s="6" t="str">
        <f>VLOOKUP(TRIM(A14),'VL-Source Data'!A:G,2,0)</f>
        <v>MACHINE ALLOY BALENO</v>
      </c>
      <c r="C14" s="232" t="s">
        <v>2745</v>
      </c>
      <c r="D14" s="251">
        <f>VLOOKUP(TRIM(A14),'VL-Source Data'!A:G,7,0)</f>
        <v>4523.4399999999996</v>
      </c>
      <c r="E14" s="232" t="s">
        <v>2760</v>
      </c>
      <c r="F14" s="47">
        <f>VLOOKUP(A14,'VL-Source Data'!A:G,5,0)</f>
        <v>8</v>
      </c>
      <c r="G14" s="42" t="s">
        <v>2774</v>
      </c>
    </row>
    <row r="15" spans="1:7">
      <c r="A15" s="248" t="s">
        <v>1264</v>
      </c>
      <c r="B15" s="6" t="str">
        <f>VLOOKUP(TRIM(A15),'VL-Source Data'!A:G,2,0)</f>
        <v>ALLOY WHEEL 14 INCH WAGONR</v>
      </c>
      <c r="C15" s="232" t="s">
        <v>2746</v>
      </c>
      <c r="D15" s="251">
        <f>VLOOKUP(TRIM(A15),'VL-Source Data'!A:G,7,0)</f>
        <v>3898.44</v>
      </c>
      <c r="E15" s="232" t="s">
        <v>2761</v>
      </c>
      <c r="F15" s="47">
        <f>VLOOKUP(A15,'VL-Source Data'!A:G,5,0)</f>
        <v>1</v>
      </c>
      <c r="G15" s="42" t="s">
        <v>2775</v>
      </c>
    </row>
    <row r="16" spans="1:7">
      <c r="A16" s="248" t="s">
        <v>1266</v>
      </c>
      <c r="B16" s="6" t="str">
        <f>VLOOKUP(TRIM(A16),'VL-Source Data'!A:G,2,0)</f>
        <v>WHELS COMP AL 14 X J CELERIO</v>
      </c>
      <c r="C16" s="232" t="s">
        <v>2747</v>
      </c>
      <c r="D16" s="251">
        <f>VLOOKUP(TRIM(A16),'VL-Source Data'!A:G,7,0)</f>
        <v>3664.0625</v>
      </c>
      <c r="E16" s="232" t="s">
        <v>2762</v>
      </c>
      <c r="F16" s="47">
        <f>VLOOKUP(A16,'VL-Source Data'!A:G,5,0)</f>
        <v>1</v>
      </c>
      <c r="G16" s="42" t="s">
        <v>2776</v>
      </c>
    </row>
    <row r="17" spans="1:10">
      <c r="A17" s="248" t="s">
        <v>1268</v>
      </c>
      <c r="B17" s="6" t="str">
        <f>VLOOKUP(TRIM(A17),'VL-Source Data'!A:G,2,0)</f>
        <v>ALLOY WHEEL NEW COLOR 15</v>
      </c>
      <c r="C17" s="232" t="s">
        <v>2748</v>
      </c>
      <c r="D17" s="251">
        <f>VLOOKUP(TRIM(A17),'VL-Source Data'!A:G,7,0)</f>
        <v>4679.6899999999996</v>
      </c>
      <c r="E17" s="232" t="s">
        <v>2763</v>
      </c>
      <c r="F17" s="47">
        <f>VLOOKUP(A17,'VL-Source Data'!A:G,5,0)</f>
        <v>1</v>
      </c>
      <c r="G17" s="42" t="s">
        <v>2777</v>
      </c>
    </row>
    <row r="18" spans="1:10">
      <c r="A18" s="248" t="s">
        <v>1270</v>
      </c>
      <c r="B18" s="6" t="str">
        <f>VLOOKUP(TRIM(A18),'VL-Source Data'!A:G,2,0)</f>
        <v>Alloy Wheel 16</v>
      </c>
      <c r="C18" s="232" t="s">
        <v>2749</v>
      </c>
      <c r="D18" s="251">
        <f>VLOOKUP(TRIM(A18),'VL-Source Data'!A:G,7,0)</f>
        <v>4679.6875</v>
      </c>
      <c r="E18" s="232" t="s">
        <v>2764</v>
      </c>
      <c r="F18" s="47">
        <f>VLOOKUP(A18,'VL-Source Data'!A:G,5,0)</f>
        <v>3</v>
      </c>
      <c r="G18" s="42" t="s">
        <v>2778</v>
      </c>
    </row>
    <row r="20" spans="1:10">
      <c r="A20" s="237"/>
      <c r="B20" s="237"/>
      <c r="C20" s="237"/>
      <c r="D20" s="237"/>
      <c r="E20" s="237"/>
      <c r="F20" s="237"/>
      <c r="G20" s="237"/>
      <c r="H20" s="237"/>
      <c r="I20" s="237"/>
      <c r="J20" s="237"/>
    </row>
    <row r="21" spans="1:10" ht="18.75">
      <c r="A21" s="252" t="s">
        <v>2780</v>
      </c>
      <c r="B21" s="237"/>
      <c r="C21" s="237"/>
      <c r="D21" s="237"/>
      <c r="E21" s="254" t="s">
        <v>2781</v>
      </c>
      <c r="F21" s="228"/>
      <c r="G21" s="228"/>
      <c r="H21" s="237"/>
      <c r="I21" s="237"/>
      <c r="J21" s="237"/>
    </row>
    <row r="22" spans="1:10" ht="18.75">
      <c r="A22" s="252"/>
      <c r="B22" s="237"/>
      <c r="C22" s="237"/>
      <c r="D22" s="237"/>
      <c r="E22" s="252" t="s">
        <v>2783</v>
      </c>
      <c r="F22" s="237"/>
      <c r="G22" s="237"/>
      <c r="H22" s="237"/>
      <c r="I22" s="237"/>
      <c r="J22" s="237"/>
    </row>
    <row r="23" spans="1:10" ht="18.75">
      <c r="A23" s="252"/>
      <c r="B23" s="237"/>
      <c r="C23" s="237"/>
      <c r="D23" s="237"/>
      <c r="E23" s="252"/>
      <c r="F23" s="237"/>
      <c r="G23" s="237"/>
      <c r="H23" s="237"/>
      <c r="I23" s="237"/>
      <c r="J23" s="237"/>
    </row>
    <row r="24" spans="1:10">
      <c r="A24" s="234" t="s">
        <v>1231</v>
      </c>
      <c r="B24" s="234" t="s">
        <v>1232</v>
      </c>
      <c r="C24" s="236" t="s">
        <v>1237</v>
      </c>
      <c r="D24" s="237"/>
      <c r="E24" s="247" t="s">
        <v>1231</v>
      </c>
      <c r="F24" s="247" t="s">
        <v>1232</v>
      </c>
      <c r="G24" s="249" t="s">
        <v>733</v>
      </c>
      <c r="H24" s="255" t="s">
        <v>1237</v>
      </c>
      <c r="I24" s="249" t="s">
        <v>733</v>
      </c>
      <c r="J24" s="237"/>
    </row>
    <row r="25" spans="1:10">
      <c r="A25" s="238" t="s">
        <v>2832</v>
      </c>
      <c r="B25" s="238" t="s">
        <v>1239</v>
      </c>
      <c r="C25" s="240">
        <v>859.375</v>
      </c>
      <c r="D25" s="237"/>
      <c r="E25" s="248" t="s">
        <v>1238</v>
      </c>
      <c r="F25" s="248" t="e">
        <f>VLOOKUP(TRIM(E25),$A$24:$C$73,2,0)</f>
        <v>#N/A</v>
      </c>
      <c r="G25" s="256" t="s">
        <v>2833</v>
      </c>
      <c r="H25" s="257" t="e">
        <f>VLOOKUP(TRIM(E25),$A$24:$C$73,3,0)</f>
        <v>#N/A</v>
      </c>
      <c r="I25" s="258" t="s">
        <v>2843</v>
      </c>
      <c r="J25" s="237"/>
    </row>
    <row r="26" spans="1:10">
      <c r="A26" s="238" t="s">
        <v>1242</v>
      </c>
      <c r="B26" s="238" t="s">
        <v>1243</v>
      </c>
      <c r="C26" s="240">
        <v>113.28125</v>
      </c>
      <c r="D26" s="237"/>
      <c r="E26" s="248" t="s">
        <v>1242</v>
      </c>
      <c r="F26" s="248" t="str">
        <f t="shared" ref="F26:F34" si="0">VLOOKUP(TRIM(E26),$A$24:$C$73,2,0)</f>
        <v>FEEDER,ANT I/P (YR9/YE3)</v>
      </c>
      <c r="G26" s="256" t="s">
        <v>2835</v>
      </c>
      <c r="H26" s="257">
        <f t="shared" ref="H26:H34" si="1">VLOOKUP(TRIM(E26),$A$24:$C$73,3,0)</f>
        <v>113.28125</v>
      </c>
      <c r="I26" s="258" t="s">
        <v>2844</v>
      </c>
      <c r="J26" s="237"/>
    </row>
    <row r="27" spans="1:10">
      <c r="A27" s="238" t="s">
        <v>2785</v>
      </c>
      <c r="B27" s="238" t="s">
        <v>1245</v>
      </c>
      <c r="C27" s="240">
        <v>66.09</v>
      </c>
      <c r="D27" s="237"/>
      <c r="E27" s="248" t="s">
        <v>2830</v>
      </c>
      <c r="F27" s="248" t="e">
        <f t="shared" si="0"/>
        <v>#N/A</v>
      </c>
      <c r="G27" s="256" t="s">
        <v>2836</v>
      </c>
      <c r="H27" s="257" t="e">
        <f t="shared" si="1"/>
        <v>#N/A</v>
      </c>
      <c r="I27" s="258" t="s">
        <v>2845</v>
      </c>
      <c r="J27" s="237"/>
    </row>
    <row r="28" spans="1:10">
      <c r="A28" s="238" t="s">
        <v>1248</v>
      </c>
      <c r="B28" s="238" t="s">
        <v>1249</v>
      </c>
      <c r="C28" s="240">
        <v>16382.82</v>
      </c>
      <c r="D28" s="237"/>
      <c r="E28" s="248" t="s">
        <v>1248</v>
      </c>
      <c r="F28" s="248" t="str">
        <f t="shared" si="0"/>
        <v>WHEEL COMP,AL(15X5 1/2J)</v>
      </c>
      <c r="G28" s="256" t="s">
        <v>2834</v>
      </c>
      <c r="H28" s="257">
        <f t="shared" si="1"/>
        <v>16382.82</v>
      </c>
      <c r="I28" s="258" t="s">
        <v>2846</v>
      </c>
      <c r="J28" s="237"/>
    </row>
    <row r="29" spans="1:10">
      <c r="A29" s="238" t="s">
        <v>1250</v>
      </c>
      <c r="B29" s="238" t="s">
        <v>1251</v>
      </c>
      <c r="C29" s="240">
        <v>10921.88</v>
      </c>
      <c r="D29" s="237"/>
      <c r="E29" s="248" t="s">
        <v>1250</v>
      </c>
      <c r="F29" s="248" t="str">
        <f t="shared" si="0"/>
        <v>WHEEL COMP,AL(15X5 1/2J) SWIFT</v>
      </c>
      <c r="G29" s="256" t="s">
        <v>2837</v>
      </c>
      <c r="H29" s="257">
        <f t="shared" si="1"/>
        <v>10921.88</v>
      </c>
      <c r="I29" s="258" t="s">
        <v>2847</v>
      </c>
      <c r="J29" s="237"/>
    </row>
    <row r="30" spans="1:10">
      <c r="A30" s="238" t="s">
        <v>2786</v>
      </c>
      <c r="B30" s="238" t="s">
        <v>1253</v>
      </c>
      <c r="C30" s="240">
        <v>8734.3799999999992</v>
      </c>
      <c r="D30" s="237"/>
      <c r="E30" s="248" t="s">
        <v>2734</v>
      </c>
      <c r="F30" s="248" t="e">
        <f t="shared" si="0"/>
        <v>#N/A</v>
      </c>
      <c r="G30" s="256" t="s">
        <v>2838</v>
      </c>
      <c r="H30" s="257" t="e">
        <f t="shared" si="1"/>
        <v>#N/A</v>
      </c>
      <c r="I30" s="258" t="s">
        <v>2848</v>
      </c>
      <c r="J30" s="237"/>
    </row>
    <row r="31" spans="1:10">
      <c r="A31" s="238" t="s">
        <v>1254</v>
      </c>
      <c r="B31" s="238" t="s">
        <v>1255</v>
      </c>
      <c r="C31" s="240">
        <v>5460.9375</v>
      </c>
      <c r="D31" s="237"/>
      <c r="E31" s="248" t="s">
        <v>2831</v>
      </c>
      <c r="F31" s="248" t="str">
        <f t="shared" si="0"/>
        <v>WHEEL COMP,AL(15X5J)</v>
      </c>
      <c r="G31" s="256" t="s">
        <v>2839</v>
      </c>
      <c r="H31" s="257">
        <f t="shared" si="1"/>
        <v>5460.9375</v>
      </c>
      <c r="I31" s="258" t="s">
        <v>2849</v>
      </c>
      <c r="J31" s="237"/>
    </row>
    <row r="32" spans="1:10">
      <c r="A32" s="238" t="s">
        <v>1256</v>
      </c>
      <c r="B32" s="238" t="s">
        <v>1257</v>
      </c>
      <c r="C32" s="240">
        <v>4054.6875</v>
      </c>
      <c r="D32" s="237"/>
      <c r="E32" s="248" t="s">
        <v>1256</v>
      </c>
      <c r="F32" s="248" t="str">
        <f t="shared" si="0"/>
        <v>WHEEL COMP. AL (16*6J)EX</v>
      </c>
      <c r="G32" s="256" t="s">
        <v>2840</v>
      </c>
      <c r="H32" s="257">
        <f t="shared" si="1"/>
        <v>4054.6875</v>
      </c>
      <c r="I32" s="258" t="s">
        <v>2850</v>
      </c>
      <c r="J32" s="237"/>
    </row>
    <row r="33" spans="1:10">
      <c r="A33" s="238" t="s">
        <v>1258</v>
      </c>
      <c r="B33" s="238" t="s">
        <v>1259</v>
      </c>
      <c r="C33" s="240">
        <v>6242.19</v>
      </c>
      <c r="D33" s="237"/>
      <c r="E33" s="248" t="s">
        <v>1258</v>
      </c>
      <c r="F33" s="248" t="str">
        <f t="shared" si="0"/>
        <v>WHEEL, AL (16X6J) (GRAY)</v>
      </c>
      <c r="G33" s="256" t="s">
        <v>2841</v>
      </c>
      <c r="H33" s="257">
        <f t="shared" si="1"/>
        <v>6242.19</v>
      </c>
      <c r="I33" s="258" t="s">
        <v>2851</v>
      </c>
      <c r="J33" s="237"/>
    </row>
    <row r="34" spans="1:10">
      <c r="A34" s="238" t="s">
        <v>1260</v>
      </c>
      <c r="B34" s="238" t="s">
        <v>1261</v>
      </c>
      <c r="C34" s="240">
        <v>11390.62</v>
      </c>
      <c r="D34" s="237"/>
      <c r="E34" s="248" t="s">
        <v>1260</v>
      </c>
      <c r="F34" s="248" t="str">
        <f t="shared" si="0"/>
        <v>WHEEL, ALUMI (16X6J) (BLACK)</v>
      </c>
      <c r="G34" s="256" t="s">
        <v>2842</v>
      </c>
      <c r="H34" s="257">
        <f t="shared" si="1"/>
        <v>11390.62</v>
      </c>
      <c r="I34" s="258" t="s">
        <v>2852</v>
      </c>
      <c r="J34" s="237"/>
    </row>
    <row r="35" spans="1:10">
      <c r="A35" s="238" t="s">
        <v>1262</v>
      </c>
      <c r="B35" s="238" t="s">
        <v>1263</v>
      </c>
      <c r="C35" s="240">
        <v>4523.4399999999996</v>
      </c>
      <c r="D35" s="237"/>
      <c r="E35" s="237"/>
      <c r="F35" s="237"/>
      <c r="G35" s="237"/>
      <c r="H35" s="237"/>
      <c r="I35" s="237"/>
      <c r="J35" s="237"/>
    </row>
    <row r="36" spans="1:10">
      <c r="A36" s="238" t="s">
        <v>1264</v>
      </c>
      <c r="B36" s="238" t="s">
        <v>1265</v>
      </c>
      <c r="C36" s="240">
        <v>3898.44</v>
      </c>
      <c r="D36" s="237"/>
      <c r="E36" s="237"/>
      <c r="F36" s="237"/>
      <c r="G36" s="237"/>
      <c r="H36" s="237"/>
      <c r="I36" s="237"/>
      <c r="J36" s="237"/>
    </row>
    <row r="37" spans="1:10" ht="18.75">
      <c r="A37" s="238" t="s">
        <v>1266</v>
      </c>
      <c r="B37" s="238" t="s">
        <v>1267</v>
      </c>
      <c r="C37" s="240">
        <v>3664.0625</v>
      </c>
      <c r="D37" s="237"/>
      <c r="E37" s="254" t="s">
        <v>2782</v>
      </c>
      <c r="F37" s="228"/>
      <c r="G37" s="228"/>
      <c r="H37" s="237"/>
      <c r="I37" s="237"/>
      <c r="J37" s="237"/>
    </row>
    <row r="38" spans="1:10" ht="18.75">
      <c r="A38" s="238" t="s">
        <v>1268</v>
      </c>
      <c r="B38" s="238" t="s">
        <v>1269</v>
      </c>
      <c r="C38" s="240">
        <v>4679.6899999999996</v>
      </c>
      <c r="D38" s="237"/>
      <c r="E38" s="252" t="s">
        <v>2784</v>
      </c>
      <c r="F38" s="237"/>
      <c r="G38" s="237"/>
      <c r="H38" s="237"/>
      <c r="I38" s="237"/>
      <c r="J38" s="237"/>
    </row>
    <row r="39" spans="1:10" ht="18.75">
      <c r="A39" s="238" t="s">
        <v>1270</v>
      </c>
      <c r="B39" s="238" t="s">
        <v>1271</v>
      </c>
      <c r="C39" s="240">
        <v>4679.6875</v>
      </c>
      <c r="D39" s="237"/>
      <c r="E39" s="252"/>
      <c r="F39" s="237"/>
      <c r="G39" s="237"/>
      <c r="H39" s="237"/>
      <c r="I39" s="237"/>
      <c r="J39" s="237"/>
    </row>
    <row r="40" spans="1:10">
      <c r="A40" s="238" t="s">
        <v>1272</v>
      </c>
      <c r="B40" s="238" t="s">
        <v>1273</v>
      </c>
      <c r="C40" s="240">
        <v>5460.94</v>
      </c>
      <c r="D40" s="237"/>
      <c r="E40" s="247" t="s">
        <v>1231</v>
      </c>
      <c r="F40" s="247" t="s">
        <v>1232</v>
      </c>
      <c r="G40" s="249" t="s">
        <v>733</v>
      </c>
      <c r="H40" s="255" t="s">
        <v>1237</v>
      </c>
      <c r="I40" s="249" t="s">
        <v>733</v>
      </c>
      <c r="J40" s="237"/>
    </row>
    <row r="41" spans="1:10">
      <c r="A41" s="238" t="s">
        <v>1274</v>
      </c>
      <c r="B41" s="238" t="s">
        <v>1273</v>
      </c>
      <c r="C41" s="240">
        <v>12484.38</v>
      </c>
      <c r="D41" s="237"/>
      <c r="E41" s="248" t="s">
        <v>1238</v>
      </c>
      <c r="F41" s="248" t="str">
        <f t="array" ref="F41">VLOOKUP(TRIM(E41),TRIM($A$24:$C$73),2,0)</f>
        <v>SOCKET,USB &amp; AUX</v>
      </c>
      <c r="G41" s="256" t="s">
        <v>2853</v>
      </c>
      <c r="H41" s="257" t="str">
        <f t="array" ref="H41">VLOOKUP(TRIM(E41),TRIM($A$24:$C$73),3,0)</f>
        <v>859.375</v>
      </c>
      <c r="I41" s="258" t="s">
        <v>2863</v>
      </c>
      <c r="J41" s="237"/>
    </row>
    <row r="42" spans="1:10">
      <c r="A42" s="238" t="s">
        <v>1275</v>
      </c>
      <c r="B42" s="238" t="s">
        <v>1276</v>
      </c>
      <c r="C42" s="240">
        <v>468.76</v>
      </c>
      <c r="D42" s="237"/>
      <c r="E42" s="248" t="s">
        <v>1242</v>
      </c>
      <c r="F42" s="248" t="str">
        <f t="array" ref="F42">VLOOKUP(TRIM(E42),TRIM($A$24:$C$73),2,0)</f>
        <v>FEEDER,ANT I/P (YR9/YE3)</v>
      </c>
      <c r="G42" s="256" t="s">
        <v>2854</v>
      </c>
      <c r="H42" s="257" t="str">
        <f t="array" ref="H42">VLOOKUP(TRIM(E42),TRIM($A$24:$C$73),3,0)</f>
        <v>113.28125</v>
      </c>
      <c r="I42" s="258" t="s">
        <v>2864</v>
      </c>
      <c r="J42" s="237"/>
    </row>
    <row r="43" spans="1:10">
      <c r="A43" s="238" t="s">
        <v>1277</v>
      </c>
      <c r="B43" s="238" t="s">
        <v>1278</v>
      </c>
      <c r="C43" s="240">
        <v>695.3125</v>
      </c>
      <c r="D43" s="237"/>
      <c r="E43" s="248" t="s">
        <v>1244</v>
      </c>
      <c r="F43" s="248" t="str">
        <f t="array" ref="F43">VLOOKUP(TRIM(E43),TRIM($A$24:$C$73),2,0)</f>
        <v>VALVE, TIRE (TR414)</v>
      </c>
      <c r="G43" s="256" t="s">
        <v>2855</v>
      </c>
      <c r="H43" s="257" t="str">
        <f t="array" ref="H43">VLOOKUP(TRIM(E43),TRIM($A$24:$C$73),3,0)</f>
        <v>66.09</v>
      </c>
      <c r="I43" s="258" t="s">
        <v>2865</v>
      </c>
      <c r="J43" s="237"/>
    </row>
    <row r="44" spans="1:10">
      <c r="A44" s="238" t="s">
        <v>1279</v>
      </c>
      <c r="B44" s="238" t="s">
        <v>1280</v>
      </c>
      <c r="C44" s="240">
        <v>1562.5</v>
      </c>
      <c r="D44" s="237"/>
      <c r="E44" s="248" t="s">
        <v>1248</v>
      </c>
      <c r="F44" s="248" t="str">
        <f t="array" ref="F44">VLOOKUP(TRIM(E44),TRIM($A$24:$C$73),2,0)</f>
        <v>WHEEL COMP,AL(15X5 1/2J)</v>
      </c>
      <c r="G44" s="256" t="s">
        <v>2856</v>
      </c>
      <c r="H44" s="257" t="str">
        <f t="array" ref="H44">VLOOKUP(TRIM(E44),TRIM($A$24:$C$73),3,0)</f>
        <v>16382.82</v>
      </c>
      <c r="I44" s="258" t="s">
        <v>2866</v>
      </c>
      <c r="J44" s="237"/>
    </row>
    <row r="45" spans="1:10">
      <c r="A45" s="238" t="s">
        <v>1281</v>
      </c>
      <c r="B45" s="238" t="s">
        <v>1282</v>
      </c>
      <c r="C45" s="240">
        <v>230.46875</v>
      </c>
      <c r="D45" s="237"/>
      <c r="E45" s="248" t="s">
        <v>1250</v>
      </c>
      <c r="F45" s="248" t="str">
        <f t="array" ref="F45">VLOOKUP(TRIM(E45),TRIM($A$24:$C$73),2,0)</f>
        <v>WHEEL COMP,AL(15X5 1/2J) SWIFT</v>
      </c>
      <c r="G45" s="256" t="s">
        <v>2857</v>
      </c>
      <c r="H45" s="257" t="str">
        <f t="array" ref="H45">VLOOKUP(TRIM(E45),TRIM($A$24:$C$73),3,0)</f>
        <v>10921.88</v>
      </c>
      <c r="I45" s="258" t="s">
        <v>2867</v>
      </c>
      <c r="J45" s="237"/>
    </row>
    <row r="46" spans="1:10">
      <c r="A46" s="238" t="s">
        <v>1283</v>
      </c>
      <c r="B46" s="238" t="s">
        <v>1284</v>
      </c>
      <c r="C46" s="240">
        <v>312.5</v>
      </c>
      <c r="D46" s="237"/>
      <c r="E46" s="248" t="s">
        <v>1252</v>
      </c>
      <c r="F46" s="248" t="str">
        <f t="array" ref="F46">VLOOKUP(TRIM(E46),TRIM($A$24:$C$73),2,0)</f>
        <v>Alloy Wheel M/C Cut</v>
      </c>
      <c r="G46" s="256" t="s">
        <v>2858</v>
      </c>
      <c r="H46" s="257" t="str">
        <f t="array" ref="H46">VLOOKUP(TRIM(E46),TRIM($A$24:$C$73),3,0)</f>
        <v>8734.38</v>
      </c>
      <c r="I46" s="258" t="s">
        <v>2868</v>
      </c>
      <c r="J46" s="237"/>
    </row>
    <row r="47" spans="1:10">
      <c r="A47" s="238" t="s">
        <v>1285</v>
      </c>
      <c r="B47" s="238" t="s">
        <v>1286</v>
      </c>
      <c r="C47" s="240">
        <v>480.47</v>
      </c>
      <c r="D47" s="237"/>
      <c r="E47" s="248" t="s">
        <v>1254</v>
      </c>
      <c r="F47" s="248" t="str">
        <f t="array" ref="F47">VLOOKUP(TRIM(E47),TRIM($A$24:$C$73),2,0)</f>
        <v>WHEEL COMP,AL(15X5J)</v>
      </c>
      <c r="G47" s="256" t="s">
        <v>2859</v>
      </c>
      <c r="H47" s="257" t="str">
        <f t="array" ref="H47">VLOOKUP(TRIM(E47),TRIM($A$24:$C$73),3,0)</f>
        <v>5460.9375</v>
      </c>
      <c r="I47" s="258" t="s">
        <v>2869</v>
      </c>
      <c r="J47" s="237"/>
    </row>
    <row r="48" spans="1:10">
      <c r="A48" s="238" t="s">
        <v>1287</v>
      </c>
      <c r="B48" s="238" t="s">
        <v>1288</v>
      </c>
      <c r="C48" s="240">
        <v>359.375</v>
      </c>
      <c r="D48" s="237"/>
      <c r="E48" s="248" t="s">
        <v>1256</v>
      </c>
      <c r="F48" s="248" t="str">
        <f t="array" ref="F48">VLOOKUP(TRIM(E48),TRIM($A$24:$C$73),2,0)</f>
        <v>WHEEL COMP. AL (16*6J)EX</v>
      </c>
      <c r="G48" s="256" t="s">
        <v>2860</v>
      </c>
      <c r="H48" s="257" t="str">
        <f t="array" ref="H48">VLOOKUP(TRIM(E48),TRIM($A$24:$C$73),3,0)</f>
        <v>4054.6875</v>
      </c>
      <c r="I48" s="258" t="s">
        <v>2870</v>
      </c>
      <c r="J48" s="237"/>
    </row>
    <row r="49" spans="1:10">
      <c r="A49" s="238" t="s">
        <v>1289</v>
      </c>
      <c r="B49" s="238" t="s">
        <v>1280</v>
      </c>
      <c r="C49" s="240">
        <v>1214.84375</v>
      </c>
      <c r="D49" s="237"/>
      <c r="E49" s="248" t="s">
        <v>1258</v>
      </c>
      <c r="F49" s="248" t="str">
        <f t="array" ref="F49">VLOOKUP(TRIM(E49),TRIM($A$24:$C$73),2,0)</f>
        <v>WHEEL, AL (16X6J) (GRAY)</v>
      </c>
      <c r="G49" s="256" t="s">
        <v>2861</v>
      </c>
      <c r="H49" s="257" t="str">
        <f t="array" ref="H49">VLOOKUP(TRIM(E49),TRIM($A$24:$C$73),3,0)</f>
        <v>6242.19</v>
      </c>
      <c r="I49" s="258" t="s">
        <v>2871</v>
      </c>
      <c r="J49" s="237"/>
    </row>
    <row r="50" spans="1:10">
      <c r="A50" s="238" t="s">
        <v>1290</v>
      </c>
      <c r="B50" s="238" t="s">
        <v>1291</v>
      </c>
      <c r="C50" s="240">
        <v>691.40625</v>
      </c>
      <c r="D50" s="237"/>
      <c r="E50" s="248" t="s">
        <v>1260</v>
      </c>
      <c r="F50" s="248" t="str">
        <f t="array" ref="F50">VLOOKUP(TRIM(E50),TRIM($A$24:$C$73),2,0)</f>
        <v>WHEEL, ALUMI (16X6J) (BLACK)</v>
      </c>
      <c r="G50" s="256" t="s">
        <v>2862</v>
      </c>
      <c r="H50" s="257" t="str">
        <f t="array" ref="H50">VLOOKUP(TRIM(E50),TRIM($A$24:$C$73),3,0)</f>
        <v>11390.62</v>
      </c>
      <c r="I50" s="258" t="s">
        <v>2872</v>
      </c>
      <c r="J50" s="237"/>
    </row>
    <row r="51" spans="1:10">
      <c r="A51" s="238" t="s">
        <v>1292</v>
      </c>
      <c r="B51" s="238" t="s">
        <v>1293</v>
      </c>
      <c r="C51" s="240">
        <v>382.8125</v>
      </c>
      <c r="D51" s="237"/>
      <c r="E51" s="237"/>
      <c r="F51" s="237"/>
      <c r="G51" s="237"/>
      <c r="H51" s="237"/>
      <c r="I51" s="237"/>
      <c r="J51" s="237"/>
    </row>
    <row r="52" spans="1:10" ht="18">
      <c r="A52" s="238" t="s">
        <v>1294</v>
      </c>
      <c r="B52" s="238" t="s">
        <v>1280</v>
      </c>
      <c r="C52" s="240">
        <v>695.32</v>
      </c>
      <c r="D52" s="237"/>
      <c r="E52" s="259" t="s">
        <v>2787</v>
      </c>
      <c r="F52" s="253"/>
      <c r="G52" s="237"/>
      <c r="H52" s="237"/>
      <c r="I52" s="237"/>
      <c r="J52" s="237"/>
    </row>
    <row r="53" spans="1:10">
      <c r="A53" s="238" t="s">
        <v>1295</v>
      </c>
      <c r="B53" s="238" t="s">
        <v>1280</v>
      </c>
      <c r="C53" s="240">
        <v>363.28</v>
      </c>
      <c r="D53" s="237"/>
      <c r="E53" s="237"/>
      <c r="F53" s="237"/>
      <c r="G53" s="237"/>
      <c r="H53" s="237"/>
      <c r="I53" s="237"/>
      <c r="J53" s="237"/>
    </row>
    <row r="54" spans="1:10">
      <c r="A54" s="238" t="s">
        <v>1296</v>
      </c>
      <c r="B54" s="238" t="s">
        <v>1297</v>
      </c>
      <c r="C54" s="240">
        <v>677.34375</v>
      </c>
      <c r="D54" s="237"/>
      <c r="E54" s="237"/>
      <c r="F54" s="237"/>
      <c r="G54" s="237"/>
      <c r="H54" s="237"/>
      <c r="I54" s="237"/>
      <c r="J54" s="237"/>
    </row>
    <row r="55" spans="1:10">
      <c r="A55" s="238" t="s">
        <v>1298</v>
      </c>
      <c r="B55" s="238" t="s">
        <v>1299</v>
      </c>
      <c r="C55" s="240">
        <v>623.4375</v>
      </c>
      <c r="D55" s="237"/>
      <c r="E55" s="237"/>
      <c r="F55" s="237"/>
      <c r="G55" s="237"/>
      <c r="H55" s="237"/>
      <c r="I55" s="237"/>
      <c r="J55" s="237"/>
    </row>
    <row r="56" spans="1:10">
      <c r="A56" s="238" t="s">
        <v>1300</v>
      </c>
      <c r="B56" s="238" t="s">
        <v>1301</v>
      </c>
      <c r="C56" s="240">
        <v>664.06</v>
      </c>
      <c r="D56" s="237"/>
      <c r="E56" s="237"/>
      <c r="F56" s="237"/>
      <c r="G56" s="237"/>
      <c r="H56" s="237"/>
      <c r="I56" s="237"/>
      <c r="J56" s="237"/>
    </row>
    <row r="57" spans="1:10">
      <c r="A57" s="238" t="s">
        <v>1302</v>
      </c>
      <c r="B57" s="238" t="s">
        <v>1303</v>
      </c>
      <c r="C57" s="240">
        <v>382.8125</v>
      </c>
      <c r="D57" s="237"/>
      <c r="E57" s="237"/>
      <c r="F57" s="237"/>
      <c r="G57" s="237"/>
      <c r="H57" s="237"/>
      <c r="I57" s="237"/>
      <c r="J57" s="237"/>
    </row>
    <row r="58" spans="1:10">
      <c r="A58" s="238" t="s">
        <v>1304</v>
      </c>
      <c r="B58" s="238" t="s">
        <v>1286</v>
      </c>
      <c r="C58" s="240">
        <v>332.03</v>
      </c>
      <c r="D58" s="237"/>
      <c r="E58" s="237"/>
      <c r="F58" s="237"/>
      <c r="G58" s="237"/>
      <c r="H58" s="237"/>
      <c r="I58" s="237"/>
      <c r="J58" s="237"/>
    </row>
    <row r="59" spans="1:10">
      <c r="A59" s="238" t="s">
        <v>1306</v>
      </c>
      <c r="B59" s="238" t="s">
        <v>1286</v>
      </c>
      <c r="C59" s="240">
        <v>1855.46875</v>
      </c>
      <c r="D59" s="237"/>
      <c r="E59" s="237"/>
      <c r="F59" s="237"/>
      <c r="G59" s="237"/>
      <c r="H59" s="237"/>
      <c r="I59" s="237"/>
      <c r="J59" s="237"/>
    </row>
    <row r="60" spans="1:10">
      <c r="A60" s="238" t="s">
        <v>1307</v>
      </c>
      <c r="B60" s="238" t="s">
        <v>1286</v>
      </c>
      <c r="C60" s="240">
        <v>2273.4375</v>
      </c>
      <c r="D60" s="237"/>
      <c r="E60" s="237"/>
      <c r="F60" s="237"/>
      <c r="G60" s="237"/>
      <c r="H60" s="237"/>
      <c r="I60" s="237"/>
      <c r="J60" s="237"/>
    </row>
    <row r="61" spans="1:10">
      <c r="A61" s="238" t="s">
        <v>1308</v>
      </c>
      <c r="B61" s="238" t="s">
        <v>1309</v>
      </c>
      <c r="C61" s="240">
        <v>56.25</v>
      </c>
      <c r="D61" s="237"/>
      <c r="E61" s="237"/>
      <c r="F61" s="237"/>
      <c r="G61" s="237"/>
      <c r="H61" s="237"/>
      <c r="I61" s="237"/>
      <c r="J61" s="237"/>
    </row>
    <row r="62" spans="1:10">
      <c r="A62" s="238" t="s">
        <v>1310</v>
      </c>
      <c r="B62" s="238" t="s">
        <v>1311</v>
      </c>
      <c r="C62" s="240">
        <v>291.52</v>
      </c>
      <c r="D62" s="237"/>
      <c r="E62" s="237"/>
      <c r="F62" s="237"/>
      <c r="G62" s="237"/>
      <c r="H62" s="237"/>
      <c r="I62" s="237"/>
      <c r="J62" s="237"/>
    </row>
    <row r="63" spans="1:10">
      <c r="A63" s="238" t="s">
        <v>1312</v>
      </c>
      <c r="B63" s="238" t="s">
        <v>1313</v>
      </c>
      <c r="C63" s="240">
        <v>3.515625</v>
      </c>
      <c r="D63" s="237"/>
      <c r="E63" s="237"/>
      <c r="F63" s="237"/>
      <c r="G63" s="237"/>
      <c r="H63" s="237"/>
      <c r="I63" s="237"/>
      <c r="J63" s="237"/>
    </row>
    <row r="64" spans="1:10">
      <c r="A64" s="238" t="s">
        <v>1314</v>
      </c>
      <c r="B64" s="238" t="s">
        <v>1315</v>
      </c>
      <c r="C64" s="240">
        <v>1234.375</v>
      </c>
      <c r="D64" s="237"/>
      <c r="E64" s="237"/>
      <c r="F64" s="237"/>
      <c r="G64" s="237"/>
      <c r="H64" s="237"/>
      <c r="I64" s="237"/>
      <c r="J64" s="237"/>
    </row>
    <row r="65" spans="1:10">
      <c r="A65" s="238" t="s">
        <v>1316</v>
      </c>
      <c r="B65" s="238" t="s">
        <v>1317</v>
      </c>
      <c r="C65" s="240">
        <v>2156.2399999999998</v>
      </c>
      <c r="D65" s="237"/>
      <c r="E65" s="237"/>
      <c r="F65" s="237"/>
      <c r="G65" s="237"/>
      <c r="H65" s="237"/>
      <c r="I65" s="237"/>
      <c r="J65" s="237"/>
    </row>
    <row r="66" spans="1:10">
      <c r="A66" s="238" t="s">
        <v>1318</v>
      </c>
      <c r="B66" s="238" t="s">
        <v>1319</v>
      </c>
      <c r="C66" s="240">
        <v>1851.5625</v>
      </c>
      <c r="D66" s="237"/>
      <c r="E66" s="237"/>
      <c r="F66" s="237"/>
      <c r="G66" s="237"/>
      <c r="H66" s="237"/>
      <c r="I66" s="237"/>
      <c r="J66" s="237"/>
    </row>
    <row r="67" spans="1:10">
      <c r="A67" s="238" t="s">
        <v>1320</v>
      </c>
      <c r="B67" s="238" t="s">
        <v>1321</v>
      </c>
      <c r="C67" s="240">
        <v>82.8125</v>
      </c>
      <c r="D67" s="237"/>
      <c r="E67" s="237"/>
      <c r="F67" s="237"/>
      <c r="G67" s="237"/>
      <c r="H67" s="237"/>
      <c r="I67" s="237"/>
      <c r="J67" s="237"/>
    </row>
    <row r="68" spans="1:10">
      <c r="A68" s="238" t="s">
        <v>1322</v>
      </c>
      <c r="B68" s="238" t="s">
        <v>1323</v>
      </c>
      <c r="C68" s="240">
        <v>199.22</v>
      </c>
      <c r="D68" s="237"/>
      <c r="E68" s="237"/>
      <c r="F68" s="237"/>
      <c r="G68" s="237"/>
      <c r="H68" s="237"/>
      <c r="I68" s="237"/>
      <c r="J68" s="237"/>
    </row>
    <row r="69" spans="1:10">
      <c r="A69" s="238" t="s">
        <v>1324</v>
      </c>
      <c r="B69" s="238" t="s">
        <v>1325</v>
      </c>
      <c r="C69" s="240">
        <v>171.88</v>
      </c>
      <c r="D69" s="237"/>
      <c r="E69" s="237"/>
      <c r="F69" s="237"/>
      <c r="G69" s="237"/>
      <c r="H69" s="237"/>
      <c r="I69" s="237"/>
      <c r="J69" s="237"/>
    </row>
    <row r="70" spans="1:10">
      <c r="A70" s="238" t="s">
        <v>1326</v>
      </c>
      <c r="B70" s="238" t="s">
        <v>1327</v>
      </c>
      <c r="C70" s="240">
        <v>183.59</v>
      </c>
      <c r="D70" s="237"/>
      <c r="E70" s="237"/>
      <c r="F70" s="237"/>
      <c r="G70" s="237"/>
      <c r="H70" s="237"/>
      <c r="I70" s="237"/>
      <c r="J70" s="237"/>
    </row>
    <row r="71" spans="1:10">
      <c r="A71" s="238" t="s">
        <v>1328</v>
      </c>
      <c r="B71" s="238" t="s">
        <v>1327</v>
      </c>
      <c r="C71" s="240">
        <v>105.47</v>
      </c>
      <c r="D71" s="237"/>
      <c r="E71" s="237"/>
      <c r="F71" s="237"/>
      <c r="G71" s="237"/>
      <c r="H71" s="237"/>
      <c r="I71" s="237"/>
      <c r="J71" s="237"/>
    </row>
    <row r="72" spans="1:10">
      <c r="A72" s="238" t="s">
        <v>1329</v>
      </c>
      <c r="B72" s="238" t="s">
        <v>1330</v>
      </c>
      <c r="C72" s="240">
        <v>47.66</v>
      </c>
      <c r="D72" s="237"/>
      <c r="E72" s="237"/>
      <c r="F72" s="237"/>
      <c r="G72" s="237"/>
      <c r="H72" s="237"/>
      <c r="I72" s="237"/>
      <c r="J72" s="237"/>
    </row>
    <row r="73" spans="1:10">
      <c r="A73" s="238" t="s">
        <v>1331</v>
      </c>
      <c r="B73" s="238" t="s">
        <v>1332</v>
      </c>
      <c r="C73" s="240">
        <v>5023.4399999999996</v>
      </c>
      <c r="D73" s="237"/>
      <c r="E73" s="237"/>
      <c r="F73" s="237"/>
      <c r="G73" s="237"/>
      <c r="H73" s="237"/>
      <c r="I73" s="237"/>
      <c r="J73" s="237"/>
    </row>
    <row r="74" spans="1:10">
      <c r="A74" s="237"/>
      <c r="B74" s="237"/>
      <c r="C74" s="237"/>
      <c r="D74" s="237"/>
      <c r="E74" s="237"/>
      <c r="F74" s="237"/>
      <c r="G74" s="237"/>
      <c r="H74" s="237"/>
      <c r="I74" s="237"/>
      <c r="J74" s="237"/>
    </row>
    <row r="75" spans="1:10">
      <c r="A75" s="237"/>
      <c r="B75" s="237"/>
      <c r="C75" s="237"/>
      <c r="D75" s="237"/>
      <c r="E75" s="237"/>
      <c r="F75" s="237"/>
      <c r="G75" s="237"/>
      <c r="H75" s="237"/>
      <c r="I75" s="237"/>
      <c r="J75" s="237"/>
    </row>
    <row r="76" spans="1:10">
      <c r="A76" s="237"/>
      <c r="B76" s="237"/>
      <c r="C76" s="237"/>
      <c r="D76" s="237"/>
      <c r="E76" s="237"/>
      <c r="F76" s="237"/>
      <c r="G76" s="237"/>
      <c r="H76" s="237"/>
      <c r="I76" s="237"/>
      <c r="J76" s="237"/>
    </row>
    <row r="77" spans="1:10">
      <c r="A77" s="237"/>
      <c r="B77" s="237"/>
      <c r="C77" s="237"/>
      <c r="D77" s="237"/>
      <c r="E77" s="237"/>
      <c r="F77" s="237"/>
      <c r="G77" s="237"/>
      <c r="H77" s="237"/>
      <c r="I77" s="237"/>
      <c r="J77" s="237"/>
    </row>
    <row r="78" spans="1:10">
      <c r="A78" s="237"/>
      <c r="B78" s="237"/>
      <c r="C78" s="237"/>
      <c r="D78" s="237"/>
      <c r="E78" s="237"/>
      <c r="F78" s="237"/>
      <c r="G78" s="237"/>
      <c r="H78" s="237"/>
      <c r="I78" s="237"/>
      <c r="J78" s="237"/>
    </row>
    <row r="79" spans="1:10">
      <c r="A79" s="237"/>
      <c r="B79" s="237"/>
      <c r="C79" s="237"/>
      <c r="D79" s="237"/>
      <c r="E79" s="237"/>
      <c r="F79" s="237"/>
      <c r="G79" s="237"/>
      <c r="H79" s="237"/>
      <c r="I79" s="237"/>
      <c r="J79" s="237"/>
    </row>
    <row r="80" spans="1:10">
      <c r="A80" s="237"/>
      <c r="B80" s="237"/>
      <c r="C80" s="237"/>
      <c r="D80" s="237"/>
      <c r="E80" s="237"/>
      <c r="F80" s="237"/>
      <c r="G80" s="237"/>
      <c r="H80" s="237"/>
      <c r="I80" s="237"/>
      <c r="J80" s="237"/>
    </row>
    <row r="81" spans="1:10">
      <c r="A81" s="237"/>
      <c r="B81" s="237"/>
      <c r="C81" s="237"/>
      <c r="D81" s="237"/>
      <c r="E81" s="237"/>
      <c r="F81" s="237"/>
      <c r="G81" s="237"/>
      <c r="H81" s="237"/>
      <c r="I81" s="237"/>
      <c r="J81" s="237"/>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O57"/>
  <sheetViews>
    <sheetView workbookViewId="0">
      <pane ySplit="1" topLeftCell="A2" activePane="bottomLeft" state="frozen"/>
      <selection pane="bottomLeft" activeCell="C2" sqref="C2"/>
    </sheetView>
  </sheetViews>
  <sheetFormatPr defaultRowHeight="15"/>
  <cols>
    <col min="1" max="1" width="14.7109375" customWidth="1"/>
    <col min="2" max="2" width="30.140625" customWidth="1"/>
    <col min="3" max="3" width="13.85546875" customWidth="1"/>
    <col min="4" max="4" width="25.85546875" bestFit="1" customWidth="1"/>
    <col min="5" max="5" width="26.140625" bestFit="1" customWidth="1"/>
    <col min="6" max="6" width="15.42578125" customWidth="1"/>
    <col min="7" max="7" width="15.140625" customWidth="1"/>
    <col min="8" max="8" width="12.85546875" customWidth="1"/>
    <col min="9" max="9" width="30.7109375" bestFit="1" customWidth="1"/>
    <col min="10" max="10" width="13.85546875" bestFit="1" customWidth="1"/>
    <col min="11" max="11" width="30.7109375" bestFit="1" customWidth="1"/>
  </cols>
  <sheetData>
    <row r="1" spans="1:2" ht="36.75" customHeight="1"/>
    <row r="3" spans="1:2" ht="24.95" customHeight="1">
      <c r="A3" s="18" t="s">
        <v>222</v>
      </c>
      <c r="B3" s="10"/>
    </row>
    <row r="4" spans="1:2" ht="24.95" customHeight="1">
      <c r="A4" s="19" t="s">
        <v>247</v>
      </c>
    </row>
    <row r="5" spans="1:2" ht="18.75">
      <c r="A5" s="12"/>
    </row>
    <row r="7" spans="1:2" ht="18.75">
      <c r="A7" s="12"/>
    </row>
    <row r="8" spans="1:2" ht="18.75">
      <c r="A8" s="12"/>
    </row>
    <row r="9" spans="1:2" ht="18.75">
      <c r="A9" s="227" t="s">
        <v>223</v>
      </c>
    </row>
    <row r="23" spans="1:10" ht="20.25">
      <c r="A23" s="12" t="s">
        <v>261</v>
      </c>
      <c r="B23" s="229" t="s">
        <v>2874</v>
      </c>
    </row>
    <row r="24" spans="1:10" ht="20.25">
      <c r="A24" s="12"/>
      <c r="B24" s="229"/>
    </row>
    <row r="25" spans="1:10" ht="18.75">
      <c r="A25" s="12"/>
      <c r="B25" s="46" t="s">
        <v>1178</v>
      </c>
      <c r="C25" s="62" t="s">
        <v>1182</v>
      </c>
      <c r="D25" s="62" t="s">
        <v>1183</v>
      </c>
      <c r="E25" s="62" t="s">
        <v>1184</v>
      </c>
      <c r="F25" s="62" t="s">
        <v>1188</v>
      </c>
      <c r="G25" s="62" t="s">
        <v>1189</v>
      </c>
      <c r="H25" s="62" t="s">
        <v>1185</v>
      </c>
      <c r="I25" s="62" t="s">
        <v>1186</v>
      </c>
      <c r="J25" s="62" t="s">
        <v>1187</v>
      </c>
    </row>
    <row r="26" spans="1:10" ht="18.75">
      <c r="A26" s="12"/>
      <c r="B26" s="46" t="s">
        <v>1179</v>
      </c>
      <c r="C26" s="47" t="s">
        <v>1092</v>
      </c>
      <c r="D26" s="47" t="s">
        <v>1093</v>
      </c>
      <c r="E26" s="47" t="s">
        <v>1094</v>
      </c>
      <c r="F26" s="47" t="s">
        <v>1095</v>
      </c>
      <c r="G26" s="47" t="s">
        <v>1096</v>
      </c>
      <c r="H26" s="47" t="s">
        <v>1097</v>
      </c>
      <c r="I26" s="47" t="s">
        <v>1098</v>
      </c>
      <c r="J26" s="47" t="s">
        <v>1099</v>
      </c>
    </row>
    <row r="27" spans="1:10" ht="18.75">
      <c r="A27" s="12"/>
      <c r="B27" s="46" t="s">
        <v>1180</v>
      </c>
      <c r="C27" s="47">
        <v>25</v>
      </c>
      <c r="D27" s="47">
        <v>67</v>
      </c>
      <c r="E27" s="47">
        <v>153</v>
      </c>
      <c r="F27" s="47">
        <v>45</v>
      </c>
      <c r="G27" s="47">
        <v>87</v>
      </c>
      <c r="H27" s="47">
        <v>49</v>
      </c>
      <c r="I27" s="47">
        <v>25</v>
      </c>
      <c r="J27" s="47">
        <v>37</v>
      </c>
    </row>
    <row r="28" spans="1:10" ht="18.75">
      <c r="A28" s="12"/>
      <c r="B28" s="46" t="s">
        <v>1181</v>
      </c>
      <c r="C28" s="222">
        <v>12700</v>
      </c>
      <c r="D28" s="222">
        <v>9500</v>
      </c>
      <c r="E28" s="222">
        <v>2400</v>
      </c>
      <c r="F28" s="222">
        <v>34000</v>
      </c>
      <c r="G28" s="222">
        <v>18500</v>
      </c>
      <c r="H28" s="222">
        <v>45600</v>
      </c>
      <c r="I28" s="222">
        <v>14500</v>
      </c>
      <c r="J28" s="222">
        <v>39500</v>
      </c>
    </row>
    <row r="29" spans="1:10" ht="20.25">
      <c r="A29" s="12"/>
      <c r="B29" s="229"/>
    </row>
    <row r="30" spans="1:10">
      <c r="C30" s="62" t="s">
        <v>1190</v>
      </c>
      <c r="D30" s="62" t="s">
        <v>1191</v>
      </c>
      <c r="E30" s="62" t="s">
        <v>1192</v>
      </c>
    </row>
    <row r="31" spans="1:10">
      <c r="C31" s="2" t="s">
        <v>1183</v>
      </c>
      <c r="D31" s="47">
        <f>HLOOKUP(C31,C25:J28,3,0)</f>
        <v>67</v>
      </c>
      <c r="E31" s="219">
        <f>HLOOKUP(C31,C25:J28,4,0)</f>
        <v>9500</v>
      </c>
    </row>
    <row r="32" spans="1:10">
      <c r="D32" s="42" t="s">
        <v>2875</v>
      </c>
      <c r="E32" s="42" t="s">
        <v>2876</v>
      </c>
    </row>
    <row r="34" spans="1:15" ht="20.25">
      <c r="A34" s="12" t="s">
        <v>262</v>
      </c>
      <c r="B34" s="229" t="s">
        <v>2877</v>
      </c>
    </row>
    <row r="36" spans="1:15">
      <c r="B36" s="4" t="s">
        <v>253</v>
      </c>
      <c r="C36" s="9" t="s">
        <v>1204</v>
      </c>
      <c r="D36" s="9" t="s">
        <v>1205</v>
      </c>
      <c r="E36" s="9" t="s">
        <v>1206</v>
      </c>
      <c r="F36" s="9" t="s">
        <v>1207</v>
      </c>
      <c r="G36" s="9" t="s">
        <v>1208</v>
      </c>
      <c r="H36" s="8" t="s">
        <v>1210</v>
      </c>
      <c r="I36" s="7" t="s">
        <v>1211</v>
      </c>
      <c r="J36" s="5"/>
      <c r="K36" s="5"/>
      <c r="L36" s="5"/>
      <c r="M36" s="5"/>
      <c r="N36" s="5"/>
      <c r="O36" s="5"/>
    </row>
    <row r="37" spans="1:15">
      <c r="B37" s="265" t="s">
        <v>2878</v>
      </c>
      <c r="C37" s="9"/>
      <c r="D37" s="9"/>
      <c r="E37" s="9"/>
      <c r="F37" s="9"/>
      <c r="G37" s="9"/>
      <c r="H37" s="8"/>
      <c r="I37" s="7"/>
      <c r="J37" s="5"/>
      <c r="K37" s="5"/>
      <c r="L37" s="5"/>
      <c r="M37" s="5"/>
      <c r="N37" s="5"/>
      <c r="O37" s="5"/>
    </row>
    <row r="38" spans="1:15">
      <c r="B38" s="4" t="s">
        <v>2879</v>
      </c>
      <c r="C38" s="6">
        <v>0</v>
      </c>
      <c r="D38" s="6">
        <v>10001</v>
      </c>
      <c r="E38" s="6">
        <v>20001</v>
      </c>
      <c r="F38" s="6">
        <v>30001</v>
      </c>
      <c r="G38" s="6">
        <v>40001</v>
      </c>
      <c r="H38" s="6">
        <v>50001</v>
      </c>
      <c r="I38" s="6">
        <v>100001</v>
      </c>
      <c r="J38" s="5"/>
      <c r="K38" s="5"/>
    </row>
    <row r="39" spans="1:15">
      <c r="B39" s="142" t="s">
        <v>1202</v>
      </c>
      <c r="C39" s="6">
        <v>0</v>
      </c>
      <c r="D39" s="6">
        <v>250</v>
      </c>
      <c r="E39" s="6">
        <v>500</v>
      </c>
      <c r="F39" s="6">
        <v>1000</v>
      </c>
      <c r="G39" s="6">
        <v>2000</v>
      </c>
      <c r="H39" s="6">
        <v>5000</v>
      </c>
      <c r="I39" s="6">
        <v>10000</v>
      </c>
      <c r="J39" s="5"/>
      <c r="K39" s="5"/>
    </row>
    <row r="40" spans="1:15">
      <c r="B40" s="5"/>
      <c r="C40" s="5"/>
      <c r="D40" s="5"/>
      <c r="E40" s="5"/>
      <c r="F40" s="5"/>
      <c r="G40" s="5"/>
      <c r="H40" s="5"/>
      <c r="I40" s="5"/>
      <c r="J40" s="5"/>
      <c r="K40" s="5"/>
    </row>
    <row r="41" spans="1:15">
      <c r="B41" s="265" t="s">
        <v>2882</v>
      </c>
      <c r="C41" s="5"/>
      <c r="D41" s="44"/>
      <c r="E41" s="44"/>
      <c r="F41" s="5"/>
      <c r="G41" s="5"/>
      <c r="H41" s="5"/>
      <c r="I41" s="5"/>
      <c r="J41" s="5"/>
      <c r="K41" s="5"/>
    </row>
    <row r="42" spans="1:15">
      <c r="B42" s="4" t="s">
        <v>253</v>
      </c>
      <c r="C42" s="4" t="s">
        <v>2879</v>
      </c>
      <c r="D42" s="142" t="s">
        <v>1202</v>
      </c>
      <c r="E42" s="5"/>
      <c r="F42" s="142" t="s">
        <v>1196</v>
      </c>
      <c r="G42" s="4" t="s">
        <v>2879</v>
      </c>
      <c r="H42" s="60" t="s">
        <v>2881</v>
      </c>
      <c r="I42" s="233" t="s">
        <v>253</v>
      </c>
      <c r="J42" s="266" t="s">
        <v>2880</v>
      </c>
      <c r="K42" s="233" t="s">
        <v>253</v>
      </c>
    </row>
    <row r="43" spans="1:15">
      <c r="B43" s="9" t="s">
        <v>1204</v>
      </c>
      <c r="C43" s="6">
        <v>0</v>
      </c>
      <c r="D43" s="6">
        <v>0</v>
      </c>
      <c r="E43" s="5"/>
      <c r="F43" s="6" t="s">
        <v>218</v>
      </c>
      <c r="G43" s="6">
        <v>25000</v>
      </c>
      <c r="H43" s="6">
        <f>HLOOKUP(G43,$C$38:$I$39,2,1)</f>
        <v>500</v>
      </c>
      <c r="I43" s="232" t="s">
        <v>2883</v>
      </c>
      <c r="J43" s="6">
        <f>VLOOKUP(G43,$C$43:$D$49,2,1)</f>
        <v>500</v>
      </c>
      <c r="K43" s="232" t="s">
        <v>1219</v>
      </c>
    </row>
    <row r="44" spans="1:15">
      <c r="B44" s="9" t="s">
        <v>1205</v>
      </c>
      <c r="C44" s="6">
        <v>10001</v>
      </c>
      <c r="D44" s="6">
        <v>250</v>
      </c>
      <c r="E44" s="5"/>
      <c r="F44" s="6" t="s">
        <v>1203</v>
      </c>
      <c r="G44" s="6">
        <v>75000</v>
      </c>
      <c r="H44" s="6">
        <f t="shared" ref="H44:H56" si="0">HLOOKUP(G44,$C$38:$I$39,2,1)</f>
        <v>5000</v>
      </c>
      <c r="I44" s="232" t="s">
        <v>2884</v>
      </c>
      <c r="J44" s="6">
        <f t="shared" ref="J44:J55" si="1">VLOOKUP(G44,$C$43:$D$49,2,1)</f>
        <v>5000</v>
      </c>
      <c r="K44" s="232" t="s">
        <v>1220</v>
      </c>
    </row>
    <row r="45" spans="1:15">
      <c r="B45" s="9" t="s">
        <v>1206</v>
      </c>
      <c r="C45" s="6">
        <v>20001</v>
      </c>
      <c r="D45" s="6">
        <v>500</v>
      </c>
      <c r="E45" s="5"/>
      <c r="F45" s="6" t="s">
        <v>744</v>
      </c>
      <c r="G45" s="6">
        <v>150000</v>
      </c>
      <c r="H45" s="6">
        <f t="shared" si="0"/>
        <v>10000</v>
      </c>
      <c r="I45" s="232" t="s">
        <v>2885</v>
      </c>
      <c r="J45" s="6">
        <f t="shared" si="1"/>
        <v>10000</v>
      </c>
      <c r="K45" s="232" t="s">
        <v>1221</v>
      </c>
    </row>
    <row r="46" spans="1:15">
      <c r="B46" s="9" t="s">
        <v>1207</v>
      </c>
      <c r="C46" s="6">
        <v>30001</v>
      </c>
      <c r="D46" s="6">
        <v>1000</v>
      </c>
      <c r="E46" s="5"/>
      <c r="F46" s="6" t="s">
        <v>216</v>
      </c>
      <c r="G46" s="6">
        <v>30000</v>
      </c>
      <c r="H46" s="6">
        <f t="shared" si="0"/>
        <v>500</v>
      </c>
      <c r="I46" s="232" t="s">
        <v>2886</v>
      </c>
      <c r="J46" s="6">
        <f t="shared" si="1"/>
        <v>500</v>
      </c>
      <c r="K46" s="232" t="s">
        <v>1222</v>
      </c>
    </row>
    <row r="47" spans="1:15">
      <c r="B47" s="9" t="s">
        <v>1208</v>
      </c>
      <c r="C47" s="6">
        <v>40001</v>
      </c>
      <c r="D47" s="6">
        <v>2000</v>
      </c>
      <c r="E47" s="5"/>
      <c r="F47" s="9" t="s">
        <v>215</v>
      </c>
      <c r="G47" s="6">
        <v>500</v>
      </c>
      <c r="H47" s="6">
        <f t="shared" si="0"/>
        <v>0</v>
      </c>
      <c r="I47" s="232" t="s">
        <v>2887</v>
      </c>
      <c r="J47" s="6">
        <f t="shared" si="1"/>
        <v>0</v>
      </c>
      <c r="K47" s="232" t="s">
        <v>1223</v>
      </c>
    </row>
    <row r="48" spans="1:15">
      <c r="B48" s="8" t="s">
        <v>1210</v>
      </c>
      <c r="C48" s="6">
        <v>50001</v>
      </c>
      <c r="D48" s="6">
        <v>5000</v>
      </c>
      <c r="E48" s="5"/>
      <c r="F48" s="9" t="s">
        <v>845</v>
      </c>
      <c r="G48" s="6">
        <v>33000</v>
      </c>
      <c r="H48" s="6">
        <f t="shared" si="0"/>
        <v>1000</v>
      </c>
      <c r="I48" s="232" t="s">
        <v>2888</v>
      </c>
      <c r="J48" s="6">
        <f t="shared" si="1"/>
        <v>1000</v>
      </c>
      <c r="K48" s="232" t="s">
        <v>1224</v>
      </c>
    </row>
    <row r="49" spans="2:15">
      <c r="B49" s="7" t="s">
        <v>1211</v>
      </c>
      <c r="C49" s="6">
        <v>100001</v>
      </c>
      <c r="D49" s="6">
        <v>10000</v>
      </c>
      <c r="E49" s="5"/>
      <c r="F49" s="9" t="s">
        <v>1209</v>
      </c>
      <c r="G49" s="6">
        <v>10000</v>
      </c>
      <c r="H49" s="6">
        <f t="shared" si="0"/>
        <v>0</v>
      </c>
      <c r="I49" s="232" t="s">
        <v>2889</v>
      </c>
      <c r="J49" s="6">
        <f t="shared" si="1"/>
        <v>0</v>
      </c>
      <c r="K49" s="232" t="s">
        <v>1225</v>
      </c>
    </row>
    <row r="50" spans="2:15">
      <c r="B50" s="5"/>
      <c r="C50" s="5"/>
      <c r="D50" s="5"/>
      <c r="E50" s="5"/>
      <c r="F50" s="9" t="s">
        <v>599</v>
      </c>
      <c r="G50" s="6">
        <v>10000</v>
      </c>
      <c r="H50" s="6">
        <f t="shared" si="0"/>
        <v>0</v>
      </c>
      <c r="I50" s="232" t="s">
        <v>2890</v>
      </c>
      <c r="J50" s="6">
        <f t="shared" si="1"/>
        <v>0</v>
      </c>
      <c r="K50" s="232" t="s">
        <v>1226</v>
      </c>
    </row>
    <row r="51" spans="2:15">
      <c r="B51" s="5"/>
      <c r="C51" s="5"/>
      <c r="D51" s="5"/>
      <c r="E51" s="5"/>
      <c r="F51" s="9" t="s">
        <v>1212</v>
      </c>
      <c r="G51" s="6">
        <v>100001</v>
      </c>
      <c r="H51" s="6">
        <f t="shared" si="0"/>
        <v>10000</v>
      </c>
      <c r="I51" s="232" t="s">
        <v>2891</v>
      </c>
      <c r="J51" s="6">
        <f t="shared" si="1"/>
        <v>10000</v>
      </c>
      <c r="K51" s="232" t="s">
        <v>1227</v>
      </c>
    </row>
    <row r="52" spans="2:15">
      <c r="B52" s="5"/>
      <c r="C52" s="5"/>
      <c r="D52" s="5"/>
      <c r="E52" s="5"/>
      <c r="F52" s="9" t="s">
        <v>1213</v>
      </c>
      <c r="G52" s="6">
        <v>150000</v>
      </c>
      <c r="H52" s="6">
        <f t="shared" si="0"/>
        <v>10000</v>
      </c>
      <c r="I52" s="232" t="s">
        <v>2892</v>
      </c>
      <c r="J52" s="6">
        <f t="shared" si="1"/>
        <v>10000</v>
      </c>
      <c r="K52" s="232" t="s">
        <v>1228</v>
      </c>
      <c r="L52" s="5"/>
      <c r="M52" s="5"/>
      <c r="N52" s="5"/>
      <c r="O52" s="5"/>
    </row>
    <row r="53" spans="2:15">
      <c r="F53" s="9" t="s">
        <v>776</v>
      </c>
      <c r="G53" s="6">
        <v>30000</v>
      </c>
      <c r="H53" s="6">
        <f t="shared" si="0"/>
        <v>500</v>
      </c>
      <c r="I53" s="232" t="s">
        <v>2893</v>
      </c>
      <c r="J53" s="6">
        <f t="shared" si="1"/>
        <v>500</v>
      </c>
      <c r="K53" s="232" t="s">
        <v>1229</v>
      </c>
    </row>
    <row r="54" spans="2:15">
      <c r="F54" s="9" t="s">
        <v>1214</v>
      </c>
      <c r="G54" s="6">
        <v>17500</v>
      </c>
      <c r="H54" s="6">
        <f t="shared" si="0"/>
        <v>250</v>
      </c>
      <c r="I54" s="232" t="s">
        <v>2894</v>
      </c>
      <c r="J54" s="6">
        <f t="shared" si="1"/>
        <v>250</v>
      </c>
      <c r="K54" s="232" t="s">
        <v>1230</v>
      </c>
    </row>
    <row r="55" spans="2:15">
      <c r="F55" s="9" t="s">
        <v>1215</v>
      </c>
      <c r="G55" s="6">
        <v>13000</v>
      </c>
      <c r="H55" s="6">
        <f t="shared" si="0"/>
        <v>250</v>
      </c>
      <c r="I55" s="232" t="s">
        <v>2895</v>
      </c>
      <c r="J55" s="6">
        <f t="shared" si="1"/>
        <v>250</v>
      </c>
      <c r="K55" s="232" t="s">
        <v>2897</v>
      </c>
    </row>
    <row r="56" spans="2:15">
      <c r="F56" s="9" t="s">
        <v>806</v>
      </c>
      <c r="G56" s="6">
        <v>10000</v>
      </c>
      <c r="H56" s="6">
        <f t="shared" si="0"/>
        <v>0</v>
      </c>
      <c r="I56" s="232" t="s">
        <v>2896</v>
      </c>
      <c r="J56" s="6">
        <f>VLOOKUP(G56,$C$43:$D$49,2,1)</f>
        <v>0</v>
      </c>
      <c r="K56" s="232" t="s">
        <v>2898</v>
      </c>
    </row>
    <row r="57" spans="2:15">
      <c r="F57" s="5"/>
      <c r="G57" s="5"/>
      <c r="H57" s="5"/>
      <c r="I57" s="5"/>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dimension ref="A1:K48"/>
  <sheetViews>
    <sheetView workbookViewId="0">
      <pane ySplit="1" topLeftCell="A2" activePane="bottomLeft" state="frozen"/>
      <selection pane="bottomLeft" activeCell="C1" sqref="C1"/>
    </sheetView>
  </sheetViews>
  <sheetFormatPr defaultRowHeight="15"/>
  <cols>
    <col min="1" max="1" width="14.7109375" customWidth="1"/>
    <col min="2" max="2" width="14.42578125" bestFit="1" customWidth="1"/>
    <col min="3" max="3" width="13.85546875" customWidth="1"/>
    <col min="4" max="4" width="13.140625" bestFit="1" customWidth="1"/>
    <col min="5" max="5" width="3.85546875" bestFit="1" customWidth="1"/>
    <col min="6" max="6" width="15.42578125" customWidth="1"/>
    <col min="7" max="7" width="15.140625" customWidth="1"/>
    <col min="8" max="8" width="12.85546875" customWidth="1"/>
    <col min="9" max="9" width="38.140625" bestFit="1" customWidth="1"/>
    <col min="10" max="10" width="13.85546875" bestFit="1" customWidth="1"/>
    <col min="11" max="11" width="37.42578125" bestFit="1" customWidth="1"/>
  </cols>
  <sheetData>
    <row r="1" spans="1:2" ht="36.75" customHeight="1"/>
    <row r="3" spans="1:2" ht="24.95" customHeight="1">
      <c r="A3" s="18" t="s">
        <v>222</v>
      </c>
      <c r="B3" s="10"/>
    </row>
    <row r="4" spans="1:2" ht="24.95" customHeight="1">
      <c r="A4" s="19" t="s">
        <v>247</v>
      </c>
    </row>
    <row r="5" spans="1:2" ht="18.75">
      <c r="A5" s="12"/>
    </row>
    <row r="7" spans="1:2" ht="18.75">
      <c r="A7" s="12"/>
    </row>
    <row r="8" spans="1:2" ht="18.75">
      <c r="A8" s="12"/>
    </row>
    <row r="9" spans="1:2" ht="18.75">
      <c r="A9" s="227" t="s">
        <v>223</v>
      </c>
    </row>
    <row r="21" spans="1:11" ht="20.25">
      <c r="A21" s="12" t="s">
        <v>261</v>
      </c>
      <c r="B21" s="229" t="s">
        <v>2939</v>
      </c>
    </row>
    <row r="22" spans="1:11" ht="18.75">
      <c r="B22" s="272" t="s">
        <v>359</v>
      </c>
      <c r="G22" s="274" t="s">
        <v>2973</v>
      </c>
    </row>
    <row r="23" spans="1:11">
      <c r="B23" s="267" t="s">
        <v>2899</v>
      </c>
      <c r="C23" s="268" t="s">
        <v>2900</v>
      </c>
      <c r="D23" s="268" t="s">
        <v>2901</v>
      </c>
      <c r="E23" s="269" t="s">
        <v>1235</v>
      </c>
      <c r="G23" s="271" t="s">
        <v>2900</v>
      </c>
      <c r="H23" s="271" t="s">
        <v>2901</v>
      </c>
      <c r="I23" s="233" t="s">
        <v>253</v>
      </c>
      <c r="J23" s="271" t="s">
        <v>1235</v>
      </c>
      <c r="K23" s="233" t="s">
        <v>253</v>
      </c>
    </row>
    <row r="24" spans="1:11">
      <c r="B24" s="270" t="s">
        <v>2902</v>
      </c>
      <c r="C24" s="270" t="s">
        <v>2903</v>
      </c>
      <c r="D24" s="270" t="s">
        <v>2904</v>
      </c>
      <c r="E24" s="2">
        <v>63</v>
      </c>
      <c r="G24" s="270" t="s">
        <v>2903</v>
      </c>
      <c r="H24" s="2" t="str">
        <f>LOOKUP(G24,$C$24:$C$41,$D$24:$D$41)</f>
        <v>ARENA</v>
      </c>
      <c r="I24" s="232" t="s">
        <v>2940</v>
      </c>
      <c r="J24" s="47">
        <f>LOOKUP(G24,$C$24:$C$41,$E$24:$E$41)</f>
        <v>63</v>
      </c>
      <c r="K24" s="232" t="s">
        <v>2951</v>
      </c>
    </row>
    <row r="25" spans="1:11">
      <c r="B25" s="270" t="s">
        <v>2905</v>
      </c>
      <c r="C25" s="270" t="s">
        <v>2906</v>
      </c>
      <c r="D25" s="270" t="s">
        <v>2904</v>
      </c>
      <c r="E25" s="2">
        <v>18</v>
      </c>
      <c r="G25" s="270" t="s">
        <v>2914</v>
      </c>
      <c r="H25" s="2" t="str">
        <f t="shared" ref="H25:H34" si="0">LOOKUP(G25,$C$24:$C$41,$D$24:$D$41)</f>
        <v>NEXA</v>
      </c>
      <c r="I25" s="232" t="s">
        <v>2941</v>
      </c>
      <c r="J25" s="47">
        <f t="shared" ref="J25:J34" si="1">LOOKUP(G25,$C$24:$C$41,$E$24:$E$41)</f>
        <v>48</v>
      </c>
      <c r="K25" s="232" t="s">
        <v>2952</v>
      </c>
    </row>
    <row r="26" spans="1:11">
      <c r="B26" s="270" t="s">
        <v>2907</v>
      </c>
      <c r="C26" s="270" t="s">
        <v>2908</v>
      </c>
      <c r="D26" s="270" t="s">
        <v>2909</v>
      </c>
      <c r="E26" s="2">
        <v>12</v>
      </c>
      <c r="G26" s="2" t="s">
        <v>2916</v>
      </c>
      <c r="H26" s="2" t="str">
        <f t="shared" si="0"/>
        <v>ARENA</v>
      </c>
      <c r="I26" s="232" t="s">
        <v>2942</v>
      </c>
      <c r="J26" s="47">
        <f t="shared" si="1"/>
        <v>57</v>
      </c>
      <c r="K26" s="232" t="s">
        <v>2953</v>
      </c>
    </row>
    <row r="27" spans="1:11">
      <c r="B27" s="270" t="s">
        <v>2910</v>
      </c>
      <c r="C27" s="270" t="s">
        <v>2911</v>
      </c>
      <c r="D27" s="270" t="s">
        <v>2904</v>
      </c>
      <c r="E27" s="2">
        <v>45</v>
      </c>
      <c r="G27" s="2" t="s">
        <v>2918</v>
      </c>
      <c r="H27" s="2" t="str">
        <f t="shared" si="0"/>
        <v>COMMERCIAL</v>
      </c>
      <c r="I27" s="232" t="s">
        <v>2943</v>
      </c>
      <c r="J27" s="47">
        <f t="shared" si="1"/>
        <v>36</v>
      </c>
      <c r="K27" s="232" t="s">
        <v>2954</v>
      </c>
    </row>
    <row r="28" spans="1:11">
      <c r="B28" s="270" t="s">
        <v>2912</v>
      </c>
      <c r="C28" s="2" t="s">
        <v>601</v>
      </c>
      <c r="D28" s="270" t="s">
        <v>2904</v>
      </c>
      <c r="E28" s="2">
        <v>42</v>
      </c>
      <c r="G28" s="2" t="s">
        <v>2921</v>
      </c>
      <c r="H28" s="2" t="str">
        <f t="shared" si="0"/>
        <v>ARENA</v>
      </c>
      <c r="I28" s="232" t="s">
        <v>2944</v>
      </c>
      <c r="J28" s="47">
        <f t="shared" si="1"/>
        <v>51</v>
      </c>
      <c r="K28" s="232" t="s">
        <v>2955</v>
      </c>
    </row>
    <row r="29" spans="1:11">
      <c r="B29" s="270" t="s">
        <v>2913</v>
      </c>
      <c r="C29" s="270" t="s">
        <v>2914</v>
      </c>
      <c r="D29" s="270" t="s">
        <v>2909</v>
      </c>
      <c r="E29" s="2">
        <v>48</v>
      </c>
      <c r="G29" s="270" t="s">
        <v>2923</v>
      </c>
      <c r="H29" s="2" t="str">
        <f t="shared" si="0"/>
        <v>NEXA</v>
      </c>
      <c r="I29" s="232" t="s">
        <v>2945</v>
      </c>
      <c r="J29" s="47">
        <f t="shared" si="1"/>
        <v>15</v>
      </c>
      <c r="K29" s="232" t="s">
        <v>2956</v>
      </c>
    </row>
    <row r="30" spans="1:11">
      <c r="B30" s="270" t="s">
        <v>2915</v>
      </c>
      <c r="C30" s="2" t="s">
        <v>2916</v>
      </c>
      <c r="D30" s="270" t="s">
        <v>2904</v>
      </c>
      <c r="E30" s="2">
        <v>57</v>
      </c>
      <c r="G30" s="2" t="s">
        <v>2925</v>
      </c>
      <c r="H30" s="2" t="str">
        <f t="shared" si="0"/>
        <v>ARENA</v>
      </c>
      <c r="I30" s="232" t="s">
        <v>2946</v>
      </c>
      <c r="J30" s="47">
        <f t="shared" si="1"/>
        <v>30</v>
      </c>
      <c r="K30" s="232" t="s">
        <v>2957</v>
      </c>
    </row>
    <row r="31" spans="1:11">
      <c r="B31" s="270" t="s">
        <v>2917</v>
      </c>
      <c r="C31" s="2" t="s">
        <v>2918</v>
      </c>
      <c r="D31" s="270" t="s">
        <v>2919</v>
      </c>
      <c r="E31" s="2">
        <v>36</v>
      </c>
      <c r="G31" s="270" t="s">
        <v>2927</v>
      </c>
      <c r="H31" s="2" t="str">
        <f t="shared" si="0"/>
        <v>ARENA</v>
      </c>
      <c r="I31" s="232" t="s">
        <v>2947</v>
      </c>
      <c r="J31" s="47">
        <f t="shared" si="1"/>
        <v>66</v>
      </c>
      <c r="K31" s="232" t="s">
        <v>2958</v>
      </c>
    </row>
    <row r="32" spans="1:11">
      <c r="B32" s="270" t="s">
        <v>2920</v>
      </c>
      <c r="C32" s="2" t="s">
        <v>2921</v>
      </c>
      <c r="D32" s="270" t="s">
        <v>2904</v>
      </c>
      <c r="E32" s="2">
        <v>51</v>
      </c>
      <c r="G32" s="270" t="s">
        <v>2929</v>
      </c>
      <c r="H32" s="2" t="str">
        <f t="shared" si="0"/>
        <v>NEXA</v>
      </c>
      <c r="I32" s="232" t="s">
        <v>2948</v>
      </c>
      <c r="J32" s="47">
        <f t="shared" si="1"/>
        <v>60</v>
      </c>
      <c r="K32" s="232" t="s">
        <v>2959</v>
      </c>
    </row>
    <row r="33" spans="2:11">
      <c r="B33" s="270" t="s">
        <v>2922</v>
      </c>
      <c r="C33" s="270" t="s">
        <v>2923</v>
      </c>
      <c r="D33" s="270" t="s">
        <v>2909</v>
      </c>
      <c r="E33" s="2">
        <v>15</v>
      </c>
      <c r="G33" s="2" t="s">
        <v>2931</v>
      </c>
      <c r="H33" s="2" t="str">
        <f t="shared" si="0"/>
        <v>ARENA</v>
      </c>
      <c r="I33" s="232" t="s">
        <v>2949</v>
      </c>
      <c r="J33" s="47">
        <f t="shared" si="1"/>
        <v>33</v>
      </c>
      <c r="K33" s="232" t="s">
        <v>2960</v>
      </c>
    </row>
    <row r="34" spans="2:11">
      <c r="B34" s="270" t="s">
        <v>2924</v>
      </c>
      <c r="C34" s="2" t="s">
        <v>2925</v>
      </c>
      <c r="D34" s="270" t="s">
        <v>2904</v>
      </c>
      <c r="E34" s="2">
        <v>30</v>
      </c>
      <c r="G34" s="270" t="s">
        <v>2933</v>
      </c>
      <c r="H34" s="2" t="str">
        <f t="shared" si="0"/>
        <v>COMMERCIAL</v>
      </c>
      <c r="I34" s="232" t="s">
        <v>2950</v>
      </c>
      <c r="J34" s="47">
        <f t="shared" si="1"/>
        <v>39</v>
      </c>
      <c r="K34" s="232" t="s">
        <v>2961</v>
      </c>
    </row>
    <row r="35" spans="2:11">
      <c r="B35" s="270" t="s">
        <v>2926</v>
      </c>
      <c r="C35" s="270" t="s">
        <v>2927</v>
      </c>
      <c r="D35" s="270" t="s">
        <v>2904</v>
      </c>
      <c r="E35" s="2">
        <v>66</v>
      </c>
      <c r="I35" s="273"/>
      <c r="J35" s="56"/>
      <c r="K35" s="273"/>
    </row>
    <row r="36" spans="2:11" ht="18.75">
      <c r="B36" s="270" t="s">
        <v>2928</v>
      </c>
      <c r="C36" s="270" t="s">
        <v>2929</v>
      </c>
      <c r="D36" s="270" t="s">
        <v>2909</v>
      </c>
      <c r="E36" s="2">
        <v>60</v>
      </c>
      <c r="G36" s="275" t="s">
        <v>2974</v>
      </c>
      <c r="I36" s="273"/>
      <c r="J36" s="56"/>
      <c r="K36" s="273"/>
    </row>
    <row r="37" spans="2:11">
      <c r="B37" s="270" t="s">
        <v>2930</v>
      </c>
      <c r="C37" s="2" t="s">
        <v>2931</v>
      </c>
      <c r="D37" s="270" t="s">
        <v>2904</v>
      </c>
      <c r="E37" s="2">
        <v>33</v>
      </c>
      <c r="G37" s="271" t="s">
        <v>2900</v>
      </c>
      <c r="H37" s="271" t="s">
        <v>2901</v>
      </c>
      <c r="I37" s="233" t="s">
        <v>253</v>
      </c>
      <c r="J37" s="271" t="s">
        <v>1235</v>
      </c>
      <c r="K37" s="233" t="s">
        <v>253</v>
      </c>
    </row>
    <row r="38" spans="2:11">
      <c r="B38" s="270" t="s">
        <v>2932</v>
      </c>
      <c r="C38" s="2" t="s">
        <v>2933</v>
      </c>
      <c r="D38" s="270" t="s">
        <v>2919</v>
      </c>
      <c r="E38" s="2">
        <v>39</v>
      </c>
      <c r="G38" s="270" t="s">
        <v>2903</v>
      </c>
      <c r="H38" s="2" t="str">
        <f>LOOKUP(G38,$C$24:$D$41)</f>
        <v>ARENA</v>
      </c>
      <c r="I38" s="232" t="s">
        <v>2962</v>
      </c>
      <c r="J38" s="47">
        <f>LOOKUP(G38,$C$24:$E$41)</f>
        <v>63</v>
      </c>
      <c r="K38" s="232" t="s">
        <v>2951</v>
      </c>
    </row>
    <row r="39" spans="2:11">
      <c r="B39" s="270" t="s">
        <v>2934</v>
      </c>
      <c r="C39" s="2" t="s">
        <v>602</v>
      </c>
      <c r="D39" s="270" t="s">
        <v>2904</v>
      </c>
      <c r="E39" s="2">
        <v>21</v>
      </c>
      <c r="G39" s="270" t="s">
        <v>2914</v>
      </c>
      <c r="H39" s="2" t="str">
        <f t="shared" ref="H39:H48" si="2">LOOKUP(G39,$C$24:$D$41)</f>
        <v>NEXA</v>
      </c>
      <c r="I39" s="232" t="s">
        <v>2963</v>
      </c>
      <c r="J39" s="47">
        <f t="shared" ref="J39:J48" si="3">LOOKUP(G39,$C$24:$E$41)</f>
        <v>48</v>
      </c>
      <c r="K39" s="232" t="s">
        <v>2952</v>
      </c>
    </row>
    <row r="40" spans="2:11">
      <c r="B40" s="270" t="s">
        <v>2935</v>
      </c>
      <c r="C40" s="2" t="s">
        <v>2936</v>
      </c>
      <c r="D40" s="270" t="s">
        <v>2904</v>
      </c>
      <c r="E40" s="2">
        <v>24</v>
      </c>
      <c r="G40" s="2" t="s">
        <v>2916</v>
      </c>
      <c r="H40" s="2" t="str">
        <f t="shared" si="2"/>
        <v>ARENA</v>
      </c>
      <c r="I40" s="232" t="s">
        <v>2964</v>
      </c>
      <c r="J40" s="47">
        <f t="shared" si="3"/>
        <v>57</v>
      </c>
      <c r="K40" s="232" t="s">
        <v>2953</v>
      </c>
    </row>
    <row r="41" spans="2:11">
      <c r="B41" s="270" t="s">
        <v>2937</v>
      </c>
      <c r="C41" s="270" t="s">
        <v>2938</v>
      </c>
      <c r="D41" s="270" t="s">
        <v>2909</v>
      </c>
      <c r="E41" s="2">
        <v>27</v>
      </c>
      <c r="G41" s="2" t="s">
        <v>2918</v>
      </c>
      <c r="H41" s="2" t="str">
        <f t="shared" si="2"/>
        <v>COMMERCIAL</v>
      </c>
      <c r="I41" s="232" t="s">
        <v>2965</v>
      </c>
      <c r="J41" s="47">
        <f t="shared" si="3"/>
        <v>36</v>
      </c>
      <c r="K41" s="232" t="s">
        <v>2954</v>
      </c>
    </row>
    <row r="42" spans="2:11">
      <c r="G42" s="2" t="s">
        <v>2921</v>
      </c>
      <c r="H42" s="2" t="str">
        <f t="shared" si="2"/>
        <v>ARENA</v>
      </c>
      <c r="I42" s="232" t="s">
        <v>2966</v>
      </c>
      <c r="J42" s="47">
        <f t="shared" si="3"/>
        <v>51</v>
      </c>
      <c r="K42" s="232" t="s">
        <v>2955</v>
      </c>
    </row>
    <row r="43" spans="2:11">
      <c r="G43" s="270" t="s">
        <v>2923</v>
      </c>
      <c r="H43" s="2" t="str">
        <f t="shared" si="2"/>
        <v>NEXA</v>
      </c>
      <c r="I43" s="232" t="s">
        <v>2967</v>
      </c>
      <c r="J43" s="47">
        <f t="shared" si="3"/>
        <v>15</v>
      </c>
      <c r="K43" s="232" t="s">
        <v>2956</v>
      </c>
    </row>
    <row r="44" spans="2:11">
      <c r="G44" s="2" t="s">
        <v>2925</v>
      </c>
      <c r="H44" s="2" t="str">
        <f t="shared" si="2"/>
        <v>ARENA</v>
      </c>
      <c r="I44" s="232" t="s">
        <v>2968</v>
      </c>
      <c r="J44" s="47">
        <f t="shared" si="3"/>
        <v>30</v>
      </c>
      <c r="K44" s="232" t="s">
        <v>2957</v>
      </c>
    </row>
    <row r="45" spans="2:11">
      <c r="G45" s="270" t="s">
        <v>2927</v>
      </c>
      <c r="H45" s="2" t="str">
        <f t="shared" si="2"/>
        <v>ARENA</v>
      </c>
      <c r="I45" s="232" t="s">
        <v>2969</v>
      </c>
      <c r="J45" s="47">
        <f t="shared" si="3"/>
        <v>66</v>
      </c>
      <c r="K45" s="232" t="s">
        <v>2958</v>
      </c>
    </row>
    <row r="46" spans="2:11">
      <c r="G46" s="270" t="s">
        <v>2929</v>
      </c>
      <c r="H46" s="2" t="str">
        <f t="shared" si="2"/>
        <v>NEXA</v>
      </c>
      <c r="I46" s="232" t="s">
        <v>2970</v>
      </c>
      <c r="J46" s="47">
        <f t="shared" si="3"/>
        <v>60</v>
      </c>
      <c r="K46" s="232" t="s">
        <v>2959</v>
      </c>
    </row>
    <row r="47" spans="2:11">
      <c r="G47" s="2" t="s">
        <v>2931</v>
      </c>
      <c r="H47" s="2" t="str">
        <f t="shared" si="2"/>
        <v>ARENA</v>
      </c>
      <c r="I47" s="232" t="s">
        <v>2971</v>
      </c>
      <c r="J47" s="47">
        <f t="shared" si="3"/>
        <v>33</v>
      </c>
      <c r="K47" s="232" t="s">
        <v>2960</v>
      </c>
    </row>
    <row r="48" spans="2:11">
      <c r="G48" s="270" t="s">
        <v>2933</v>
      </c>
      <c r="H48" s="2" t="str">
        <f t="shared" si="2"/>
        <v>COMMERCIAL</v>
      </c>
      <c r="I48" s="232" t="s">
        <v>2972</v>
      </c>
      <c r="J48" s="47">
        <f t="shared" si="3"/>
        <v>39</v>
      </c>
      <c r="K48" s="232" t="s">
        <v>2961</v>
      </c>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dimension ref="A1:L51"/>
  <sheetViews>
    <sheetView workbookViewId="0">
      <pane ySplit="1" topLeftCell="A2" activePane="bottomLeft" state="frozen"/>
      <selection pane="bottomLeft" activeCell="D2" sqref="D2"/>
    </sheetView>
  </sheetViews>
  <sheetFormatPr defaultRowHeight="15"/>
  <cols>
    <col min="1" max="1" width="14.7109375" customWidth="1"/>
    <col min="2" max="2" width="14.42578125" bestFit="1" customWidth="1"/>
    <col min="3" max="3" width="13.85546875" customWidth="1"/>
    <col min="4" max="4" width="13.140625" bestFit="1" customWidth="1"/>
    <col min="5" max="5" width="3.85546875" bestFit="1" customWidth="1"/>
    <col min="6" max="6" width="15.42578125" customWidth="1"/>
    <col min="7" max="7" width="15.140625" customWidth="1"/>
    <col min="8" max="8" width="20.5703125" bestFit="1" customWidth="1"/>
    <col min="9" max="9" width="38.140625" bestFit="1" customWidth="1"/>
    <col min="10" max="10" width="13.85546875" bestFit="1" customWidth="1"/>
    <col min="11" max="11" width="37.42578125" bestFit="1" customWidth="1"/>
  </cols>
  <sheetData>
    <row r="1" spans="1:2" ht="36.75" customHeight="1"/>
    <row r="3" spans="1:2" ht="24.95" customHeight="1">
      <c r="A3" s="18" t="s">
        <v>222</v>
      </c>
      <c r="B3" s="10"/>
    </row>
    <row r="4" spans="1:2" ht="24.95" customHeight="1">
      <c r="A4" s="19" t="s">
        <v>247</v>
      </c>
    </row>
    <row r="5" spans="1:2" ht="18.75">
      <c r="A5" s="12"/>
    </row>
    <row r="7" spans="1:2" ht="18.75">
      <c r="A7" s="12"/>
    </row>
    <row r="8" spans="1:2" ht="18.75">
      <c r="A8" s="12"/>
    </row>
    <row r="9" spans="1:2" ht="18.75">
      <c r="A9" s="227" t="s">
        <v>223</v>
      </c>
    </row>
    <row r="21" spans="1:12" ht="20.25">
      <c r="A21" s="12" t="s">
        <v>261</v>
      </c>
      <c r="B21" s="229" t="s">
        <v>2978</v>
      </c>
    </row>
    <row r="22" spans="1:12" ht="18.75">
      <c r="B22" s="272" t="s">
        <v>359</v>
      </c>
      <c r="G22" s="275" t="s">
        <v>2979</v>
      </c>
    </row>
    <row r="23" spans="1:12">
      <c r="B23" s="267" t="s">
        <v>2899</v>
      </c>
      <c r="C23" s="268" t="s">
        <v>2900</v>
      </c>
      <c r="D23" s="268" t="s">
        <v>2901</v>
      </c>
      <c r="E23" s="269" t="s">
        <v>1235</v>
      </c>
      <c r="G23" s="271" t="s">
        <v>2900</v>
      </c>
      <c r="H23" s="276" t="s">
        <v>2981</v>
      </c>
      <c r="I23" s="233" t="s">
        <v>253</v>
      </c>
      <c r="J23" s="277"/>
      <c r="K23" s="87"/>
      <c r="L23" s="56"/>
    </row>
    <row r="24" spans="1:12">
      <c r="B24" s="278">
        <v>1</v>
      </c>
      <c r="C24" s="270" t="s">
        <v>2903</v>
      </c>
      <c r="D24" s="270" t="s">
        <v>2904</v>
      </c>
      <c r="E24" s="2">
        <v>63</v>
      </c>
      <c r="G24" s="270" t="s">
        <v>2903</v>
      </c>
      <c r="H24" s="2">
        <f>MATCH(G24,$C$24:$C$41,1)</f>
        <v>1</v>
      </c>
      <c r="I24" s="232" t="s">
        <v>2980</v>
      </c>
      <c r="J24" s="88"/>
      <c r="K24" s="273"/>
      <c r="L24" s="56"/>
    </row>
    <row r="25" spans="1:12">
      <c r="B25" s="278">
        <v>2</v>
      </c>
      <c r="C25" s="270" t="s">
        <v>2906</v>
      </c>
      <c r="D25" s="270" t="s">
        <v>2904</v>
      </c>
      <c r="E25" s="2">
        <v>18</v>
      </c>
      <c r="G25" s="270" t="s">
        <v>2914</v>
      </c>
      <c r="H25" s="2">
        <f t="shared" ref="H25:H34" si="0">MATCH(G25,$C$24:$C$41,1)</f>
        <v>6</v>
      </c>
      <c r="I25" s="232" t="s">
        <v>2982</v>
      </c>
      <c r="J25" s="88"/>
      <c r="K25" s="273"/>
      <c r="L25" s="56"/>
    </row>
    <row r="26" spans="1:12">
      <c r="B26" s="278">
        <v>3</v>
      </c>
      <c r="C26" s="270" t="s">
        <v>2908</v>
      </c>
      <c r="D26" s="270" t="s">
        <v>2909</v>
      </c>
      <c r="E26" s="2">
        <v>12</v>
      </c>
      <c r="G26" s="2" t="s">
        <v>2916</v>
      </c>
      <c r="H26" s="2">
        <f t="shared" si="0"/>
        <v>7</v>
      </c>
      <c r="I26" s="232" t="s">
        <v>2983</v>
      </c>
      <c r="J26" s="88"/>
      <c r="K26" s="273"/>
      <c r="L26" s="56"/>
    </row>
    <row r="27" spans="1:12">
      <c r="B27" s="278">
        <v>4</v>
      </c>
      <c r="C27" s="270" t="s">
        <v>2911</v>
      </c>
      <c r="D27" s="270" t="s">
        <v>2904</v>
      </c>
      <c r="E27" s="2">
        <v>45</v>
      </c>
      <c r="G27" s="2" t="s">
        <v>2918</v>
      </c>
      <c r="H27" s="2">
        <f t="shared" si="0"/>
        <v>8</v>
      </c>
      <c r="I27" s="232" t="s">
        <v>2984</v>
      </c>
      <c r="J27" s="88"/>
      <c r="K27" s="273"/>
      <c r="L27" s="56"/>
    </row>
    <row r="28" spans="1:12">
      <c r="B28" s="278">
        <v>5</v>
      </c>
      <c r="C28" s="2" t="s">
        <v>601</v>
      </c>
      <c r="D28" s="270" t="s">
        <v>2904</v>
      </c>
      <c r="E28" s="2">
        <v>42</v>
      </c>
      <c r="G28" s="2" t="s">
        <v>2921</v>
      </c>
      <c r="H28" s="2">
        <f t="shared" si="0"/>
        <v>9</v>
      </c>
      <c r="I28" s="232" t="s">
        <v>2985</v>
      </c>
      <c r="J28" s="88"/>
      <c r="K28" s="273"/>
      <c r="L28" s="56"/>
    </row>
    <row r="29" spans="1:12">
      <c r="B29" s="278">
        <v>6</v>
      </c>
      <c r="C29" s="270" t="s">
        <v>2914</v>
      </c>
      <c r="D29" s="270" t="s">
        <v>2909</v>
      </c>
      <c r="E29" s="2">
        <v>48</v>
      </c>
      <c r="G29" s="270" t="s">
        <v>2923</v>
      </c>
      <c r="H29" s="2">
        <f t="shared" si="0"/>
        <v>10</v>
      </c>
      <c r="I29" s="232" t="s">
        <v>2986</v>
      </c>
      <c r="J29" s="88"/>
      <c r="K29" s="273"/>
      <c r="L29" s="56"/>
    </row>
    <row r="30" spans="1:12">
      <c r="B30" s="278">
        <v>7</v>
      </c>
      <c r="C30" s="2" t="s">
        <v>2916</v>
      </c>
      <c r="D30" s="270" t="s">
        <v>2904</v>
      </c>
      <c r="E30" s="2">
        <v>57</v>
      </c>
      <c r="G30" s="2" t="s">
        <v>2925</v>
      </c>
      <c r="H30" s="2">
        <f t="shared" si="0"/>
        <v>11</v>
      </c>
      <c r="I30" s="232" t="s">
        <v>2987</v>
      </c>
      <c r="J30" s="88"/>
      <c r="K30" s="273"/>
      <c r="L30" s="56"/>
    </row>
    <row r="31" spans="1:12">
      <c r="B31" s="278">
        <v>8</v>
      </c>
      <c r="C31" s="2" t="s">
        <v>2918</v>
      </c>
      <c r="D31" s="270" t="s">
        <v>2919</v>
      </c>
      <c r="E31" s="2">
        <v>36</v>
      </c>
      <c r="G31" s="270" t="s">
        <v>2927</v>
      </c>
      <c r="H31" s="2">
        <f t="shared" si="0"/>
        <v>12</v>
      </c>
      <c r="I31" s="232" t="s">
        <v>2988</v>
      </c>
      <c r="J31" s="88"/>
      <c r="K31" s="273"/>
      <c r="L31" s="56"/>
    </row>
    <row r="32" spans="1:12">
      <c r="B32" s="278">
        <v>9</v>
      </c>
      <c r="C32" s="2" t="s">
        <v>2921</v>
      </c>
      <c r="D32" s="270" t="s">
        <v>2904</v>
      </c>
      <c r="E32" s="2">
        <v>51</v>
      </c>
      <c r="G32" s="270" t="s">
        <v>2929</v>
      </c>
      <c r="H32" s="2">
        <f t="shared" si="0"/>
        <v>13</v>
      </c>
      <c r="I32" s="232" t="s">
        <v>2989</v>
      </c>
      <c r="J32" s="88"/>
      <c r="K32" s="273"/>
      <c r="L32" s="56"/>
    </row>
    <row r="33" spans="2:12">
      <c r="B33" s="278">
        <v>10</v>
      </c>
      <c r="C33" s="270" t="s">
        <v>2923</v>
      </c>
      <c r="D33" s="270" t="s">
        <v>2909</v>
      </c>
      <c r="E33" s="2">
        <v>15</v>
      </c>
      <c r="G33" s="2" t="s">
        <v>2931</v>
      </c>
      <c r="H33" s="2">
        <f t="shared" si="0"/>
        <v>14</v>
      </c>
      <c r="I33" s="232" t="s">
        <v>2990</v>
      </c>
      <c r="J33" s="88"/>
      <c r="K33" s="273"/>
      <c r="L33" s="56"/>
    </row>
    <row r="34" spans="2:12">
      <c r="B34" s="278">
        <v>11</v>
      </c>
      <c r="C34" s="2" t="s">
        <v>2925</v>
      </c>
      <c r="D34" s="270" t="s">
        <v>2904</v>
      </c>
      <c r="E34" s="2">
        <v>30</v>
      </c>
      <c r="G34" s="270" t="s">
        <v>2933</v>
      </c>
      <c r="H34" s="2">
        <f t="shared" si="0"/>
        <v>15</v>
      </c>
      <c r="I34" s="232" t="s">
        <v>2991</v>
      </c>
      <c r="J34" s="88"/>
      <c r="K34" s="273"/>
      <c r="L34" s="56"/>
    </row>
    <row r="35" spans="2:12">
      <c r="B35" s="278">
        <v>12</v>
      </c>
      <c r="C35" s="270" t="s">
        <v>2927</v>
      </c>
      <c r="D35" s="270" t="s">
        <v>2904</v>
      </c>
      <c r="E35" s="2">
        <v>66</v>
      </c>
      <c r="I35" s="273"/>
      <c r="J35" s="56"/>
      <c r="K35" s="273"/>
      <c r="L35" s="56"/>
    </row>
    <row r="36" spans="2:12" ht="18.75">
      <c r="B36" s="278">
        <v>13</v>
      </c>
      <c r="C36" s="270" t="s">
        <v>2929</v>
      </c>
      <c r="D36" s="270" t="s">
        <v>2909</v>
      </c>
      <c r="E36" s="2">
        <v>60</v>
      </c>
      <c r="G36" s="279"/>
      <c r="H36" s="56"/>
      <c r="I36" s="273"/>
      <c r="J36" s="56"/>
      <c r="K36" s="273"/>
      <c r="L36" s="56"/>
    </row>
    <row r="37" spans="2:12">
      <c r="B37" s="278">
        <v>14</v>
      </c>
      <c r="C37" s="2" t="s">
        <v>2931</v>
      </c>
      <c r="D37" s="270" t="s">
        <v>2904</v>
      </c>
      <c r="E37" s="2">
        <v>33</v>
      </c>
      <c r="G37" s="277"/>
      <c r="H37" s="277"/>
      <c r="I37" s="87"/>
      <c r="J37" s="277"/>
      <c r="K37" s="87"/>
      <c r="L37" s="56"/>
    </row>
    <row r="38" spans="2:12">
      <c r="B38" s="278">
        <v>15</v>
      </c>
      <c r="C38" s="2" t="s">
        <v>2933</v>
      </c>
      <c r="D38" s="270" t="s">
        <v>2919</v>
      </c>
      <c r="E38" s="2">
        <v>39</v>
      </c>
      <c r="G38" s="277"/>
      <c r="H38" s="56"/>
      <c r="I38" s="273"/>
      <c r="J38" s="88"/>
      <c r="K38" s="273"/>
      <c r="L38" s="56"/>
    </row>
    <row r="39" spans="2:12">
      <c r="B39" s="278">
        <v>16</v>
      </c>
      <c r="C39" s="2" t="s">
        <v>602</v>
      </c>
      <c r="D39" s="270" t="s">
        <v>2904</v>
      </c>
      <c r="E39" s="2">
        <v>21</v>
      </c>
      <c r="G39" s="277"/>
      <c r="H39" s="56"/>
      <c r="I39" s="273"/>
      <c r="J39" s="88"/>
      <c r="K39" s="273"/>
      <c r="L39" s="56"/>
    </row>
    <row r="40" spans="2:12">
      <c r="B40" s="278">
        <v>17</v>
      </c>
      <c r="C40" s="2" t="s">
        <v>2936</v>
      </c>
      <c r="D40" s="270" t="s">
        <v>2904</v>
      </c>
      <c r="E40" s="2">
        <v>24</v>
      </c>
      <c r="G40" s="56"/>
      <c r="H40" s="56"/>
      <c r="I40" s="273"/>
      <c r="J40" s="88"/>
      <c r="K40" s="273"/>
      <c r="L40" s="56"/>
    </row>
    <row r="41" spans="2:12">
      <c r="B41" s="278">
        <v>18</v>
      </c>
      <c r="C41" s="270" t="s">
        <v>2938</v>
      </c>
      <c r="D41" s="270" t="s">
        <v>2909</v>
      </c>
      <c r="E41" s="2">
        <v>27</v>
      </c>
      <c r="G41" s="56"/>
      <c r="H41" s="56"/>
      <c r="I41" s="273"/>
      <c r="J41" s="88"/>
      <c r="K41" s="273"/>
      <c r="L41" s="56"/>
    </row>
    <row r="42" spans="2:12">
      <c r="G42" s="56"/>
      <c r="H42" s="56"/>
      <c r="I42" s="273"/>
      <c r="J42" s="88"/>
      <c r="K42" s="273"/>
      <c r="L42" s="56"/>
    </row>
    <row r="43" spans="2:12">
      <c r="G43" s="277"/>
      <c r="H43" s="56"/>
      <c r="I43" s="273"/>
      <c r="J43" s="88"/>
      <c r="K43" s="273"/>
      <c r="L43" s="56"/>
    </row>
    <row r="44" spans="2:12">
      <c r="G44" s="56"/>
      <c r="H44" s="56"/>
      <c r="I44" s="273"/>
      <c r="J44" s="88"/>
      <c r="K44" s="273"/>
      <c r="L44" s="56"/>
    </row>
    <row r="45" spans="2:12">
      <c r="G45" s="277"/>
      <c r="H45" s="56"/>
      <c r="I45" s="273"/>
      <c r="J45" s="88"/>
      <c r="K45" s="273"/>
      <c r="L45" s="56"/>
    </row>
    <row r="46" spans="2:12">
      <c r="G46" s="277"/>
      <c r="H46" s="56"/>
      <c r="I46" s="273"/>
      <c r="J46" s="88"/>
      <c r="K46" s="273"/>
      <c r="L46" s="56"/>
    </row>
    <row r="47" spans="2:12">
      <c r="G47" s="56"/>
      <c r="H47" s="56"/>
      <c r="I47" s="273"/>
      <c r="J47" s="88"/>
      <c r="K47" s="273"/>
      <c r="L47" s="56"/>
    </row>
    <row r="48" spans="2:12">
      <c r="G48" s="277"/>
      <c r="H48" s="56"/>
      <c r="I48" s="273"/>
      <c r="J48" s="88"/>
      <c r="K48" s="273"/>
      <c r="L48" s="56"/>
    </row>
    <row r="49" spans="7:12">
      <c r="G49" s="56"/>
      <c r="H49" s="56"/>
      <c r="I49" s="56"/>
      <c r="J49" s="56"/>
      <c r="K49" s="56"/>
      <c r="L49" s="56"/>
    </row>
    <row r="50" spans="7:12">
      <c r="G50" s="56"/>
      <c r="H50" s="56"/>
      <c r="I50" s="56"/>
      <c r="J50" s="56"/>
      <c r="K50" s="56"/>
      <c r="L50" s="56"/>
    </row>
    <row r="51" spans="7:12">
      <c r="G51" s="56"/>
      <c r="H51" s="56"/>
      <c r="I51" s="56"/>
      <c r="J51" s="56"/>
      <c r="K51" s="56"/>
      <c r="L51" s="5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B6"/>
  <sheetViews>
    <sheetView workbookViewId="0">
      <selection activeCell="H71" sqref="H71"/>
    </sheetView>
  </sheetViews>
  <sheetFormatPr defaultRowHeight="15"/>
  <sheetData>
    <row r="1" spans="1:2" ht="36.75" customHeight="1"/>
    <row r="2" spans="1:2" ht="15" customHeight="1"/>
    <row r="3" spans="1:2" ht="24.95" customHeight="1">
      <c r="A3" s="18" t="s">
        <v>222</v>
      </c>
      <c r="B3" s="10"/>
    </row>
    <row r="4" spans="1:2" ht="24.95" customHeight="1">
      <c r="A4" s="331"/>
      <c r="B4" s="11"/>
    </row>
    <row r="5" spans="1:2" ht="24.95" customHeight="1">
      <c r="A5" s="19" t="s">
        <v>247</v>
      </c>
    </row>
    <row r="6" spans="1:2" ht="18.75">
      <c r="A6" s="12"/>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dimension ref="A1:L48"/>
  <sheetViews>
    <sheetView workbookViewId="0">
      <pane ySplit="1" topLeftCell="A2" activePane="bottomLeft" state="frozen"/>
      <selection pane="bottomLeft" activeCell="A2" sqref="A2"/>
    </sheetView>
  </sheetViews>
  <sheetFormatPr defaultRowHeight="15"/>
  <cols>
    <col min="1" max="1" width="14.7109375" customWidth="1"/>
    <col min="2" max="2" width="14.42578125" bestFit="1" customWidth="1"/>
    <col min="3" max="3" width="21.140625" bestFit="1" customWidth="1"/>
    <col min="4" max="4" width="31.28515625" bestFit="1" customWidth="1"/>
    <col min="5" max="5" width="26.140625" customWidth="1"/>
    <col min="6" max="6" width="28.28515625" bestFit="1" customWidth="1"/>
    <col min="7" max="7" width="24" customWidth="1"/>
    <col min="8" max="8" width="54.7109375" bestFit="1" customWidth="1"/>
    <col min="9" max="9" width="20.140625" customWidth="1"/>
    <col min="10" max="10" width="27.140625" bestFit="1" customWidth="1"/>
    <col min="11" max="11" width="37.42578125" bestFit="1" customWidth="1"/>
  </cols>
  <sheetData>
    <row r="1" spans="1:2" ht="36.75" customHeight="1"/>
    <row r="3" spans="1:2" ht="24.95" customHeight="1">
      <c r="A3" s="18" t="s">
        <v>222</v>
      </c>
      <c r="B3" s="10"/>
    </row>
    <row r="4" spans="1:2" ht="24.95" customHeight="1">
      <c r="A4" s="19" t="s">
        <v>247</v>
      </c>
    </row>
    <row r="5" spans="1:2" ht="18.75">
      <c r="A5" s="12"/>
    </row>
    <row r="7" spans="1:2" ht="18.75">
      <c r="A7" s="12"/>
    </row>
    <row r="8" spans="1:2" ht="18.75">
      <c r="A8" s="12"/>
    </row>
    <row r="9" spans="1:2" ht="18.75">
      <c r="A9" s="227" t="s">
        <v>223</v>
      </c>
    </row>
    <row r="21" spans="1:12" ht="20.25">
      <c r="A21" s="12" t="s">
        <v>261</v>
      </c>
      <c r="B21" s="229" t="s">
        <v>2992</v>
      </c>
    </row>
    <row r="22" spans="1:12" ht="18.75">
      <c r="B22" s="282">
        <v>1</v>
      </c>
      <c r="C22" s="282">
        <v>2</v>
      </c>
      <c r="D22" s="282">
        <v>3</v>
      </c>
      <c r="E22" s="282">
        <v>4</v>
      </c>
      <c r="G22" s="274" t="s">
        <v>3126</v>
      </c>
      <c r="H22" s="56"/>
      <c r="I22" s="273"/>
      <c r="J22" s="88"/>
      <c r="K22" s="273"/>
      <c r="L22" s="56"/>
    </row>
    <row r="23" spans="1:12">
      <c r="B23" s="281" t="s">
        <v>1178</v>
      </c>
      <c r="C23" s="46" t="s">
        <v>1179</v>
      </c>
      <c r="D23" s="46" t="s">
        <v>1180</v>
      </c>
      <c r="E23" s="46" t="s">
        <v>1181</v>
      </c>
      <c r="G23" s="46" t="s">
        <v>343</v>
      </c>
      <c r="H23" s="46" t="s">
        <v>2993</v>
      </c>
      <c r="I23" s="280" t="s">
        <v>2994</v>
      </c>
      <c r="J23" s="284" t="s">
        <v>2995</v>
      </c>
      <c r="K23" s="273"/>
      <c r="L23" s="56"/>
    </row>
    <row r="24" spans="1:12">
      <c r="A24" s="282">
        <v>1</v>
      </c>
      <c r="B24" s="2" t="s">
        <v>1182</v>
      </c>
      <c r="C24" s="2" t="s">
        <v>1092</v>
      </c>
      <c r="D24" s="2">
        <v>25</v>
      </c>
      <c r="E24" s="219">
        <v>12700</v>
      </c>
      <c r="G24" s="111" t="str">
        <f>INDEX($B$24:$E$31,H24,I24)</f>
        <v>1003-R36-P102</v>
      </c>
      <c r="H24" s="111">
        <v>3</v>
      </c>
      <c r="I24" s="283">
        <v>2</v>
      </c>
      <c r="J24" s="109" t="s">
        <v>2996</v>
      </c>
      <c r="K24" s="273"/>
      <c r="L24" s="56"/>
    </row>
    <row r="25" spans="1:12">
      <c r="A25" s="282">
        <v>2</v>
      </c>
      <c r="B25" s="2" t="s">
        <v>1183</v>
      </c>
      <c r="C25" s="2" t="s">
        <v>1093</v>
      </c>
      <c r="D25" s="2">
        <v>67</v>
      </c>
      <c r="E25" s="219">
        <v>9500</v>
      </c>
      <c r="G25" s="111">
        <f t="shared" ref="G25:G27" si="0">INDEX($B$24:$E$31,H25,I25)</f>
        <v>25</v>
      </c>
      <c r="H25" s="111">
        <v>7</v>
      </c>
      <c r="I25" s="283">
        <v>3</v>
      </c>
      <c r="J25" s="109" t="s">
        <v>2997</v>
      </c>
      <c r="K25" s="273"/>
      <c r="L25" s="56"/>
    </row>
    <row r="26" spans="1:12">
      <c r="A26" s="282">
        <v>3</v>
      </c>
      <c r="B26" s="2" t="s">
        <v>1184</v>
      </c>
      <c r="C26" s="285" t="s">
        <v>1094</v>
      </c>
      <c r="D26" s="2">
        <v>153</v>
      </c>
      <c r="E26" s="219">
        <v>2400</v>
      </c>
      <c r="G26" s="111" t="str">
        <f t="shared" si="0"/>
        <v>Tablets</v>
      </c>
      <c r="H26" s="111">
        <v>5</v>
      </c>
      <c r="I26" s="111">
        <v>1</v>
      </c>
      <c r="J26" s="109" t="s">
        <v>2998</v>
      </c>
      <c r="K26" s="56"/>
      <c r="L26" s="56"/>
    </row>
    <row r="27" spans="1:12">
      <c r="A27" s="282">
        <v>4</v>
      </c>
      <c r="B27" s="2" t="s">
        <v>1188</v>
      </c>
      <c r="C27" s="2" t="s">
        <v>1095</v>
      </c>
      <c r="D27" s="2">
        <v>45</v>
      </c>
      <c r="E27" s="286">
        <v>34000</v>
      </c>
      <c r="G27" s="111">
        <f t="shared" si="0"/>
        <v>34000</v>
      </c>
      <c r="H27" s="111">
        <v>4</v>
      </c>
      <c r="I27" s="111">
        <v>4</v>
      </c>
      <c r="J27" s="42" t="s">
        <v>2999</v>
      </c>
      <c r="K27" s="56"/>
      <c r="L27" s="56"/>
    </row>
    <row r="28" spans="1:12">
      <c r="A28" s="282">
        <v>5</v>
      </c>
      <c r="B28" s="285" t="s">
        <v>1189</v>
      </c>
      <c r="C28" s="2" t="s">
        <v>1096</v>
      </c>
      <c r="D28" s="2">
        <v>87</v>
      </c>
      <c r="E28" s="219">
        <v>18500</v>
      </c>
      <c r="G28" s="56"/>
      <c r="H28" s="56"/>
      <c r="I28" s="56"/>
      <c r="J28" s="56"/>
      <c r="K28" s="56"/>
      <c r="L28" s="56"/>
    </row>
    <row r="29" spans="1:12">
      <c r="A29" s="282">
        <v>6</v>
      </c>
      <c r="B29" s="2" t="s">
        <v>1185</v>
      </c>
      <c r="C29" s="2" t="s">
        <v>1097</v>
      </c>
      <c r="D29" s="2">
        <v>49</v>
      </c>
      <c r="E29" s="219">
        <v>45600</v>
      </c>
    </row>
    <row r="30" spans="1:12">
      <c r="A30" s="282">
        <v>7</v>
      </c>
      <c r="B30" s="2" t="s">
        <v>1186</v>
      </c>
      <c r="C30" s="2" t="s">
        <v>1098</v>
      </c>
      <c r="D30" s="285">
        <v>25</v>
      </c>
      <c r="E30" s="219">
        <v>14500</v>
      </c>
    </row>
    <row r="31" spans="1:12">
      <c r="A31" s="282">
        <v>8</v>
      </c>
      <c r="B31" s="2" t="s">
        <v>1187</v>
      </c>
      <c r="C31" s="2" t="s">
        <v>1099</v>
      </c>
      <c r="D31" s="2">
        <v>37</v>
      </c>
      <c r="E31" s="219">
        <v>39500</v>
      </c>
    </row>
    <row r="34" spans="1:8" ht="20.25">
      <c r="A34" s="12" t="s">
        <v>262</v>
      </c>
      <c r="B34" s="229" t="s">
        <v>3083</v>
      </c>
    </row>
    <row r="35" spans="1:8" ht="32.25">
      <c r="A35" s="12"/>
      <c r="B35" s="229"/>
      <c r="C35" s="304" t="s">
        <v>3087</v>
      </c>
      <c r="E35" s="306" t="s">
        <v>3124</v>
      </c>
      <c r="G35" s="306" t="s">
        <v>3125</v>
      </c>
    </row>
    <row r="36" spans="1:8">
      <c r="B36" s="296" t="s">
        <v>3002</v>
      </c>
      <c r="C36" s="297" t="s">
        <v>3084</v>
      </c>
      <c r="D36" s="250" t="s">
        <v>733</v>
      </c>
      <c r="E36" s="298" t="s">
        <v>3085</v>
      </c>
      <c r="F36" s="250" t="s">
        <v>733</v>
      </c>
      <c r="G36" s="299" t="s">
        <v>3086</v>
      </c>
      <c r="H36" s="250" t="s">
        <v>733</v>
      </c>
    </row>
    <row r="37" spans="1:8">
      <c r="B37" s="300">
        <v>2015011008062</v>
      </c>
      <c r="C37" s="301">
        <f>MATCH(B37,'INDEX DATA'!D:D,0)</f>
        <v>2</v>
      </c>
      <c r="D37" s="42" t="s">
        <v>3088</v>
      </c>
      <c r="E37" s="302" t="str">
        <f>INDEX('INDEX DATA'!C:C,C37)</f>
        <v>99000M99280</v>
      </c>
      <c r="F37" s="42" t="s">
        <v>3100</v>
      </c>
      <c r="G37" s="303" t="str">
        <f>INDEX('INDEX DATA'!B:B,MATCH(B37,'INDEX DATA'!D:D,0))</f>
        <v>2015511133-AC</v>
      </c>
      <c r="H37" s="42" t="s">
        <v>3112</v>
      </c>
    </row>
    <row r="38" spans="1:8">
      <c r="B38" s="300">
        <v>2015011008166</v>
      </c>
      <c r="C38" s="301">
        <f>MATCH(B38,'INDEX DATA'!D:D,0)</f>
        <v>15</v>
      </c>
      <c r="D38" s="42" t="s">
        <v>3089</v>
      </c>
      <c r="E38" s="302" t="str">
        <f>INDEX('INDEX DATA'!C:C,C38)</f>
        <v>PBAS140COMRG</v>
      </c>
      <c r="F38" s="42" t="s">
        <v>3109</v>
      </c>
      <c r="G38" s="303" t="str">
        <f>INDEX('INDEX DATA'!B:B,MATCH(B38,'INDEX DATA'!D:D,0))</f>
        <v>2015511326-AC</v>
      </c>
      <c r="H38" s="42" t="s">
        <v>3113</v>
      </c>
    </row>
    <row r="39" spans="1:8">
      <c r="B39" s="300">
        <v>2015011008064</v>
      </c>
      <c r="C39" s="301">
        <f>MATCH(B39,'INDEX DATA'!D:D,0)</f>
        <v>4</v>
      </c>
      <c r="D39" s="42" t="s">
        <v>3090</v>
      </c>
      <c r="E39" s="302" t="str">
        <f>INDEX('INDEX DATA'!C:C,C39)</f>
        <v>75901M66RA0</v>
      </c>
      <c r="F39" s="42" t="s">
        <v>3110</v>
      </c>
      <c r="G39" s="303" t="str">
        <f>INDEX('INDEX DATA'!B:B,MATCH(B39,'INDEX DATA'!D:D,0))</f>
        <v>2015511135-AC</v>
      </c>
      <c r="H39" s="42" t="s">
        <v>3114</v>
      </c>
    </row>
    <row r="40" spans="1:8">
      <c r="B40" s="300">
        <v>2015011008065</v>
      </c>
      <c r="C40" s="301">
        <f>MATCH(B40,'INDEX DATA'!D:D,0)</f>
        <v>5</v>
      </c>
      <c r="D40" s="42" t="s">
        <v>3091</v>
      </c>
      <c r="E40" s="302" t="str">
        <f>INDEX('INDEX DATA'!C:C,C40)</f>
        <v>43250M55R00-27N</v>
      </c>
      <c r="F40" s="42" t="s">
        <v>3111</v>
      </c>
      <c r="G40" s="303" t="str">
        <f>INDEX('INDEX DATA'!B:B,MATCH(B40,'INDEX DATA'!D:D,0))</f>
        <v>2015511138-AC</v>
      </c>
      <c r="H40" s="42" t="s">
        <v>3115</v>
      </c>
    </row>
    <row r="41" spans="1:8">
      <c r="B41" s="300">
        <v>2015011008344</v>
      </c>
      <c r="C41" s="301">
        <f>MATCH(B41,'INDEX DATA'!D:D,0)</f>
        <v>23</v>
      </c>
      <c r="D41" s="42" t="s">
        <v>3092</v>
      </c>
      <c r="E41" s="302" t="str">
        <f>INDEX('INDEX DATA'!C:C,C41)</f>
        <v>990J0M999H4-030</v>
      </c>
      <c r="F41" s="42" t="s">
        <v>3101</v>
      </c>
      <c r="G41" s="303" t="str">
        <f>INDEX('INDEX DATA'!B:B,MATCH(B41,'INDEX DATA'!D:D,0))</f>
        <v>2015511540-AC</v>
      </c>
      <c r="H41" s="42" t="s">
        <v>3116</v>
      </c>
    </row>
    <row r="42" spans="1:8">
      <c r="B42" s="300">
        <v>2015011008081</v>
      </c>
      <c r="C42" s="301">
        <f>MATCH(B42,'INDEX DATA'!D:D,0)</f>
        <v>7</v>
      </c>
      <c r="D42" s="42" t="s">
        <v>3093</v>
      </c>
      <c r="E42" s="302" t="str">
        <f>INDEX('INDEX DATA'!C:C,C42)</f>
        <v>990J0M53MB3-600</v>
      </c>
      <c r="F42" s="42" t="s">
        <v>3102</v>
      </c>
      <c r="G42" s="303" t="str">
        <f>INDEX('INDEX DATA'!B:B,MATCH(B42,'INDEX DATA'!D:D,0))</f>
        <v>2015511188-AC</v>
      </c>
      <c r="H42" s="42" t="s">
        <v>3117</v>
      </c>
    </row>
    <row r="43" spans="1:8">
      <c r="B43" s="300">
        <v>2015011008243</v>
      </c>
      <c r="C43" s="301">
        <f>MATCH(B43,'INDEX DATA'!D:D,0)</f>
        <v>17</v>
      </c>
      <c r="D43" s="42" t="s">
        <v>3094</v>
      </c>
      <c r="E43" s="302" t="str">
        <f>INDEX('INDEX DATA'!C:C,C43)</f>
        <v>43210M79M50-27N</v>
      </c>
      <c r="F43" s="42" t="s">
        <v>3103</v>
      </c>
      <c r="G43" s="303" t="str">
        <f>INDEX('INDEX DATA'!B:B,MATCH(B43,'INDEX DATA'!D:D,0))</f>
        <v>2015511496-AC</v>
      </c>
      <c r="H43" s="42" t="s">
        <v>3118</v>
      </c>
    </row>
    <row r="44" spans="1:8">
      <c r="B44" s="300">
        <v>2015011008325</v>
      </c>
      <c r="C44" s="301">
        <f>MATCH(B44,'INDEX DATA'!D:D,0)</f>
        <v>18</v>
      </c>
      <c r="D44" s="42" t="s">
        <v>3095</v>
      </c>
      <c r="E44" s="302" t="str">
        <f>INDEX('INDEX DATA'!C:C,C44)</f>
        <v>990J0M74L01-010</v>
      </c>
      <c r="F44" s="42" t="s">
        <v>3104</v>
      </c>
      <c r="G44" s="303" t="str">
        <f>INDEX('INDEX DATA'!B:B,MATCH(B44,'INDEX DATA'!D:D,0))</f>
        <v>2015511501-AC</v>
      </c>
      <c r="H44" s="42" t="s">
        <v>3119</v>
      </c>
    </row>
    <row r="45" spans="1:8">
      <c r="B45" s="300">
        <v>2015011008121</v>
      </c>
      <c r="C45" s="301">
        <f>MATCH(B45,'INDEX DATA'!D:D,0)</f>
        <v>10</v>
      </c>
      <c r="D45" s="42" t="s">
        <v>3096</v>
      </c>
      <c r="E45" s="302" t="str">
        <f>INDEX('INDEX DATA'!C:C,C45)</f>
        <v>990J0M72R00-010</v>
      </c>
      <c r="F45" s="42" t="s">
        <v>3105</v>
      </c>
      <c r="G45" s="303" t="str">
        <f>INDEX('INDEX DATA'!B:B,MATCH(B45,'INDEX DATA'!D:D,0))</f>
        <v>2015511245-AC</v>
      </c>
      <c r="H45" s="42" t="s">
        <v>3120</v>
      </c>
    </row>
    <row r="46" spans="1:8">
      <c r="B46" s="300">
        <v>2015011008122</v>
      </c>
      <c r="C46" s="301">
        <f>MATCH(B46,'INDEX DATA'!D:D,0)</f>
        <v>11</v>
      </c>
      <c r="D46" s="42" t="s">
        <v>3097</v>
      </c>
      <c r="E46" s="302" t="str">
        <f>INDEX('INDEX DATA'!C:C,C46)</f>
        <v>LCGNECOLAC</v>
      </c>
      <c r="F46" s="42" t="s">
        <v>3106</v>
      </c>
      <c r="G46" s="303" t="str">
        <f>INDEX('INDEX DATA'!B:B,MATCH(B46,'INDEX DATA'!D:D,0))</f>
        <v>2015511246-AC</v>
      </c>
      <c r="H46" s="42" t="s">
        <v>3121</v>
      </c>
    </row>
    <row r="47" spans="1:8">
      <c r="B47" s="300">
        <v>2015011008145</v>
      </c>
      <c r="C47" s="301">
        <f>MATCH(B47,'INDEX DATA'!D:D,0)</f>
        <v>12</v>
      </c>
      <c r="D47" s="42" t="s">
        <v>3098</v>
      </c>
      <c r="E47" s="302" t="str">
        <f>INDEX('INDEX DATA'!C:C,C47)</f>
        <v>990J0M72R07-150</v>
      </c>
      <c r="F47" s="42" t="s">
        <v>3107</v>
      </c>
      <c r="G47" s="303" t="str">
        <f>INDEX('INDEX DATA'!B:B,MATCH(B47,'INDEX DATA'!D:D,0))</f>
        <v>2015511288-AC</v>
      </c>
      <c r="H47" s="42" t="s">
        <v>3122</v>
      </c>
    </row>
    <row r="48" spans="1:8">
      <c r="B48" s="300">
        <v>2015011008342</v>
      </c>
      <c r="C48" s="301">
        <f>MATCH(B48,'INDEX DATA'!D:D,0)</f>
        <v>22</v>
      </c>
      <c r="D48" s="42" t="s">
        <v>3099</v>
      </c>
      <c r="E48" s="302" t="str">
        <f>INDEX('INDEX DATA'!C:C,C48)</f>
        <v>990J0M62S07-050</v>
      </c>
      <c r="F48" s="42" t="s">
        <v>3108</v>
      </c>
      <c r="G48" s="303" t="str">
        <f>INDEX('INDEX DATA'!B:B,MATCH(B48,'INDEX DATA'!D:D,0))</f>
        <v>2015511536-AC</v>
      </c>
      <c r="H48" s="42" t="s">
        <v>3123</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dimension ref="A1:S101"/>
  <sheetViews>
    <sheetView workbookViewId="0">
      <selection activeCell="C1" sqref="C1"/>
    </sheetView>
  </sheetViews>
  <sheetFormatPr defaultRowHeight="15"/>
  <cols>
    <col min="1" max="1" width="16" style="290" bestFit="1" customWidth="1"/>
    <col min="2" max="2" width="17.28515625" style="294" bestFit="1" customWidth="1"/>
    <col min="3" max="3" width="18.5703125" style="290" bestFit="1" customWidth="1"/>
    <col min="4" max="4" width="14.140625" style="294" bestFit="1" customWidth="1"/>
    <col min="5" max="5" width="9.85546875" style="290" bestFit="1" customWidth="1"/>
    <col min="6" max="6" width="18.85546875" style="294" hidden="1" customWidth="1"/>
    <col min="7" max="7" width="9.85546875" style="290" bestFit="1" customWidth="1"/>
    <col min="8" max="8" width="36.5703125" style="290" bestFit="1" customWidth="1"/>
    <col min="9" max="9" width="21.42578125" style="290" bestFit="1" customWidth="1"/>
    <col min="10" max="10" width="12" style="290" bestFit="1" customWidth="1"/>
    <col min="11" max="11" width="7.28515625" style="290" customWidth="1"/>
    <col min="12" max="12" width="7.5703125" style="290" customWidth="1"/>
    <col min="13" max="13" width="15.5703125" style="290" bestFit="1" customWidth="1"/>
    <col min="14" max="17" width="10" style="290" bestFit="1" customWidth="1"/>
    <col min="18" max="18" width="9.7109375" style="290" bestFit="1" customWidth="1"/>
    <col min="19" max="19" width="6.140625" style="290" customWidth="1"/>
    <col min="20" max="16384" width="9.140625" style="290"/>
  </cols>
  <sheetData>
    <row r="1" spans="1:19" ht="15" customHeight="1">
      <c r="A1" s="287" t="s">
        <v>3000</v>
      </c>
      <c r="B1" s="288" t="s">
        <v>3001</v>
      </c>
      <c r="C1" s="305" t="s">
        <v>1190</v>
      </c>
      <c r="D1" s="288" t="s">
        <v>3002</v>
      </c>
      <c r="E1" s="287" t="s">
        <v>3003</v>
      </c>
      <c r="F1" s="289" t="s">
        <v>3001</v>
      </c>
      <c r="G1" s="287" t="s">
        <v>3004</v>
      </c>
      <c r="H1" s="287" t="s">
        <v>3005</v>
      </c>
      <c r="I1" s="287" t="s">
        <v>3006</v>
      </c>
      <c r="J1" s="287" t="s">
        <v>3007</v>
      </c>
      <c r="K1" s="287" t="s">
        <v>3008</v>
      </c>
      <c r="L1" s="287" t="s">
        <v>3009</v>
      </c>
      <c r="M1" s="287" t="s">
        <v>3010</v>
      </c>
      <c r="N1" s="287" t="s">
        <v>3011</v>
      </c>
      <c r="O1" s="287" t="s">
        <v>3012</v>
      </c>
      <c r="P1" s="287" t="s">
        <v>3013</v>
      </c>
      <c r="Q1" s="287" t="s">
        <v>3014</v>
      </c>
      <c r="R1" s="287" t="s">
        <v>3015</v>
      </c>
      <c r="S1" s="287" t="s">
        <v>3016</v>
      </c>
    </row>
    <row r="2" spans="1:19" ht="15" customHeight="1">
      <c r="A2" s="291" t="s">
        <v>3017</v>
      </c>
      <c r="B2" s="292" t="s">
        <v>3018</v>
      </c>
      <c r="C2" s="291" t="s">
        <v>1454</v>
      </c>
      <c r="D2" s="292">
        <v>2015011008062</v>
      </c>
      <c r="E2" s="293">
        <v>43892</v>
      </c>
      <c r="F2" s="292" t="s">
        <v>3018</v>
      </c>
      <c r="G2" s="293">
        <v>43892</v>
      </c>
      <c r="H2" s="291" t="s">
        <v>3019</v>
      </c>
      <c r="I2" s="291" t="s">
        <v>3020</v>
      </c>
      <c r="J2" s="293">
        <v>43892</v>
      </c>
      <c r="K2" s="291">
        <v>200</v>
      </c>
      <c r="L2" s="291">
        <v>200</v>
      </c>
      <c r="M2" s="295">
        <v>49352</v>
      </c>
      <c r="N2" s="295">
        <v>0</v>
      </c>
      <c r="O2" s="295">
        <v>0</v>
      </c>
      <c r="P2" s="295">
        <v>8883.36</v>
      </c>
      <c r="Q2" s="295">
        <v>0</v>
      </c>
      <c r="R2" s="295">
        <v>0</v>
      </c>
      <c r="S2" s="295">
        <v>0</v>
      </c>
    </row>
    <row r="3" spans="1:19" ht="15" customHeight="1">
      <c r="A3" s="291" t="s">
        <v>3017</v>
      </c>
      <c r="B3" s="292" t="s">
        <v>3021</v>
      </c>
      <c r="C3" s="291" t="s">
        <v>1987</v>
      </c>
      <c r="D3" s="292">
        <v>2015011008063</v>
      </c>
      <c r="E3" s="293">
        <v>43892</v>
      </c>
      <c r="F3" s="292" t="s">
        <v>3021</v>
      </c>
      <c r="G3" s="293">
        <v>43892</v>
      </c>
      <c r="H3" s="291" t="s">
        <v>3019</v>
      </c>
      <c r="I3" s="291" t="s">
        <v>3022</v>
      </c>
      <c r="J3" s="293">
        <v>43892</v>
      </c>
      <c r="K3" s="291">
        <v>10</v>
      </c>
      <c r="L3" s="291">
        <v>10</v>
      </c>
      <c r="M3" s="295">
        <v>15778.9</v>
      </c>
      <c r="N3" s="295">
        <v>0</v>
      </c>
      <c r="O3" s="295">
        <v>0</v>
      </c>
      <c r="P3" s="295">
        <v>4418.09</v>
      </c>
      <c r="Q3" s="295">
        <v>0</v>
      </c>
      <c r="R3" s="295">
        <v>0</v>
      </c>
      <c r="S3" s="295">
        <v>0</v>
      </c>
    </row>
    <row r="4" spans="1:19" ht="15" customHeight="1">
      <c r="A4" s="291" t="s">
        <v>3017</v>
      </c>
      <c r="B4" s="292" t="s">
        <v>3023</v>
      </c>
      <c r="C4" s="291" t="s">
        <v>1359</v>
      </c>
      <c r="D4" s="292">
        <v>2015011008064</v>
      </c>
      <c r="E4" s="293">
        <v>43892</v>
      </c>
      <c r="F4" s="292" t="s">
        <v>3023</v>
      </c>
      <c r="G4" s="293">
        <v>43892</v>
      </c>
      <c r="H4" s="291" t="s">
        <v>3024</v>
      </c>
      <c r="I4" s="291" t="s">
        <v>3025</v>
      </c>
      <c r="J4" s="293">
        <v>43892</v>
      </c>
      <c r="K4" s="291">
        <v>15</v>
      </c>
      <c r="L4" s="291">
        <v>15</v>
      </c>
      <c r="M4" s="295">
        <v>16990.95</v>
      </c>
      <c r="N4" s="295">
        <v>0</v>
      </c>
      <c r="O4" s="295">
        <v>0</v>
      </c>
      <c r="P4" s="295">
        <v>4757.47</v>
      </c>
      <c r="Q4" s="295">
        <v>0</v>
      </c>
      <c r="R4" s="295">
        <v>0</v>
      </c>
      <c r="S4" s="295">
        <v>0</v>
      </c>
    </row>
    <row r="5" spans="1:19" ht="15" customHeight="1">
      <c r="A5" s="291" t="s">
        <v>3017</v>
      </c>
      <c r="B5" s="292" t="s">
        <v>3026</v>
      </c>
      <c r="C5" s="291" t="s">
        <v>1277</v>
      </c>
      <c r="D5" s="292">
        <v>2015011008065</v>
      </c>
      <c r="E5" s="293">
        <v>43892</v>
      </c>
      <c r="F5" s="292" t="s">
        <v>3026</v>
      </c>
      <c r="G5" s="293">
        <v>43892</v>
      </c>
      <c r="H5" s="291" t="s">
        <v>3019</v>
      </c>
      <c r="I5" s="291" t="s">
        <v>3027</v>
      </c>
      <c r="J5" s="293">
        <v>43892</v>
      </c>
      <c r="K5" s="291">
        <v>16</v>
      </c>
      <c r="L5" s="291">
        <v>16</v>
      </c>
      <c r="M5" s="295">
        <v>4511.84</v>
      </c>
      <c r="N5" s="295">
        <v>0</v>
      </c>
      <c r="O5" s="295">
        <v>0</v>
      </c>
      <c r="P5" s="295">
        <v>1263.32</v>
      </c>
      <c r="Q5" s="295">
        <v>0</v>
      </c>
      <c r="R5" s="295">
        <v>0</v>
      </c>
      <c r="S5" s="295">
        <v>0</v>
      </c>
    </row>
    <row r="6" spans="1:19" ht="15" customHeight="1">
      <c r="A6" s="291" t="s">
        <v>3017</v>
      </c>
      <c r="B6" s="292" t="s">
        <v>3028</v>
      </c>
      <c r="C6" s="291" t="s">
        <v>3029</v>
      </c>
      <c r="D6" s="292">
        <v>2015011008075</v>
      </c>
      <c r="E6" s="293">
        <v>43893</v>
      </c>
      <c r="F6" s="292" t="s">
        <v>3028</v>
      </c>
      <c r="G6" s="293">
        <v>43893</v>
      </c>
      <c r="H6" s="291" t="s">
        <v>3019</v>
      </c>
      <c r="I6" s="291" t="s">
        <v>3030</v>
      </c>
      <c r="J6" s="293">
        <v>43893</v>
      </c>
      <c r="K6" s="291">
        <v>2</v>
      </c>
      <c r="L6" s="291">
        <v>2</v>
      </c>
      <c r="M6" s="295">
        <v>8392.7999999999993</v>
      </c>
      <c r="N6" s="295">
        <v>0</v>
      </c>
      <c r="O6" s="295">
        <v>0</v>
      </c>
      <c r="P6" s="295">
        <v>2349.98</v>
      </c>
      <c r="Q6" s="295">
        <v>0</v>
      </c>
      <c r="R6" s="295">
        <v>0</v>
      </c>
      <c r="S6" s="295">
        <v>0</v>
      </c>
    </row>
    <row r="7" spans="1:19" ht="15" customHeight="1">
      <c r="A7" s="291" t="s">
        <v>3017</v>
      </c>
      <c r="B7" s="292" t="s">
        <v>3031</v>
      </c>
      <c r="C7" s="291" t="s">
        <v>1496</v>
      </c>
      <c r="D7" s="292">
        <v>2015011008081</v>
      </c>
      <c r="E7" s="293">
        <v>43893</v>
      </c>
      <c r="F7" s="292" t="s">
        <v>3031</v>
      </c>
      <c r="G7" s="293">
        <v>43893</v>
      </c>
      <c r="H7" s="291" t="s">
        <v>3032</v>
      </c>
      <c r="I7" s="291" t="s">
        <v>3033</v>
      </c>
      <c r="J7" s="293">
        <v>43893</v>
      </c>
      <c r="K7" s="291">
        <v>1</v>
      </c>
      <c r="L7" s="291">
        <v>1</v>
      </c>
      <c r="M7" s="295">
        <v>3820.31</v>
      </c>
      <c r="N7" s="295">
        <v>0</v>
      </c>
      <c r="O7" s="295">
        <v>0</v>
      </c>
      <c r="P7" s="295">
        <v>0</v>
      </c>
      <c r="Q7" s="295">
        <v>0</v>
      </c>
      <c r="R7" s="295">
        <v>0</v>
      </c>
      <c r="S7" s="295">
        <v>0</v>
      </c>
    </row>
    <row r="8" spans="1:19" ht="15" customHeight="1">
      <c r="A8" s="291" t="s">
        <v>3017</v>
      </c>
      <c r="B8" s="292" t="s">
        <v>3034</v>
      </c>
      <c r="C8" s="291" t="s">
        <v>3035</v>
      </c>
      <c r="D8" s="292">
        <v>2015011008116</v>
      </c>
      <c r="E8" s="293">
        <v>43894</v>
      </c>
      <c r="F8" s="292" t="s">
        <v>3034</v>
      </c>
      <c r="G8" s="293">
        <v>43894</v>
      </c>
      <c r="H8" s="291" t="s">
        <v>3019</v>
      </c>
      <c r="I8" s="291" t="s">
        <v>3036</v>
      </c>
      <c r="J8" s="293">
        <v>43894</v>
      </c>
      <c r="K8" s="291">
        <v>1</v>
      </c>
      <c r="L8" s="291">
        <v>1</v>
      </c>
      <c r="M8" s="295">
        <v>3871.85</v>
      </c>
      <c r="N8" s="295">
        <v>0</v>
      </c>
      <c r="O8" s="295">
        <v>0</v>
      </c>
      <c r="P8" s="295">
        <v>1084.1199999999999</v>
      </c>
      <c r="Q8" s="295">
        <v>0</v>
      </c>
      <c r="R8" s="295">
        <v>0</v>
      </c>
      <c r="S8" s="295">
        <v>0</v>
      </c>
    </row>
    <row r="9" spans="1:19" ht="15" customHeight="1">
      <c r="A9" s="291" t="s">
        <v>3017</v>
      </c>
      <c r="B9" s="292" t="s">
        <v>3037</v>
      </c>
      <c r="C9" s="291" t="s">
        <v>1258</v>
      </c>
      <c r="D9" s="292">
        <v>2015011008118</v>
      </c>
      <c r="E9" s="293">
        <v>43894</v>
      </c>
      <c r="F9" s="292" t="s">
        <v>3037</v>
      </c>
      <c r="G9" s="293">
        <v>43894</v>
      </c>
      <c r="H9" s="291" t="s">
        <v>3019</v>
      </c>
      <c r="I9" s="291" t="s">
        <v>3038</v>
      </c>
      <c r="J9" s="293">
        <v>43894</v>
      </c>
      <c r="K9" s="291">
        <v>2</v>
      </c>
      <c r="L9" s="291">
        <v>2</v>
      </c>
      <c r="M9" s="295">
        <v>10524.8</v>
      </c>
      <c r="N9" s="295">
        <v>0</v>
      </c>
      <c r="O9" s="295">
        <v>0</v>
      </c>
      <c r="P9" s="295">
        <v>2946.94</v>
      </c>
      <c r="Q9" s="295">
        <v>0</v>
      </c>
      <c r="R9" s="295">
        <v>0</v>
      </c>
      <c r="S9" s="295">
        <v>0</v>
      </c>
    </row>
    <row r="10" spans="1:19" ht="15" customHeight="1">
      <c r="A10" s="291" t="s">
        <v>3017</v>
      </c>
      <c r="B10" s="292" t="s">
        <v>3039</v>
      </c>
      <c r="C10" s="291" t="s">
        <v>2063</v>
      </c>
      <c r="D10" s="292">
        <v>2015011008121</v>
      </c>
      <c r="E10" s="293">
        <v>43895</v>
      </c>
      <c r="F10" s="292" t="s">
        <v>3039</v>
      </c>
      <c r="G10" s="293">
        <v>43895</v>
      </c>
      <c r="H10" s="291" t="s">
        <v>3040</v>
      </c>
      <c r="I10" s="291" t="s">
        <v>3041</v>
      </c>
      <c r="J10" s="293">
        <v>43895</v>
      </c>
      <c r="K10" s="291">
        <v>3</v>
      </c>
      <c r="L10" s="291">
        <v>3</v>
      </c>
      <c r="M10" s="295">
        <v>2107.02</v>
      </c>
      <c r="N10" s="295">
        <v>0</v>
      </c>
      <c r="O10" s="295">
        <v>0</v>
      </c>
      <c r="P10" s="295">
        <v>0</v>
      </c>
      <c r="Q10" s="295">
        <v>0</v>
      </c>
      <c r="R10" s="295">
        <v>0</v>
      </c>
      <c r="S10" s="295">
        <v>0</v>
      </c>
    </row>
    <row r="11" spans="1:19" ht="15" customHeight="1">
      <c r="A11" s="291" t="s">
        <v>3017</v>
      </c>
      <c r="B11" s="292" t="s">
        <v>3042</v>
      </c>
      <c r="C11" s="291" t="s">
        <v>3043</v>
      </c>
      <c r="D11" s="292">
        <v>2015011008122</v>
      </c>
      <c r="E11" s="293">
        <v>43895</v>
      </c>
      <c r="F11" s="292" t="s">
        <v>3042</v>
      </c>
      <c r="G11" s="293">
        <v>43895</v>
      </c>
      <c r="H11" s="291" t="s">
        <v>3044</v>
      </c>
      <c r="I11" s="291" t="s">
        <v>3045</v>
      </c>
      <c r="J11" s="293">
        <v>43895</v>
      </c>
      <c r="K11" s="291">
        <v>1</v>
      </c>
      <c r="L11" s="291">
        <v>1</v>
      </c>
      <c r="M11" s="295">
        <v>4882.82</v>
      </c>
      <c r="N11" s="295">
        <v>683.59</v>
      </c>
      <c r="O11" s="295">
        <v>683.59</v>
      </c>
      <c r="P11" s="295">
        <v>0</v>
      </c>
      <c r="Q11" s="295">
        <v>0</v>
      </c>
      <c r="R11" s="295">
        <v>0</v>
      </c>
      <c r="S11" s="295">
        <v>0</v>
      </c>
    </row>
    <row r="12" spans="1:19" ht="15" customHeight="1">
      <c r="A12" s="291" t="s">
        <v>3017</v>
      </c>
      <c r="B12" s="292" t="s">
        <v>3046</v>
      </c>
      <c r="C12" s="291" t="s">
        <v>3047</v>
      </c>
      <c r="D12" s="292">
        <v>2015011008145</v>
      </c>
      <c r="E12" s="293">
        <v>43895</v>
      </c>
      <c r="F12" s="292" t="s">
        <v>3046</v>
      </c>
      <c r="G12" s="293">
        <v>43895</v>
      </c>
      <c r="H12" s="291" t="s">
        <v>3032</v>
      </c>
      <c r="I12" s="291" t="s">
        <v>3048</v>
      </c>
      <c r="J12" s="293">
        <v>43895</v>
      </c>
      <c r="K12" s="291">
        <v>2</v>
      </c>
      <c r="L12" s="291">
        <v>2</v>
      </c>
      <c r="M12" s="295">
        <v>7656.24</v>
      </c>
      <c r="N12" s="295">
        <v>0</v>
      </c>
      <c r="O12" s="295">
        <v>0</v>
      </c>
      <c r="P12" s="295">
        <v>0</v>
      </c>
      <c r="Q12" s="295">
        <v>0</v>
      </c>
      <c r="R12" s="295">
        <v>0</v>
      </c>
      <c r="S12" s="295">
        <v>0</v>
      </c>
    </row>
    <row r="13" spans="1:19" ht="15" customHeight="1">
      <c r="A13" s="291" t="s">
        <v>3017</v>
      </c>
      <c r="B13" s="292" t="s">
        <v>3049</v>
      </c>
      <c r="C13" s="291" t="s">
        <v>3050</v>
      </c>
      <c r="D13" s="292">
        <v>2015011008161</v>
      </c>
      <c r="E13" s="293">
        <v>43896</v>
      </c>
      <c r="F13" s="292" t="s">
        <v>3049</v>
      </c>
      <c r="G13" s="293">
        <v>43896</v>
      </c>
      <c r="H13" s="291" t="s">
        <v>3024</v>
      </c>
      <c r="I13" s="291" t="s">
        <v>3051</v>
      </c>
      <c r="J13" s="293">
        <v>43896</v>
      </c>
      <c r="K13" s="291">
        <v>10</v>
      </c>
      <c r="L13" s="291">
        <v>10</v>
      </c>
      <c r="M13" s="295">
        <v>4372.5</v>
      </c>
      <c r="N13" s="295">
        <v>0</v>
      </c>
      <c r="O13" s="295">
        <v>0</v>
      </c>
      <c r="P13" s="295">
        <v>1224.3</v>
      </c>
      <c r="Q13" s="295">
        <v>0</v>
      </c>
      <c r="R13" s="295">
        <v>0</v>
      </c>
      <c r="S13" s="295">
        <v>0</v>
      </c>
    </row>
    <row r="14" spans="1:19" ht="15" customHeight="1">
      <c r="A14" s="291" t="s">
        <v>3017</v>
      </c>
      <c r="B14" s="292" t="s">
        <v>3052</v>
      </c>
      <c r="C14" s="291" t="s">
        <v>1614</v>
      </c>
      <c r="D14" s="292">
        <v>2015011008162</v>
      </c>
      <c r="E14" s="293">
        <v>43896</v>
      </c>
      <c r="F14" s="292" t="s">
        <v>3052</v>
      </c>
      <c r="G14" s="293">
        <v>43896</v>
      </c>
      <c r="H14" s="291" t="s">
        <v>3019</v>
      </c>
      <c r="I14" s="291" t="s">
        <v>3053</v>
      </c>
      <c r="J14" s="293">
        <v>43896</v>
      </c>
      <c r="K14" s="291">
        <v>10</v>
      </c>
      <c r="L14" s="291">
        <v>10</v>
      </c>
      <c r="M14" s="295">
        <v>146338.79999999999</v>
      </c>
      <c r="N14" s="295">
        <v>0</v>
      </c>
      <c r="O14" s="295">
        <v>0</v>
      </c>
      <c r="P14" s="295">
        <v>40974.86</v>
      </c>
      <c r="Q14" s="295">
        <v>0</v>
      </c>
      <c r="R14" s="295">
        <v>0</v>
      </c>
      <c r="S14" s="295">
        <v>0</v>
      </c>
    </row>
    <row r="15" spans="1:19" ht="15" customHeight="1">
      <c r="A15" s="291" t="s">
        <v>3017</v>
      </c>
      <c r="B15" s="292" t="s">
        <v>3054</v>
      </c>
      <c r="C15" s="291" t="s">
        <v>3055</v>
      </c>
      <c r="D15" s="292">
        <v>2015011008166</v>
      </c>
      <c r="E15" s="293">
        <v>43896</v>
      </c>
      <c r="F15" s="292" t="s">
        <v>3054</v>
      </c>
      <c r="G15" s="293">
        <v>43896</v>
      </c>
      <c r="H15" s="291" t="s">
        <v>3056</v>
      </c>
      <c r="I15" s="291" t="s">
        <v>3057</v>
      </c>
      <c r="J15" s="293">
        <v>43896</v>
      </c>
      <c r="K15" s="291">
        <v>1</v>
      </c>
      <c r="L15" s="291">
        <v>1</v>
      </c>
      <c r="M15" s="295">
        <v>6900</v>
      </c>
      <c r="N15" s="295">
        <v>621</v>
      </c>
      <c r="O15" s="295">
        <v>621</v>
      </c>
      <c r="P15" s="295">
        <v>0</v>
      </c>
      <c r="Q15" s="295">
        <v>0</v>
      </c>
      <c r="R15" s="295">
        <v>0</v>
      </c>
      <c r="S15" s="295">
        <v>0</v>
      </c>
    </row>
    <row r="16" spans="1:19" ht="15" customHeight="1">
      <c r="A16" s="291" t="s">
        <v>3017</v>
      </c>
      <c r="B16" s="292" t="s">
        <v>3058</v>
      </c>
      <c r="C16" s="291" t="s">
        <v>3059</v>
      </c>
      <c r="D16" s="292">
        <v>2015011008242</v>
      </c>
      <c r="E16" s="293">
        <v>43899</v>
      </c>
      <c r="F16" s="292" t="s">
        <v>3058</v>
      </c>
      <c r="G16" s="293">
        <v>43899</v>
      </c>
      <c r="H16" s="291" t="s">
        <v>3060</v>
      </c>
      <c r="I16" s="291" t="s">
        <v>3061</v>
      </c>
      <c r="J16" s="293">
        <v>43899</v>
      </c>
      <c r="K16" s="291">
        <v>5</v>
      </c>
      <c r="L16" s="291">
        <v>5</v>
      </c>
      <c r="M16" s="295">
        <v>6125</v>
      </c>
      <c r="N16" s="295">
        <v>551.25</v>
      </c>
      <c r="O16" s="295">
        <v>551.25</v>
      </c>
      <c r="P16" s="295">
        <v>0</v>
      </c>
      <c r="Q16" s="295">
        <v>0</v>
      </c>
      <c r="R16" s="295">
        <v>0</v>
      </c>
      <c r="S16" s="295">
        <v>0</v>
      </c>
    </row>
    <row r="17" spans="1:19" ht="15" customHeight="1">
      <c r="A17" s="291" t="s">
        <v>3017</v>
      </c>
      <c r="B17" s="292" t="s">
        <v>3062</v>
      </c>
      <c r="C17" s="291" t="s">
        <v>3063</v>
      </c>
      <c r="D17" s="292">
        <v>2015011008243</v>
      </c>
      <c r="E17" s="293">
        <v>43899</v>
      </c>
      <c r="F17" s="292" t="s">
        <v>3062</v>
      </c>
      <c r="G17" s="293">
        <v>43899</v>
      </c>
      <c r="H17" s="291" t="s">
        <v>3024</v>
      </c>
      <c r="I17" s="291" t="s">
        <v>3064</v>
      </c>
      <c r="J17" s="293">
        <v>43899</v>
      </c>
      <c r="K17" s="291">
        <v>1</v>
      </c>
      <c r="L17" s="291">
        <v>1</v>
      </c>
      <c r="M17" s="295">
        <v>3478.96</v>
      </c>
      <c r="N17" s="295">
        <v>0</v>
      </c>
      <c r="O17" s="295">
        <v>0</v>
      </c>
      <c r="P17" s="295">
        <v>974.11</v>
      </c>
      <c r="Q17" s="295">
        <v>0</v>
      </c>
      <c r="R17" s="295">
        <v>0</v>
      </c>
      <c r="S17" s="295">
        <v>0</v>
      </c>
    </row>
    <row r="18" spans="1:19" ht="15" customHeight="1">
      <c r="A18" s="291" t="s">
        <v>3017</v>
      </c>
      <c r="B18" s="292" t="s">
        <v>3065</v>
      </c>
      <c r="C18" s="291" t="s">
        <v>2144</v>
      </c>
      <c r="D18" s="292">
        <v>2015011008325</v>
      </c>
      <c r="E18" s="293">
        <v>43899</v>
      </c>
      <c r="F18" s="292" t="s">
        <v>3065</v>
      </c>
      <c r="G18" s="293">
        <v>43899</v>
      </c>
      <c r="H18" s="291" t="s">
        <v>3019</v>
      </c>
      <c r="I18" s="291" t="s">
        <v>3066</v>
      </c>
      <c r="J18" s="293">
        <v>43899</v>
      </c>
      <c r="K18" s="291">
        <v>10</v>
      </c>
      <c r="L18" s="291">
        <v>10</v>
      </c>
      <c r="M18" s="295">
        <v>5933.3</v>
      </c>
      <c r="N18" s="295">
        <v>0</v>
      </c>
      <c r="O18" s="295">
        <v>0</v>
      </c>
      <c r="P18" s="295">
        <v>1661.32</v>
      </c>
      <c r="Q18" s="295">
        <v>0</v>
      </c>
      <c r="R18" s="295">
        <v>0</v>
      </c>
      <c r="S18" s="295">
        <v>0</v>
      </c>
    </row>
    <row r="19" spans="1:19" ht="15" customHeight="1">
      <c r="A19" s="291" t="s">
        <v>3017</v>
      </c>
      <c r="B19" s="292" t="s">
        <v>3067</v>
      </c>
      <c r="C19" s="291" t="s">
        <v>3068</v>
      </c>
      <c r="D19" s="292">
        <v>2015011008336</v>
      </c>
      <c r="E19" s="293">
        <v>43900</v>
      </c>
      <c r="F19" s="292" t="s">
        <v>3067</v>
      </c>
      <c r="G19" s="293">
        <v>43900</v>
      </c>
      <c r="H19" s="291" t="s">
        <v>3069</v>
      </c>
      <c r="I19" s="291" t="s">
        <v>3070</v>
      </c>
      <c r="J19" s="293">
        <v>43900</v>
      </c>
      <c r="K19" s="291">
        <v>2</v>
      </c>
      <c r="L19" s="291">
        <v>2</v>
      </c>
      <c r="M19" s="295">
        <v>4900</v>
      </c>
      <c r="N19" s="295">
        <v>441</v>
      </c>
      <c r="O19" s="295">
        <v>441</v>
      </c>
      <c r="P19" s="295">
        <v>0</v>
      </c>
      <c r="Q19" s="295">
        <v>0</v>
      </c>
      <c r="R19" s="295">
        <v>0</v>
      </c>
      <c r="S19" s="295">
        <v>0</v>
      </c>
    </row>
    <row r="20" spans="1:19" ht="15" customHeight="1">
      <c r="A20" s="291" t="s">
        <v>3017</v>
      </c>
      <c r="B20" s="292" t="s">
        <v>3071</v>
      </c>
      <c r="C20" s="291" t="s">
        <v>2063</v>
      </c>
      <c r="D20" s="292">
        <v>2015011008339</v>
      </c>
      <c r="E20" s="293">
        <v>43900</v>
      </c>
      <c r="F20" s="292" t="s">
        <v>3071</v>
      </c>
      <c r="G20" s="293">
        <v>43900</v>
      </c>
      <c r="H20" s="291" t="s">
        <v>3019</v>
      </c>
      <c r="I20" s="291" t="s">
        <v>3072</v>
      </c>
      <c r="J20" s="293">
        <v>43900</v>
      </c>
      <c r="K20" s="291">
        <v>10</v>
      </c>
      <c r="L20" s="291">
        <v>10</v>
      </c>
      <c r="M20" s="295">
        <v>5696.9</v>
      </c>
      <c r="N20" s="295">
        <v>0</v>
      </c>
      <c r="O20" s="295">
        <v>0</v>
      </c>
      <c r="P20" s="295">
        <v>1595.13</v>
      </c>
      <c r="Q20" s="295">
        <v>0</v>
      </c>
      <c r="R20" s="295">
        <v>0</v>
      </c>
      <c r="S20" s="295">
        <v>0</v>
      </c>
    </row>
    <row r="21" spans="1:19" ht="15" customHeight="1">
      <c r="A21" s="291" t="s">
        <v>3017</v>
      </c>
      <c r="B21" s="292" t="s">
        <v>3073</v>
      </c>
      <c r="C21" s="291" t="s">
        <v>1432</v>
      </c>
      <c r="D21" s="292">
        <v>2015011008340</v>
      </c>
      <c r="E21" s="293">
        <v>43900</v>
      </c>
      <c r="F21" s="292" t="s">
        <v>3073</v>
      </c>
      <c r="G21" s="293">
        <v>43900</v>
      </c>
      <c r="H21" s="291" t="s">
        <v>3019</v>
      </c>
      <c r="I21" s="291" t="s">
        <v>3074</v>
      </c>
      <c r="J21" s="293">
        <v>43900</v>
      </c>
      <c r="K21" s="291">
        <v>90</v>
      </c>
      <c r="L21" s="291">
        <v>90</v>
      </c>
      <c r="M21" s="295">
        <v>8659.7999999999993</v>
      </c>
      <c r="N21" s="295">
        <v>0</v>
      </c>
      <c r="O21" s="295">
        <v>0</v>
      </c>
      <c r="P21" s="295">
        <v>1558.76</v>
      </c>
      <c r="Q21" s="295">
        <v>0</v>
      </c>
      <c r="R21" s="295">
        <v>0</v>
      </c>
      <c r="S21" s="295">
        <v>0</v>
      </c>
    </row>
    <row r="22" spans="1:19" ht="15" customHeight="1">
      <c r="A22" s="291" t="s">
        <v>3017</v>
      </c>
      <c r="B22" s="292" t="s">
        <v>3075</v>
      </c>
      <c r="C22" s="291" t="s">
        <v>1718</v>
      </c>
      <c r="D22" s="292">
        <v>2015011008342</v>
      </c>
      <c r="E22" s="293">
        <v>43900</v>
      </c>
      <c r="F22" s="292" t="s">
        <v>3075</v>
      </c>
      <c r="G22" s="293">
        <v>43900</v>
      </c>
      <c r="H22" s="291" t="s">
        <v>3040</v>
      </c>
      <c r="I22" s="291" t="s">
        <v>3076</v>
      </c>
      <c r="J22" s="293">
        <v>43900</v>
      </c>
      <c r="K22" s="291">
        <v>3</v>
      </c>
      <c r="L22" s="291">
        <v>3</v>
      </c>
      <c r="M22" s="295">
        <v>8179.68</v>
      </c>
      <c r="N22" s="295">
        <v>0</v>
      </c>
      <c r="O22" s="295">
        <v>0</v>
      </c>
      <c r="P22" s="295">
        <v>0</v>
      </c>
      <c r="Q22" s="295">
        <v>0</v>
      </c>
      <c r="R22" s="295">
        <v>0</v>
      </c>
      <c r="S22" s="295">
        <v>0</v>
      </c>
    </row>
    <row r="23" spans="1:19" ht="15" customHeight="1">
      <c r="A23" s="291" t="s">
        <v>3017</v>
      </c>
      <c r="B23" s="292" t="s">
        <v>3077</v>
      </c>
      <c r="C23" s="291" t="s">
        <v>2567</v>
      </c>
      <c r="D23" s="292">
        <v>2015011008344</v>
      </c>
      <c r="E23" s="293">
        <v>43900</v>
      </c>
      <c r="F23" s="292" t="s">
        <v>3077</v>
      </c>
      <c r="G23" s="293">
        <v>43900</v>
      </c>
      <c r="H23" s="291" t="s">
        <v>3078</v>
      </c>
      <c r="I23" s="291" t="s">
        <v>3079</v>
      </c>
      <c r="J23" s="293">
        <v>43900</v>
      </c>
      <c r="K23" s="291">
        <v>228</v>
      </c>
      <c r="L23" s="291">
        <v>228</v>
      </c>
      <c r="M23" s="295">
        <v>64726.92</v>
      </c>
      <c r="N23" s="295">
        <v>0</v>
      </c>
      <c r="O23" s="295">
        <v>0</v>
      </c>
      <c r="P23" s="295">
        <v>0</v>
      </c>
      <c r="Q23" s="295">
        <v>0</v>
      </c>
      <c r="R23" s="295">
        <v>0</v>
      </c>
      <c r="S23" s="295">
        <v>0</v>
      </c>
    </row>
    <row r="24" spans="1:19" ht="15" customHeight="1">
      <c r="A24" s="291" t="s">
        <v>3017</v>
      </c>
      <c r="B24" s="292" t="s">
        <v>3080</v>
      </c>
      <c r="C24" s="291" t="s">
        <v>3081</v>
      </c>
      <c r="D24" s="292">
        <v>2015011008347</v>
      </c>
      <c r="E24" s="293">
        <v>43900</v>
      </c>
      <c r="F24" s="292" t="s">
        <v>3080</v>
      </c>
      <c r="G24" s="293">
        <v>43900</v>
      </c>
      <c r="H24" s="291" t="s">
        <v>3019</v>
      </c>
      <c r="I24" s="291" t="s">
        <v>3082</v>
      </c>
      <c r="J24" s="293">
        <v>43900</v>
      </c>
      <c r="K24" s="291">
        <v>10</v>
      </c>
      <c r="L24" s="291">
        <v>10</v>
      </c>
      <c r="M24" s="295">
        <v>399.2</v>
      </c>
      <c r="N24" s="295">
        <v>0</v>
      </c>
      <c r="O24" s="295">
        <v>0</v>
      </c>
      <c r="P24" s="295">
        <v>111.78</v>
      </c>
      <c r="Q24" s="295">
        <v>0</v>
      </c>
      <c r="R24" s="295">
        <v>0</v>
      </c>
      <c r="S24" s="295">
        <v>0</v>
      </c>
    </row>
    <row r="25" spans="1:19" ht="15" customHeight="1">
      <c r="A25"/>
      <c r="B25"/>
      <c r="C25"/>
      <c r="D25"/>
      <c r="E25"/>
      <c r="F25"/>
      <c r="G25"/>
      <c r="H25"/>
      <c r="I25"/>
      <c r="J25"/>
      <c r="K25"/>
      <c r="L25"/>
      <c r="M25"/>
      <c r="N25"/>
      <c r="O25"/>
      <c r="P25"/>
      <c r="Q25"/>
      <c r="R25"/>
      <c r="S25"/>
    </row>
    <row r="26" spans="1:19" ht="15" customHeight="1">
      <c r="A26"/>
      <c r="B26"/>
      <c r="C26"/>
      <c r="D26"/>
      <c r="E26"/>
      <c r="F26"/>
      <c r="G26"/>
      <c r="H26"/>
      <c r="I26"/>
      <c r="J26"/>
      <c r="K26"/>
      <c r="L26"/>
      <c r="M26"/>
      <c r="N26"/>
      <c r="O26"/>
      <c r="P26"/>
      <c r="Q26"/>
      <c r="R26"/>
      <c r="S26"/>
    </row>
    <row r="27" spans="1:19" ht="15" customHeight="1">
      <c r="A27"/>
      <c r="B27"/>
      <c r="C27"/>
      <c r="D27"/>
      <c r="E27"/>
      <c r="F27"/>
      <c r="G27"/>
      <c r="H27"/>
      <c r="I27"/>
      <c r="J27"/>
      <c r="K27"/>
      <c r="L27"/>
      <c r="M27"/>
      <c r="N27"/>
      <c r="O27"/>
      <c r="P27"/>
      <c r="Q27"/>
      <c r="R27"/>
      <c r="S27"/>
    </row>
    <row r="28" spans="1:19" ht="15" customHeight="1">
      <c r="A28"/>
      <c r="B28"/>
      <c r="C28"/>
      <c r="D28"/>
      <c r="E28"/>
      <c r="F28"/>
      <c r="G28"/>
      <c r="H28"/>
      <c r="I28"/>
      <c r="J28"/>
      <c r="K28"/>
      <c r="L28"/>
      <c r="M28"/>
      <c r="N28"/>
      <c r="O28"/>
      <c r="P28"/>
      <c r="Q28"/>
      <c r="R28"/>
      <c r="S28"/>
    </row>
    <row r="29" spans="1:19" ht="15" customHeight="1">
      <c r="A29"/>
      <c r="B29"/>
      <c r="C29"/>
      <c r="D29"/>
      <c r="E29"/>
      <c r="F29"/>
      <c r="G29"/>
      <c r="H29"/>
      <c r="I29"/>
      <c r="J29"/>
      <c r="K29"/>
      <c r="L29"/>
      <c r="M29"/>
      <c r="N29"/>
      <c r="O29"/>
      <c r="P29"/>
      <c r="Q29"/>
      <c r="R29"/>
      <c r="S29"/>
    </row>
    <row r="30" spans="1:19" ht="15" customHeight="1">
      <c r="A30"/>
      <c r="B30"/>
      <c r="C30"/>
      <c r="D30"/>
      <c r="E30"/>
      <c r="F30"/>
      <c r="G30"/>
      <c r="H30"/>
      <c r="I30"/>
      <c r="J30"/>
      <c r="K30"/>
      <c r="L30"/>
      <c r="M30"/>
      <c r="N30"/>
      <c r="O30"/>
      <c r="P30"/>
      <c r="Q30"/>
      <c r="R30"/>
      <c r="S30"/>
    </row>
    <row r="31" spans="1:19" ht="15" customHeight="1">
      <c r="A31"/>
      <c r="B31"/>
      <c r="C31"/>
      <c r="D31"/>
      <c r="E31"/>
      <c r="F31"/>
      <c r="G31"/>
      <c r="H31"/>
      <c r="I31"/>
      <c r="J31"/>
      <c r="K31"/>
      <c r="L31"/>
      <c r="M31"/>
      <c r="N31"/>
      <c r="O31"/>
      <c r="P31"/>
      <c r="Q31"/>
      <c r="R31"/>
      <c r="S31"/>
    </row>
    <row r="32" spans="1:19" ht="15" customHeight="1">
      <c r="A32"/>
      <c r="B32"/>
      <c r="C32"/>
      <c r="D32"/>
      <c r="E32"/>
      <c r="F32"/>
      <c r="G32"/>
      <c r="H32"/>
      <c r="I32"/>
      <c r="J32"/>
      <c r="K32"/>
      <c r="L32"/>
      <c r="M32"/>
      <c r="N32"/>
      <c r="O32"/>
      <c r="P32"/>
      <c r="Q32"/>
      <c r="R32"/>
      <c r="S32"/>
    </row>
    <row r="33" spans="1:19" ht="15" customHeight="1">
      <c r="A33"/>
      <c r="B33"/>
      <c r="C33"/>
      <c r="D33"/>
      <c r="E33"/>
      <c r="F33"/>
      <c r="G33"/>
      <c r="H33"/>
      <c r="I33"/>
      <c r="J33"/>
      <c r="K33"/>
      <c r="L33"/>
      <c r="M33"/>
      <c r="N33"/>
      <c r="O33"/>
      <c r="P33"/>
      <c r="Q33"/>
      <c r="R33"/>
      <c r="S33"/>
    </row>
    <row r="34" spans="1:19" ht="15" customHeight="1">
      <c r="A34"/>
      <c r="B34"/>
      <c r="C34"/>
      <c r="D34"/>
      <c r="E34"/>
      <c r="F34"/>
      <c r="G34"/>
      <c r="H34"/>
      <c r="I34"/>
      <c r="J34"/>
      <c r="K34"/>
      <c r="L34"/>
      <c r="M34"/>
      <c r="N34"/>
      <c r="O34"/>
      <c r="P34"/>
      <c r="Q34"/>
      <c r="R34"/>
      <c r="S34"/>
    </row>
    <row r="35" spans="1:19" ht="15" customHeight="1">
      <c r="A35"/>
      <c r="B35"/>
      <c r="C35"/>
      <c r="D35"/>
      <c r="E35"/>
      <c r="F35"/>
      <c r="G35"/>
      <c r="H35"/>
      <c r="I35"/>
      <c r="J35"/>
      <c r="K35"/>
      <c r="L35"/>
      <c r="M35"/>
      <c r="N35"/>
      <c r="O35"/>
      <c r="P35"/>
      <c r="Q35"/>
      <c r="R35"/>
      <c r="S35"/>
    </row>
    <row r="36" spans="1:19" ht="15" customHeight="1">
      <c r="A36"/>
      <c r="B36"/>
      <c r="C36"/>
      <c r="D36"/>
      <c r="E36"/>
      <c r="F36"/>
      <c r="G36"/>
      <c r="H36"/>
      <c r="I36"/>
      <c r="J36"/>
      <c r="K36"/>
      <c r="L36"/>
      <c r="M36"/>
      <c r="N36"/>
      <c r="O36"/>
      <c r="P36"/>
      <c r="Q36"/>
      <c r="R36"/>
      <c r="S36"/>
    </row>
    <row r="37" spans="1:19" ht="15" customHeight="1">
      <c r="A37"/>
      <c r="B37"/>
      <c r="C37"/>
      <c r="D37"/>
      <c r="E37"/>
      <c r="F37"/>
      <c r="G37"/>
      <c r="H37"/>
      <c r="I37"/>
      <c r="J37"/>
      <c r="K37"/>
      <c r="L37"/>
      <c r="M37"/>
      <c r="N37"/>
      <c r="O37"/>
      <c r="P37"/>
      <c r="Q37"/>
      <c r="R37"/>
      <c r="S37"/>
    </row>
    <row r="38" spans="1:19" ht="15" customHeight="1">
      <c r="A38"/>
      <c r="B38"/>
      <c r="C38"/>
      <c r="D38"/>
      <c r="E38"/>
      <c r="F38"/>
      <c r="G38"/>
      <c r="H38"/>
      <c r="I38"/>
      <c r="J38"/>
      <c r="K38"/>
      <c r="L38"/>
      <c r="M38"/>
      <c r="N38"/>
      <c r="O38"/>
      <c r="P38"/>
      <c r="Q38"/>
      <c r="R38"/>
      <c r="S38"/>
    </row>
    <row r="39" spans="1:19" ht="15" customHeight="1">
      <c r="A39"/>
      <c r="B39"/>
      <c r="C39"/>
      <c r="D39"/>
      <c r="E39"/>
      <c r="F39"/>
      <c r="G39"/>
      <c r="H39"/>
      <c r="I39"/>
      <c r="J39"/>
      <c r="K39"/>
      <c r="L39"/>
      <c r="M39"/>
      <c r="N39"/>
      <c r="O39"/>
      <c r="P39"/>
      <c r="Q39"/>
      <c r="R39"/>
      <c r="S39"/>
    </row>
    <row r="40" spans="1:19" ht="15" customHeight="1">
      <c r="A40"/>
      <c r="B40"/>
      <c r="C40"/>
      <c r="D40"/>
      <c r="E40"/>
      <c r="F40"/>
      <c r="G40"/>
      <c r="H40"/>
      <c r="I40"/>
      <c r="J40"/>
      <c r="K40"/>
      <c r="L40"/>
      <c r="M40"/>
      <c r="N40"/>
      <c r="O40"/>
      <c r="P40"/>
      <c r="Q40"/>
      <c r="R40"/>
      <c r="S40"/>
    </row>
    <row r="41" spans="1:19" ht="15" customHeight="1">
      <c r="A41"/>
      <c r="B41"/>
      <c r="C41"/>
      <c r="D41"/>
      <c r="E41"/>
      <c r="F41"/>
      <c r="G41"/>
      <c r="H41"/>
      <c r="I41"/>
      <c r="J41"/>
      <c r="K41"/>
      <c r="L41"/>
      <c r="M41"/>
      <c r="N41"/>
      <c r="O41"/>
      <c r="P41"/>
      <c r="Q41"/>
      <c r="R41"/>
      <c r="S41"/>
    </row>
    <row r="42" spans="1:19" ht="15" customHeight="1">
      <c r="A42"/>
      <c r="B42"/>
      <c r="C42"/>
      <c r="D42"/>
      <c r="E42"/>
      <c r="F42"/>
      <c r="G42"/>
      <c r="H42"/>
      <c r="I42"/>
      <c r="J42"/>
      <c r="K42"/>
      <c r="L42"/>
      <c r="M42"/>
      <c r="N42"/>
      <c r="O42"/>
      <c r="P42"/>
      <c r="Q42"/>
      <c r="R42"/>
      <c r="S42"/>
    </row>
    <row r="43" spans="1:19" ht="15" customHeight="1">
      <c r="A43"/>
      <c r="B43"/>
      <c r="C43"/>
      <c r="D43"/>
      <c r="E43"/>
      <c r="F43"/>
      <c r="G43"/>
      <c r="H43"/>
      <c r="I43"/>
      <c r="J43"/>
      <c r="K43"/>
      <c r="L43"/>
      <c r="M43"/>
      <c r="N43"/>
      <c r="O43"/>
      <c r="P43"/>
      <c r="Q43"/>
      <c r="R43"/>
      <c r="S43"/>
    </row>
    <row r="44" spans="1:19" ht="15" customHeight="1">
      <c r="A44"/>
      <c r="B44"/>
      <c r="C44"/>
      <c r="D44"/>
      <c r="E44"/>
      <c r="F44"/>
      <c r="G44"/>
      <c r="H44"/>
      <c r="I44"/>
      <c r="J44"/>
      <c r="K44"/>
      <c r="L44"/>
      <c r="M44"/>
      <c r="N44"/>
      <c r="O44"/>
      <c r="P44"/>
      <c r="Q44"/>
      <c r="R44"/>
      <c r="S44"/>
    </row>
    <row r="45" spans="1:19" ht="15" customHeight="1">
      <c r="A45"/>
      <c r="B45"/>
      <c r="C45"/>
      <c r="D45"/>
      <c r="E45"/>
      <c r="F45"/>
      <c r="G45"/>
      <c r="H45"/>
      <c r="I45"/>
      <c r="J45"/>
      <c r="K45"/>
      <c r="L45"/>
      <c r="M45"/>
      <c r="N45"/>
      <c r="O45"/>
      <c r="P45"/>
      <c r="Q45"/>
      <c r="R45"/>
      <c r="S45"/>
    </row>
    <row r="46" spans="1:19" ht="15" customHeight="1">
      <c r="A46"/>
      <c r="B46"/>
      <c r="C46"/>
      <c r="D46"/>
      <c r="E46"/>
      <c r="F46"/>
      <c r="G46"/>
      <c r="H46"/>
      <c r="I46"/>
      <c r="J46"/>
      <c r="K46"/>
      <c r="L46"/>
      <c r="M46"/>
      <c r="N46"/>
      <c r="O46"/>
      <c r="P46"/>
      <c r="Q46"/>
      <c r="R46"/>
      <c r="S46"/>
    </row>
    <row r="47" spans="1:19" ht="15" customHeight="1">
      <c r="A47"/>
      <c r="B47"/>
      <c r="C47"/>
      <c r="D47"/>
      <c r="E47"/>
      <c r="F47"/>
      <c r="G47"/>
      <c r="H47"/>
      <c r="I47"/>
      <c r="J47"/>
      <c r="K47"/>
      <c r="L47"/>
      <c r="M47"/>
      <c r="N47"/>
      <c r="O47"/>
      <c r="P47"/>
      <c r="Q47"/>
      <c r="R47"/>
      <c r="S47"/>
    </row>
    <row r="48" spans="1:19" ht="15" customHeight="1">
      <c r="A48"/>
      <c r="B48"/>
      <c r="C48"/>
      <c r="D48"/>
      <c r="E48"/>
      <c r="F48"/>
      <c r="G48"/>
      <c r="H48"/>
      <c r="I48"/>
      <c r="J48"/>
      <c r="K48"/>
      <c r="L48"/>
      <c r="M48"/>
      <c r="N48"/>
      <c r="O48"/>
      <c r="P48"/>
      <c r="Q48"/>
      <c r="R48"/>
      <c r="S48"/>
    </row>
    <row r="49" spans="1:19" ht="15" customHeight="1">
      <c r="A49"/>
      <c r="B49"/>
      <c r="C49"/>
      <c r="D49"/>
      <c r="E49"/>
      <c r="F49"/>
      <c r="G49"/>
      <c r="H49"/>
      <c r="I49"/>
      <c r="J49"/>
      <c r="K49"/>
      <c r="L49"/>
      <c r="M49"/>
      <c r="N49"/>
      <c r="O49"/>
      <c r="P49"/>
      <c r="Q49"/>
      <c r="R49"/>
      <c r="S49"/>
    </row>
    <row r="50" spans="1:19" ht="15" customHeight="1">
      <c r="A50"/>
      <c r="B50"/>
      <c r="C50"/>
      <c r="D50"/>
      <c r="E50"/>
      <c r="F50"/>
      <c r="G50"/>
      <c r="H50"/>
      <c r="I50"/>
      <c r="J50"/>
      <c r="K50"/>
      <c r="L50"/>
      <c r="M50"/>
      <c r="N50"/>
      <c r="O50"/>
      <c r="P50"/>
      <c r="Q50"/>
      <c r="R50"/>
      <c r="S50"/>
    </row>
    <row r="51" spans="1:19" ht="15" customHeight="1">
      <c r="A51"/>
      <c r="B51"/>
      <c r="C51"/>
      <c r="D51"/>
      <c r="E51"/>
      <c r="F51"/>
      <c r="G51"/>
      <c r="H51"/>
      <c r="I51"/>
      <c r="J51"/>
      <c r="K51"/>
      <c r="L51"/>
      <c r="M51"/>
      <c r="N51"/>
      <c r="O51"/>
      <c r="P51"/>
      <c r="Q51"/>
      <c r="R51"/>
      <c r="S51"/>
    </row>
    <row r="52" spans="1:19" ht="15" customHeight="1">
      <c r="A52"/>
      <c r="B52"/>
      <c r="C52"/>
      <c r="D52"/>
      <c r="E52"/>
      <c r="F52"/>
      <c r="G52"/>
      <c r="H52"/>
      <c r="I52"/>
      <c r="J52"/>
      <c r="K52"/>
      <c r="L52"/>
      <c r="M52"/>
      <c r="N52"/>
      <c r="O52"/>
      <c r="P52"/>
      <c r="Q52"/>
      <c r="R52"/>
      <c r="S52"/>
    </row>
    <row r="53" spans="1:19" ht="15" customHeight="1">
      <c r="A53"/>
      <c r="B53"/>
      <c r="C53"/>
      <c r="D53"/>
      <c r="E53"/>
      <c r="F53"/>
      <c r="G53"/>
      <c r="H53"/>
      <c r="I53"/>
      <c r="J53"/>
      <c r="K53"/>
      <c r="L53"/>
      <c r="M53"/>
      <c r="N53"/>
      <c r="O53"/>
      <c r="P53"/>
      <c r="Q53"/>
      <c r="R53"/>
      <c r="S53"/>
    </row>
    <row r="54" spans="1:19" ht="15" customHeight="1">
      <c r="A54"/>
      <c r="B54"/>
      <c r="C54"/>
      <c r="D54"/>
      <c r="E54"/>
      <c r="F54"/>
      <c r="G54"/>
      <c r="H54"/>
      <c r="I54"/>
      <c r="J54"/>
      <c r="K54"/>
      <c r="L54"/>
      <c r="M54"/>
      <c r="N54"/>
      <c r="O54"/>
      <c r="P54"/>
      <c r="Q54"/>
      <c r="R54"/>
      <c r="S54"/>
    </row>
    <row r="55" spans="1:19" ht="15" customHeight="1">
      <c r="A55"/>
      <c r="B55"/>
      <c r="C55"/>
      <c r="D55"/>
      <c r="E55"/>
      <c r="F55"/>
      <c r="G55"/>
      <c r="H55"/>
      <c r="I55"/>
      <c r="J55"/>
      <c r="K55"/>
      <c r="L55"/>
      <c r="M55"/>
      <c r="N55"/>
      <c r="O55"/>
      <c r="P55"/>
      <c r="Q55"/>
      <c r="R55"/>
      <c r="S55"/>
    </row>
    <row r="56" spans="1:19" ht="15" customHeight="1">
      <c r="A56"/>
      <c r="B56"/>
      <c r="C56"/>
      <c r="D56"/>
      <c r="E56"/>
      <c r="F56"/>
      <c r="G56"/>
      <c r="H56"/>
      <c r="I56"/>
      <c r="J56"/>
      <c r="K56"/>
      <c r="L56"/>
      <c r="M56"/>
      <c r="N56"/>
      <c r="O56"/>
      <c r="P56"/>
      <c r="Q56"/>
      <c r="R56"/>
      <c r="S56"/>
    </row>
    <row r="57" spans="1:19" ht="15" customHeight="1">
      <c r="A57"/>
      <c r="B57"/>
      <c r="C57"/>
      <c r="D57"/>
      <c r="E57"/>
      <c r="F57"/>
      <c r="G57"/>
      <c r="H57"/>
      <c r="I57"/>
      <c r="J57"/>
      <c r="K57"/>
      <c r="L57"/>
      <c r="M57"/>
      <c r="N57"/>
      <c r="O57"/>
      <c r="P57"/>
      <c r="Q57"/>
      <c r="R57"/>
      <c r="S57"/>
    </row>
    <row r="58" spans="1:19" ht="15" customHeight="1">
      <c r="A58"/>
      <c r="B58"/>
      <c r="C58"/>
      <c r="D58"/>
      <c r="E58"/>
      <c r="F58"/>
      <c r="G58"/>
      <c r="H58"/>
      <c r="I58"/>
      <c r="J58"/>
      <c r="K58"/>
      <c r="L58"/>
      <c r="M58"/>
      <c r="N58"/>
      <c r="O58"/>
      <c r="P58"/>
      <c r="Q58"/>
      <c r="R58"/>
      <c r="S58"/>
    </row>
    <row r="59" spans="1:19" ht="15" customHeight="1">
      <c r="A59"/>
      <c r="B59"/>
      <c r="C59"/>
      <c r="D59"/>
      <c r="E59"/>
      <c r="F59"/>
      <c r="G59"/>
      <c r="H59"/>
      <c r="I59"/>
      <c r="J59"/>
      <c r="K59"/>
      <c r="L59"/>
      <c r="M59"/>
      <c r="N59"/>
      <c r="O59"/>
      <c r="P59"/>
      <c r="Q59"/>
      <c r="R59"/>
      <c r="S59"/>
    </row>
    <row r="60" spans="1:19" ht="15" customHeight="1">
      <c r="A60"/>
      <c r="B60"/>
      <c r="C60"/>
      <c r="D60"/>
      <c r="E60"/>
      <c r="F60"/>
      <c r="G60"/>
      <c r="H60"/>
      <c r="I60"/>
      <c r="J60"/>
      <c r="K60"/>
      <c r="L60"/>
      <c r="M60"/>
      <c r="N60"/>
      <c r="O60"/>
      <c r="P60"/>
      <c r="Q60"/>
      <c r="R60"/>
      <c r="S60"/>
    </row>
    <row r="61" spans="1:19" ht="15" customHeight="1">
      <c r="A61"/>
      <c r="B61"/>
      <c r="C61"/>
      <c r="D61"/>
      <c r="E61"/>
      <c r="F61"/>
      <c r="G61"/>
      <c r="H61"/>
      <c r="I61"/>
      <c r="J61"/>
      <c r="K61"/>
      <c r="L61"/>
      <c r="M61"/>
      <c r="N61"/>
      <c r="O61"/>
      <c r="P61"/>
      <c r="Q61"/>
      <c r="R61"/>
      <c r="S61"/>
    </row>
    <row r="62" spans="1:19" ht="15" customHeight="1">
      <c r="A62"/>
      <c r="B62"/>
      <c r="C62"/>
      <c r="D62"/>
      <c r="E62"/>
      <c r="F62"/>
      <c r="G62"/>
      <c r="H62"/>
      <c r="I62"/>
      <c r="J62"/>
      <c r="K62"/>
      <c r="L62"/>
      <c r="M62"/>
      <c r="N62"/>
      <c r="O62"/>
      <c r="P62"/>
      <c r="Q62"/>
      <c r="R62"/>
      <c r="S62"/>
    </row>
    <row r="63" spans="1:19" ht="15" customHeight="1">
      <c r="A63"/>
      <c r="B63"/>
      <c r="C63"/>
      <c r="D63"/>
      <c r="E63"/>
      <c r="F63"/>
      <c r="G63"/>
      <c r="H63"/>
      <c r="I63"/>
      <c r="J63"/>
      <c r="K63"/>
      <c r="L63"/>
      <c r="M63"/>
      <c r="N63"/>
      <c r="O63"/>
      <c r="P63"/>
      <c r="Q63"/>
      <c r="R63"/>
      <c r="S63"/>
    </row>
    <row r="64" spans="1:19" ht="15" customHeight="1">
      <c r="A64"/>
      <c r="B64"/>
      <c r="C64"/>
      <c r="D64"/>
      <c r="E64"/>
      <c r="F64"/>
      <c r="G64"/>
      <c r="H64"/>
      <c r="I64"/>
      <c r="J64"/>
      <c r="K64"/>
      <c r="L64"/>
      <c r="M64"/>
      <c r="N64"/>
      <c r="O64"/>
      <c r="P64"/>
      <c r="Q64"/>
      <c r="R64"/>
      <c r="S64"/>
    </row>
    <row r="65" spans="1:19" ht="15" customHeight="1">
      <c r="A65"/>
      <c r="B65"/>
      <c r="C65"/>
      <c r="D65"/>
      <c r="E65"/>
      <c r="F65"/>
      <c r="G65"/>
      <c r="H65"/>
      <c r="I65"/>
      <c r="J65"/>
      <c r="K65"/>
      <c r="L65"/>
      <c r="M65"/>
      <c r="N65"/>
      <c r="O65"/>
      <c r="P65"/>
      <c r="Q65"/>
      <c r="R65"/>
      <c r="S65"/>
    </row>
    <row r="66" spans="1:19" ht="15" customHeight="1">
      <c r="A66"/>
      <c r="B66"/>
      <c r="C66"/>
      <c r="D66"/>
      <c r="E66"/>
      <c r="F66"/>
      <c r="G66"/>
      <c r="H66"/>
      <c r="I66"/>
      <c r="J66"/>
      <c r="K66"/>
      <c r="L66"/>
      <c r="M66"/>
      <c r="N66"/>
      <c r="O66"/>
      <c r="P66"/>
      <c r="Q66"/>
      <c r="R66"/>
      <c r="S66"/>
    </row>
    <row r="67" spans="1:19" ht="15" customHeight="1">
      <c r="A67"/>
      <c r="B67"/>
      <c r="C67"/>
      <c r="D67"/>
      <c r="E67"/>
      <c r="F67"/>
      <c r="G67"/>
      <c r="H67"/>
      <c r="I67"/>
      <c r="J67"/>
      <c r="K67"/>
      <c r="L67"/>
      <c r="M67"/>
      <c r="N67"/>
      <c r="O67"/>
      <c r="P67"/>
      <c r="Q67"/>
      <c r="R67"/>
      <c r="S67"/>
    </row>
    <row r="68" spans="1:19" ht="15" customHeight="1">
      <c r="A68"/>
      <c r="B68"/>
      <c r="C68"/>
      <c r="D68"/>
      <c r="E68"/>
      <c r="F68"/>
      <c r="G68"/>
      <c r="H68"/>
      <c r="I68"/>
      <c r="J68"/>
      <c r="K68"/>
      <c r="L68"/>
      <c r="M68"/>
      <c r="N68"/>
      <c r="O68"/>
      <c r="P68"/>
      <c r="Q68"/>
      <c r="R68"/>
      <c r="S68"/>
    </row>
    <row r="69" spans="1:19" ht="15" customHeight="1">
      <c r="A69"/>
      <c r="B69"/>
      <c r="C69"/>
      <c r="D69"/>
      <c r="E69"/>
      <c r="F69"/>
      <c r="G69"/>
      <c r="H69"/>
      <c r="I69"/>
      <c r="J69"/>
      <c r="K69"/>
      <c r="L69"/>
      <c r="M69"/>
      <c r="N69"/>
      <c r="O69"/>
      <c r="P69"/>
      <c r="Q69"/>
      <c r="R69"/>
      <c r="S69"/>
    </row>
    <row r="70" spans="1:19" ht="15" customHeight="1">
      <c r="A70"/>
      <c r="B70"/>
      <c r="C70"/>
      <c r="D70"/>
      <c r="E70"/>
      <c r="F70"/>
      <c r="G70"/>
      <c r="H70"/>
      <c r="I70"/>
      <c r="J70"/>
      <c r="K70"/>
      <c r="L70"/>
      <c r="M70"/>
      <c r="N70"/>
      <c r="O70"/>
      <c r="P70"/>
      <c r="Q70"/>
      <c r="R70"/>
      <c r="S70"/>
    </row>
    <row r="71" spans="1:19" ht="15" customHeight="1">
      <c r="A71"/>
      <c r="B71"/>
      <c r="C71"/>
      <c r="D71"/>
      <c r="E71"/>
      <c r="F71"/>
      <c r="G71"/>
      <c r="H71"/>
      <c r="I71"/>
      <c r="J71"/>
      <c r="K71"/>
      <c r="L71"/>
      <c r="M71"/>
      <c r="N71"/>
      <c r="O71"/>
      <c r="P71"/>
      <c r="Q71"/>
      <c r="R71"/>
      <c r="S71"/>
    </row>
    <row r="72" spans="1:19" ht="15" customHeight="1">
      <c r="A72"/>
      <c r="B72"/>
      <c r="C72"/>
      <c r="D72"/>
      <c r="E72"/>
      <c r="F72"/>
      <c r="G72"/>
      <c r="H72"/>
      <c r="I72"/>
      <c r="J72"/>
      <c r="K72"/>
      <c r="L72"/>
      <c r="M72"/>
      <c r="N72"/>
      <c r="O72"/>
      <c r="P72"/>
      <c r="Q72"/>
      <c r="R72"/>
      <c r="S72"/>
    </row>
    <row r="73" spans="1:19" ht="15" customHeight="1">
      <c r="A73"/>
      <c r="B73"/>
      <c r="C73"/>
      <c r="D73"/>
      <c r="E73"/>
      <c r="F73"/>
      <c r="G73"/>
      <c r="H73"/>
      <c r="I73"/>
      <c r="J73"/>
      <c r="K73"/>
      <c r="L73"/>
      <c r="M73"/>
      <c r="N73"/>
      <c r="O73"/>
      <c r="P73"/>
      <c r="Q73"/>
      <c r="R73"/>
      <c r="S73"/>
    </row>
    <row r="74" spans="1:19" ht="15" customHeight="1">
      <c r="A74"/>
      <c r="B74"/>
      <c r="C74"/>
      <c r="D74"/>
      <c r="E74"/>
      <c r="F74"/>
      <c r="G74"/>
      <c r="H74"/>
      <c r="I74"/>
      <c r="J74"/>
      <c r="K74"/>
      <c r="L74"/>
      <c r="M74"/>
      <c r="N74"/>
      <c r="O74"/>
      <c r="P74"/>
      <c r="Q74"/>
      <c r="R74"/>
      <c r="S74"/>
    </row>
    <row r="75" spans="1:19" ht="15" customHeight="1">
      <c r="A75"/>
      <c r="B75"/>
      <c r="C75"/>
      <c r="D75"/>
      <c r="E75"/>
      <c r="F75"/>
      <c r="G75"/>
      <c r="H75"/>
      <c r="I75"/>
      <c r="J75"/>
      <c r="K75"/>
      <c r="L75"/>
      <c r="M75"/>
      <c r="N75"/>
      <c r="O75"/>
      <c r="P75"/>
      <c r="Q75"/>
      <c r="R75"/>
      <c r="S75"/>
    </row>
    <row r="76" spans="1:19" ht="15" customHeight="1">
      <c r="A76"/>
      <c r="B76"/>
      <c r="C76"/>
      <c r="D76"/>
      <c r="E76"/>
      <c r="F76"/>
      <c r="G76"/>
      <c r="H76"/>
      <c r="I76"/>
      <c r="J76"/>
      <c r="K76"/>
      <c r="L76"/>
      <c r="M76"/>
      <c r="N76"/>
      <c r="O76"/>
      <c r="P76"/>
      <c r="Q76"/>
      <c r="R76"/>
      <c r="S76"/>
    </row>
    <row r="77" spans="1:19" ht="15" customHeight="1">
      <c r="A77"/>
      <c r="B77"/>
      <c r="C77"/>
      <c r="D77"/>
      <c r="E77"/>
      <c r="F77"/>
      <c r="G77"/>
      <c r="H77"/>
      <c r="I77"/>
      <c r="J77"/>
      <c r="K77"/>
      <c r="L77"/>
      <c r="M77"/>
      <c r="N77"/>
      <c r="O77"/>
      <c r="P77"/>
      <c r="Q77"/>
      <c r="R77"/>
      <c r="S77"/>
    </row>
    <row r="78" spans="1:19" ht="15" customHeight="1">
      <c r="A78"/>
      <c r="B78"/>
      <c r="C78"/>
      <c r="D78"/>
      <c r="E78"/>
      <c r="F78"/>
      <c r="G78"/>
      <c r="H78"/>
      <c r="I78"/>
      <c r="J78"/>
      <c r="K78"/>
      <c r="L78"/>
      <c r="M78"/>
      <c r="N78"/>
      <c r="O78"/>
      <c r="P78"/>
      <c r="Q78"/>
      <c r="R78"/>
      <c r="S78"/>
    </row>
    <row r="79" spans="1:19" ht="15" customHeight="1">
      <c r="A79"/>
      <c r="B79"/>
      <c r="C79"/>
      <c r="D79"/>
      <c r="E79"/>
      <c r="F79"/>
      <c r="G79"/>
      <c r="H79"/>
      <c r="I79"/>
      <c r="J79"/>
      <c r="K79"/>
      <c r="L79"/>
      <c r="M79"/>
      <c r="N79"/>
      <c r="O79"/>
      <c r="P79"/>
      <c r="Q79"/>
      <c r="R79"/>
      <c r="S79"/>
    </row>
    <row r="80" spans="1:19" ht="15" customHeight="1">
      <c r="A80"/>
      <c r="B80"/>
      <c r="C80"/>
      <c r="D80"/>
      <c r="E80"/>
      <c r="F80"/>
      <c r="G80"/>
      <c r="H80"/>
      <c r="I80"/>
      <c r="J80"/>
      <c r="K80"/>
      <c r="L80"/>
      <c r="M80"/>
      <c r="N80"/>
      <c r="O80"/>
      <c r="P80"/>
      <c r="Q80"/>
      <c r="R80"/>
      <c r="S80"/>
    </row>
    <row r="81" spans="1:19" ht="15" customHeight="1">
      <c r="A81"/>
      <c r="B81"/>
      <c r="C81"/>
      <c r="D81"/>
      <c r="E81"/>
      <c r="F81"/>
      <c r="G81"/>
      <c r="H81"/>
      <c r="I81"/>
      <c r="J81"/>
      <c r="K81"/>
      <c r="L81"/>
      <c r="M81"/>
      <c r="N81"/>
      <c r="O81"/>
      <c r="P81"/>
      <c r="Q81"/>
      <c r="R81"/>
      <c r="S81"/>
    </row>
    <row r="82" spans="1:19" ht="15" customHeight="1">
      <c r="A82"/>
      <c r="B82"/>
      <c r="C82"/>
      <c r="D82"/>
      <c r="E82"/>
      <c r="F82"/>
      <c r="G82"/>
      <c r="H82"/>
      <c r="I82"/>
      <c r="J82"/>
      <c r="K82"/>
      <c r="L82"/>
      <c r="M82"/>
      <c r="N82"/>
      <c r="O82"/>
      <c r="P82"/>
      <c r="Q82"/>
      <c r="R82"/>
      <c r="S82"/>
    </row>
    <row r="83" spans="1:19" ht="15" customHeight="1">
      <c r="A83"/>
      <c r="B83"/>
      <c r="C83"/>
      <c r="D83"/>
      <c r="E83"/>
      <c r="F83"/>
      <c r="G83"/>
      <c r="H83"/>
      <c r="I83"/>
      <c r="J83"/>
      <c r="K83"/>
      <c r="L83"/>
      <c r="M83"/>
      <c r="N83"/>
      <c r="O83"/>
      <c r="P83"/>
      <c r="Q83"/>
      <c r="R83"/>
      <c r="S83"/>
    </row>
    <row r="84" spans="1:19" ht="15" customHeight="1">
      <c r="A84"/>
      <c r="B84"/>
      <c r="C84"/>
      <c r="D84"/>
      <c r="E84"/>
      <c r="F84"/>
      <c r="G84"/>
      <c r="H84"/>
      <c r="I84"/>
      <c r="J84"/>
      <c r="K84"/>
      <c r="L84"/>
      <c r="M84"/>
      <c r="N84"/>
      <c r="O84"/>
      <c r="P84"/>
      <c r="Q84"/>
      <c r="R84"/>
      <c r="S84"/>
    </row>
    <row r="85" spans="1:19" ht="15" customHeight="1">
      <c r="A85"/>
      <c r="B85"/>
      <c r="C85"/>
      <c r="D85"/>
      <c r="E85"/>
      <c r="F85"/>
      <c r="G85"/>
      <c r="H85"/>
      <c r="I85"/>
      <c r="J85"/>
      <c r="K85"/>
      <c r="L85"/>
      <c r="M85"/>
      <c r="N85"/>
      <c r="O85"/>
      <c r="P85"/>
      <c r="Q85"/>
      <c r="R85"/>
      <c r="S85"/>
    </row>
    <row r="86" spans="1:19" ht="15" customHeight="1">
      <c r="A86"/>
      <c r="B86"/>
      <c r="C86"/>
      <c r="D86"/>
      <c r="E86"/>
      <c r="F86"/>
      <c r="G86"/>
      <c r="H86"/>
      <c r="I86"/>
      <c r="J86"/>
      <c r="K86"/>
      <c r="L86"/>
      <c r="M86"/>
      <c r="N86"/>
      <c r="O86"/>
      <c r="P86"/>
      <c r="Q86"/>
      <c r="R86"/>
      <c r="S86"/>
    </row>
    <row r="87" spans="1:19" ht="15" customHeight="1">
      <c r="A87"/>
      <c r="B87"/>
      <c r="C87"/>
      <c r="D87"/>
      <c r="E87"/>
      <c r="F87"/>
      <c r="G87"/>
      <c r="H87"/>
      <c r="I87"/>
      <c r="J87"/>
      <c r="K87"/>
      <c r="L87"/>
      <c r="M87"/>
      <c r="N87"/>
      <c r="O87"/>
      <c r="P87"/>
      <c r="Q87"/>
      <c r="R87"/>
      <c r="S87"/>
    </row>
    <row r="88" spans="1:19" ht="15" customHeight="1">
      <c r="A88"/>
      <c r="B88"/>
      <c r="C88"/>
      <c r="D88"/>
      <c r="E88"/>
      <c r="F88"/>
      <c r="G88"/>
      <c r="H88"/>
      <c r="I88"/>
      <c r="J88"/>
      <c r="K88"/>
      <c r="L88"/>
      <c r="M88"/>
      <c r="N88"/>
      <c r="O88"/>
      <c r="P88"/>
      <c r="Q88"/>
      <c r="R88"/>
      <c r="S88"/>
    </row>
    <row r="89" spans="1:19" ht="15" customHeight="1">
      <c r="A89"/>
      <c r="B89"/>
      <c r="C89"/>
      <c r="D89"/>
      <c r="E89"/>
      <c r="F89"/>
      <c r="G89"/>
      <c r="H89"/>
      <c r="I89"/>
      <c r="J89"/>
      <c r="K89"/>
      <c r="L89"/>
      <c r="M89"/>
      <c r="N89"/>
      <c r="O89"/>
      <c r="P89"/>
      <c r="Q89"/>
      <c r="R89"/>
      <c r="S89"/>
    </row>
    <row r="90" spans="1:19" ht="15" customHeight="1">
      <c r="A90"/>
      <c r="B90"/>
      <c r="C90"/>
      <c r="D90"/>
      <c r="E90"/>
      <c r="F90"/>
      <c r="G90"/>
      <c r="H90"/>
      <c r="I90"/>
      <c r="J90"/>
      <c r="K90"/>
      <c r="L90"/>
      <c r="M90"/>
      <c r="N90"/>
      <c r="O90"/>
      <c r="P90"/>
      <c r="Q90"/>
      <c r="R90"/>
      <c r="S90"/>
    </row>
    <row r="91" spans="1:19" ht="15" customHeight="1">
      <c r="A91"/>
      <c r="B91"/>
      <c r="C91"/>
      <c r="D91"/>
      <c r="E91"/>
      <c r="F91"/>
      <c r="G91"/>
      <c r="H91"/>
      <c r="I91"/>
      <c r="J91"/>
      <c r="K91"/>
      <c r="L91"/>
      <c r="M91"/>
      <c r="N91"/>
      <c r="O91"/>
      <c r="P91"/>
      <c r="Q91"/>
      <c r="R91"/>
      <c r="S91"/>
    </row>
    <row r="92" spans="1:19" ht="15" customHeight="1">
      <c r="A92"/>
      <c r="B92"/>
      <c r="C92"/>
      <c r="D92"/>
      <c r="E92"/>
      <c r="F92"/>
      <c r="G92"/>
      <c r="H92"/>
      <c r="I92"/>
      <c r="J92"/>
      <c r="K92"/>
      <c r="L92"/>
      <c r="M92"/>
      <c r="N92"/>
      <c r="O92"/>
      <c r="P92"/>
      <c r="Q92"/>
      <c r="R92"/>
      <c r="S92"/>
    </row>
    <row r="93" spans="1:19" ht="15" customHeight="1">
      <c r="A93"/>
      <c r="B93"/>
      <c r="C93"/>
      <c r="D93"/>
      <c r="E93"/>
      <c r="F93"/>
      <c r="G93"/>
      <c r="H93"/>
      <c r="I93"/>
      <c r="J93"/>
      <c r="K93"/>
      <c r="L93"/>
      <c r="M93"/>
      <c r="N93"/>
      <c r="O93"/>
      <c r="P93"/>
      <c r="Q93"/>
      <c r="R93"/>
      <c r="S93"/>
    </row>
    <row r="94" spans="1:19" ht="15" customHeight="1">
      <c r="A94"/>
      <c r="B94"/>
      <c r="C94"/>
      <c r="D94"/>
      <c r="E94"/>
      <c r="F94"/>
      <c r="G94"/>
      <c r="H94"/>
      <c r="I94"/>
      <c r="J94"/>
      <c r="K94"/>
      <c r="L94"/>
      <c r="M94"/>
      <c r="N94"/>
      <c r="O94"/>
      <c r="P94"/>
      <c r="Q94"/>
      <c r="R94"/>
      <c r="S94"/>
    </row>
    <row r="95" spans="1:19" ht="15" customHeight="1">
      <c r="A95"/>
      <c r="B95"/>
      <c r="C95"/>
      <c r="D95"/>
      <c r="E95"/>
      <c r="F95"/>
      <c r="G95"/>
      <c r="H95"/>
      <c r="I95"/>
      <c r="J95"/>
      <c r="K95"/>
      <c r="L95"/>
      <c r="M95"/>
      <c r="N95"/>
      <c r="O95"/>
      <c r="P95"/>
      <c r="Q95"/>
      <c r="R95"/>
      <c r="S95"/>
    </row>
    <row r="96" spans="1:19" ht="15" customHeight="1">
      <c r="A96"/>
      <c r="B96"/>
      <c r="C96"/>
      <c r="D96"/>
      <c r="E96"/>
      <c r="F96"/>
      <c r="G96"/>
      <c r="H96"/>
      <c r="I96"/>
      <c r="J96"/>
      <c r="K96"/>
      <c r="L96"/>
      <c r="M96"/>
      <c r="N96"/>
      <c r="O96"/>
      <c r="P96"/>
      <c r="Q96"/>
      <c r="R96"/>
      <c r="S96"/>
    </row>
    <row r="97" spans="1:19" ht="15" customHeight="1">
      <c r="A97"/>
      <c r="B97"/>
      <c r="C97"/>
      <c r="D97"/>
      <c r="E97"/>
      <c r="F97"/>
      <c r="G97"/>
      <c r="H97"/>
      <c r="I97"/>
      <c r="J97"/>
      <c r="K97"/>
      <c r="L97"/>
      <c r="M97"/>
      <c r="N97"/>
      <c r="O97"/>
      <c r="P97"/>
      <c r="Q97"/>
      <c r="R97"/>
      <c r="S97"/>
    </row>
    <row r="98" spans="1:19" ht="15" customHeight="1">
      <c r="A98"/>
      <c r="B98"/>
      <c r="C98"/>
      <c r="D98"/>
      <c r="E98"/>
      <c r="F98"/>
      <c r="G98"/>
      <c r="H98"/>
      <c r="I98"/>
      <c r="J98"/>
      <c r="K98"/>
      <c r="L98"/>
      <c r="M98"/>
      <c r="N98"/>
      <c r="O98"/>
      <c r="P98"/>
      <c r="Q98"/>
      <c r="R98"/>
      <c r="S98"/>
    </row>
    <row r="99" spans="1:19" ht="15" customHeight="1">
      <c r="A99"/>
      <c r="B99"/>
      <c r="C99"/>
      <c r="D99"/>
      <c r="E99"/>
      <c r="F99"/>
      <c r="G99"/>
      <c r="H99"/>
      <c r="I99"/>
      <c r="J99"/>
      <c r="K99"/>
      <c r="L99"/>
      <c r="M99"/>
      <c r="N99"/>
      <c r="O99"/>
      <c r="P99"/>
      <c r="Q99"/>
      <c r="R99"/>
      <c r="S99"/>
    </row>
    <row r="100" spans="1:19" ht="15" customHeight="1">
      <c r="A100"/>
      <c r="B100"/>
      <c r="C100"/>
      <c r="D100"/>
      <c r="E100"/>
      <c r="F100"/>
      <c r="G100"/>
      <c r="H100"/>
      <c r="I100"/>
      <c r="J100"/>
      <c r="K100"/>
      <c r="L100"/>
      <c r="M100"/>
      <c r="N100"/>
      <c r="O100"/>
      <c r="P100"/>
      <c r="Q100"/>
      <c r="R100"/>
      <c r="S100"/>
    </row>
    <row r="101" spans="1:19" ht="15" customHeight="1">
      <c r="A101"/>
      <c r="B101"/>
      <c r="C101"/>
      <c r="D101"/>
      <c r="E101"/>
      <c r="F101"/>
      <c r="G101"/>
      <c r="H101"/>
      <c r="I101"/>
      <c r="J101"/>
      <c r="K101"/>
      <c r="L101"/>
      <c r="M101"/>
      <c r="N101"/>
      <c r="O101"/>
      <c r="P101"/>
      <c r="Q101"/>
      <c r="R101"/>
      <c r="S101"/>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sheetPr filterMode="1"/>
  <dimension ref="A1:M79"/>
  <sheetViews>
    <sheetView workbookViewId="0">
      <pane ySplit="1" topLeftCell="A2" activePane="bottomLeft" state="frozen"/>
      <selection pane="bottomLeft" activeCell="A2" sqref="A2"/>
    </sheetView>
  </sheetViews>
  <sheetFormatPr defaultRowHeight="15"/>
  <cols>
    <col min="1" max="1" width="14.7109375" customWidth="1"/>
    <col min="2" max="2" width="14.42578125" bestFit="1" customWidth="1"/>
    <col min="3" max="3" width="21.140625" bestFit="1" customWidth="1"/>
    <col min="4" max="4" width="16.140625" bestFit="1" customWidth="1"/>
    <col min="5" max="5" width="17.5703125" bestFit="1" customWidth="1"/>
    <col min="6" max="6" width="9.7109375" bestFit="1" customWidth="1"/>
    <col min="7" max="7" width="24" customWidth="1"/>
    <col min="8" max="8" width="14" bestFit="1" customWidth="1"/>
    <col min="9" max="9" width="18.140625" bestFit="1" customWidth="1"/>
    <col min="10" max="10" width="13.5703125" bestFit="1" customWidth="1"/>
    <col min="11" max="11" width="21.140625" bestFit="1" customWidth="1"/>
    <col min="12" max="12" width="16.140625" bestFit="1" customWidth="1"/>
    <col min="13" max="13" width="22.42578125" bestFit="1" customWidth="1"/>
  </cols>
  <sheetData>
    <row r="1" spans="1:2" ht="36.75" customHeight="1"/>
    <row r="3" spans="1:2" ht="24.95" customHeight="1">
      <c r="A3" s="18" t="s">
        <v>222</v>
      </c>
      <c r="B3" s="10"/>
    </row>
    <row r="4" spans="1:2" ht="24.95" customHeight="1">
      <c r="A4" s="19" t="s">
        <v>247</v>
      </c>
    </row>
    <row r="5" spans="1:2" ht="18.75">
      <c r="A5" s="12"/>
    </row>
    <row r="7" spans="1:2" ht="18.75">
      <c r="A7" s="12"/>
    </row>
    <row r="8" spans="1:2" ht="18.75">
      <c r="A8" s="227" t="s">
        <v>223</v>
      </c>
    </row>
    <row r="32" spans="1:2" ht="20.25">
      <c r="A32" s="12" t="s">
        <v>261</v>
      </c>
      <c r="B32" s="229" t="s">
        <v>3128</v>
      </c>
    </row>
    <row r="33" spans="2:5">
      <c r="B33" s="62" t="s">
        <v>466</v>
      </c>
      <c r="C33" s="62" t="s">
        <v>3129</v>
      </c>
      <c r="D33" s="62" t="s">
        <v>3130</v>
      </c>
      <c r="E33" s="62" t="s">
        <v>3131</v>
      </c>
    </row>
    <row r="34" spans="2:5">
      <c r="B34" s="315">
        <v>43545</v>
      </c>
      <c r="C34" s="308" t="s">
        <v>3168</v>
      </c>
      <c r="D34" s="308" t="s">
        <v>218</v>
      </c>
      <c r="E34" s="219">
        <v>23765</v>
      </c>
    </row>
    <row r="35" spans="2:5">
      <c r="B35" s="315">
        <v>43565</v>
      </c>
      <c r="C35" s="308" t="s">
        <v>3168</v>
      </c>
      <c r="D35" s="308" t="s">
        <v>857</v>
      </c>
      <c r="E35" s="219">
        <v>15875</v>
      </c>
    </row>
    <row r="36" spans="2:5">
      <c r="B36" s="315">
        <v>43589</v>
      </c>
      <c r="C36" s="308" t="s">
        <v>3168</v>
      </c>
      <c r="D36" s="316" t="s">
        <v>822</v>
      </c>
      <c r="E36" s="219">
        <v>34954</v>
      </c>
    </row>
    <row r="37" spans="2:5">
      <c r="B37" s="315">
        <v>43626</v>
      </c>
      <c r="C37" s="308" t="s">
        <v>3168</v>
      </c>
      <c r="D37" s="316" t="s">
        <v>3174</v>
      </c>
      <c r="E37" s="219">
        <v>16990</v>
      </c>
    </row>
    <row r="38" spans="2:5">
      <c r="B38" s="315"/>
      <c r="C38" s="320" t="s">
        <v>3180</v>
      </c>
      <c r="D38" s="321"/>
      <c r="E38" s="322">
        <f>SUBTOTAL(9,E34:E37)</f>
        <v>91584</v>
      </c>
    </row>
    <row r="39" spans="2:5">
      <c r="B39" s="315">
        <v>43550</v>
      </c>
      <c r="C39" s="308" t="s">
        <v>3169</v>
      </c>
      <c r="D39" s="308" t="s">
        <v>845</v>
      </c>
      <c r="E39" s="219">
        <v>123990</v>
      </c>
    </row>
    <row r="40" spans="2:5">
      <c r="B40" s="315">
        <v>43571</v>
      </c>
      <c r="C40" s="308" t="s">
        <v>3169</v>
      </c>
      <c r="D40" s="308" t="s">
        <v>3172</v>
      </c>
      <c r="E40" s="219">
        <v>76309</v>
      </c>
    </row>
    <row r="41" spans="2:5">
      <c r="B41" s="315">
        <v>43594</v>
      </c>
      <c r="C41" s="308" t="s">
        <v>3169</v>
      </c>
      <c r="D41" s="308" t="s">
        <v>744</v>
      </c>
      <c r="E41" s="219">
        <v>45990</v>
      </c>
    </row>
    <row r="42" spans="2:5">
      <c r="B42" s="315">
        <v>43616</v>
      </c>
      <c r="C42" s="308" t="s">
        <v>3169</v>
      </c>
      <c r="D42" s="316" t="s">
        <v>834</v>
      </c>
      <c r="E42" s="219">
        <v>56892</v>
      </c>
    </row>
    <row r="43" spans="2:5">
      <c r="B43" s="315">
        <v>43630</v>
      </c>
      <c r="C43" s="308" t="s">
        <v>3169</v>
      </c>
      <c r="D43" s="316" t="s">
        <v>3175</v>
      </c>
      <c r="E43" s="219">
        <v>98063</v>
      </c>
    </row>
    <row r="44" spans="2:5">
      <c r="B44" s="315"/>
      <c r="C44" s="320" t="s">
        <v>3181</v>
      </c>
      <c r="D44" s="321"/>
      <c r="E44" s="322">
        <f>SUBTOTAL(9,E39:E43)</f>
        <v>401244</v>
      </c>
    </row>
    <row r="45" spans="2:5">
      <c r="B45" s="315">
        <v>43553</v>
      </c>
      <c r="C45" s="308" t="s">
        <v>3170</v>
      </c>
      <c r="D45" s="308" t="s">
        <v>862</v>
      </c>
      <c r="E45" s="219">
        <v>27892</v>
      </c>
    </row>
    <row r="46" spans="2:5">
      <c r="B46" s="315">
        <v>43575</v>
      </c>
      <c r="C46" s="308" t="s">
        <v>3170</v>
      </c>
      <c r="D46" s="308" t="s">
        <v>803</v>
      </c>
      <c r="E46" s="219">
        <v>125789</v>
      </c>
    </row>
    <row r="47" spans="2:5">
      <c r="B47" s="315">
        <v>43601</v>
      </c>
      <c r="C47" s="308" t="s">
        <v>3170</v>
      </c>
      <c r="D47" s="316" t="s">
        <v>3176</v>
      </c>
      <c r="E47" s="219">
        <v>12990</v>
      </c>
    </row>
    <row r="48" spans="2:5">
      <c r="B48" s="315">
        <v>43636</v>
      </c>
      <c r="C48" s="308" t="s">
        <v>3170</v>
      </c>
      <c r="D48" s="316" t="s">
        <v>3177</v>
      </c>
      <c r="E48" s="219">
        <v>46098</v>
      </c>
    </row>
    <row r="49" spans="1:13">
      <c r="B49" s="315"/>
      <c r="C49" s="320" t="s">
        <v>3182</v>
      </c>
      <c r="D49" s="321"/>
      <c r="E49" s="322">
        <f>SUBTOTAL(9,E45:E48)</f>
        <v>212769</v>
      </c>
    </row>
    <row r="50" spans="1:13">
      <c r="B50" s="315">
        <v>43554</v>
      </c>
      <c r="C50" s="308" t="s">
        <v>3171</v>
      </c>
      <c r="D50" s="316" t="s">
        <v>3178</v>
      </c>
      <c r="E50" s="219">
        <v>34098</v>
      </c>
    </row>
    <row r="51" spans="1:13">
      <c r="B51" s="315">
        <v>43580</v>
      </c>
      <c r="C51" s="308" t="s">
        <v>3171</v>
      </c>
      <c r="D51" s="308" t="s">
        <v>3173</v>
      </c>
      <c r="E51" s="219">
        <v>67098</v>
      </c>
    </row>
    <row r="52" spans="1:13">
      <c r="B52" s="315">
        <v>43607</v>
      </c>
      <c r="C52" s="308" t="s">
        <v>3171</v>
      </c>
      <c r="D52" s="316" t="s">
        <v>215</v>
      </c>
      <c r="E52" s="219">
        <v>46787</v>
      </c>
    </row>
    <row r="53" spans="1:13">
      <c r="B53" s="315">
        <v>43640</v>
      </c>
      <c r="C53" s="308" t="s">
        <v>3171</v>
      </c>
      <c r="D53" s="316" t="s">
        <v>3179</v>
      </c>
      <c r="E53" s="219">
        <v>98554</v>
      </c>
    </row>
    <row r="54" spans="1:13">
      <c r="B54" s="317"/>
      <c r="C54" s="323" t="s">
        <v>3183</v>
      </c>
      <c r="D54" s="324"/>
      <c r="E54" s="325">
        <f>SUBTOTAL(9,E50:E53)</f>
        <v>246537</v>
      </c>
    </row>
    <row r="55" spans="1:13">
      <c r="B55" s="317"/>
      <c r="C55" s="326" t="s">
        <v>689</v>
      </c>
      <c r="D55" s="327"/>
      <c r="E55" s="328">
        <f>SUBTOTAL(9,E34:E53)</f>
        <v>952134</v>
      </c>
    </row>
    <row r="57" spans="1:13" ht="20.25">
      <c r="A57" s="12" t="s">
        <v>262</v>
      </c>
      <c r="B57" s="229" t="s">
        <v>3184</v>
      </c>
      <c r="C57" s="307"/>
      <c r="D57" s="307"/>
      <c r="E57" s="307"/>
      <c r="F57" s="307"/>
      <c r="G57" s="307"/>
      <c r="H57" s="307"/>
      <c r="I57" s="307"/>
      <c r="J57" s="330" t="s">
        <v>629</v>
      </c>
      <c r="K57" s="330" t="s">
        <v>3132</v>
      </c>
      <c r="L57" s="330" t="s">
        <v>580</v>
      </c>
      <c r="M57" s="330" t="s">
        <v>3133</v>
      </c>
    </row>
    <row r="58" spans="1:13">
      <c r="B58" s="314" t="s">
        <v>3134</v>
      </c>
      <c r="C58" s="314" t="s">
        <v>3135</v>
      </c>
      <c r="D58" s="314" t="s">
        <v>3136</v>
      </c>
      <c r="E58" s="314" t="s">
        <v>3137</v>
      </c>
      <c r="F58" s="314" t="s">
        <v>3138</v>
      </c>
      <c r="G58" s="314" t="s">
        <v>3139</v>
      </c>
      <c r="H58" s="314" t="s">
        <v>3140</v>
      </c>
      <c r="I58" s="329" t="s">
        <v>3141</v>
      </c>
      <c r="J58" s="314" t="s">
        <v>3142</v>
      </c>
      <c r="K58" s="314" t="s">
        <v>3143</v>
      </c>
      <c r="L58" s="314" t="s">
        <v>3144</v>
      </c>
      <c r="M58" s="314" t="s">
        <v>3145</v>
      </c>
    </row>
    <row r="59" spans="1:13">
      <c r="B59" s="308" t="s">
        <v>3146</v>
      </c>
      <c r="C59" s="308" t="s">
        <v>3147</v>
      </c>
      <c r="D59" s="308">
        <v>826985</v>
      </c>
      <c r="E59" s="308" t="s">
        <v>3148</v>
      </c>
      <c r="F59" s="308" t="s">
        <v>3149</v>
      </c>
      <c r="G59" s="308" t="s">
        <v>3150</v>
      </c>
      <c r="H59" s="308" t="s">
        <v>3151</v>
      </c>
      <c r="I59" s="309">
        <v>43908</v>
      </c>
      <c r="J59" s="308">
        <v>13371</v>
      </c>
      <c r="K59" s="308">
        <v>13371</v>
      </c>
      <c r="L59" s="308">
        <v>13371</v>
      </c>
      <c r="M59" s="308">
        <v>13371</v>
      </c>
    </row>
    <row r="60" spans="1:13">
      <c r="B60" s="308" t="s">
        <v>3146</v>
      </c>
      <c r="C60" s="308" t="s">
        <v>3152</v>
      </c>
      <c r="D60" s="308">
        <v>624776</v>
      </c>
      <c r="E60" s="308" t="s">
        <v>3153</v>
      </c>
      <c r="F60" s="308" t="s">
        <v>3154</v>
      </c>
      <c r="G60" s="308" t="s">
        <v>3150</v>
      </c>
      <c r="H60" s="308" t="s">
        <v>3155</v>
      </c>
      <c r="I60" s="309">
        <v>43878</v>
      </c>
      <c r="J60" s="308">
        <v>6803.99</v>
      </c>
      <c r="K60" s="308">
        <v>6803.99</v>
      </c>
      <c r="L60" s="308">
        <v>6803.99</v>
      </c>
      <c r="M60" s="308">
        <v>6803.99</v>
      </c>
    </row>
    <row r="61" spans="1:13">
      <c r="B61" s="308" t="s">
        <v>3146</v>
      </c>
      <c r="C61" s="308" t="s">
        <v>3156</v>
      </c>
      <c r="D61" s="308">
        <v>637910</v>
      </c>
      <c r="E61" s="308" t="s">
        <v>3153</v>
      </c>
      <c r="F61" s="308" t="s">
        <v>3154</v>
      </c>
      <c r="G61" s="308" t="s">
        <v>3150</v>
      </c>
      <c r="H61" s="308" t="s">
        <v>3155</v>
      </c>
      <c r="I61" s="309">
        <v>43883</v>
      </c>
      <c r="J61" s="308">
        <v>14962.99</v>
      </c>
      <c r="K61" s="308">
        <v>14962.99</v>
      </c>
      <c r="L61" s="308">
        <v>14962.99</v>
      </c>
      <c r="M61" s="308">
        <v>14962.99</v>
      </c>
    </row>
    <row r="62" spans="1:13">
      <c r="B62" s="308" t="s">
        <v>3146</v>
      </c>
      <c r="C62" s="308" t="s">
        <v>3157</v>
      </c>
      <c r="D62" s="308">
        <v>1250590</v>
      </c>
      <c r="E62" s="308" t="s">
        <v>3153</v>
      </c>
      <c r="F62" s="308" t="s">
        <v>3154</v>
      </c>
      <c r="G62" s="308" t="s">
        <v>3150</v>
      </c>
      <c r="H62" s="308" t="s">
        <v>3155</v>
      </c>
      <c r="I62" s="309">
        <v>43901</v>
      </c>
      <c r="J62" s="308">
        <v>15204.07</v>
      </c>
      <c r="K62" s="308">
        <v>15204.07</v>
      </c>
      <c r="L62" s="308">
        <v>15204.07</v>
      </c>
      <c r="M62" s="308">
        <v>15204.07</v>
      </c>
    </row>
    <row r="63" spans="1:13">
      <c r="B63" s="308" t="s">
        <v>3146</v>
      </c>
      <c r="C63" s="308" t="s">
        <v>3152</v>
      </c>
      <c r="D63" s="308">
        <v>624776</v>
      </c>
      <c r="E63" s="308" t="s">
        <v>3153</v>
      </c>
      <c r="F63" s="308" t="s">
        <v>3154</v>
      </c>
      <c r="G63" s="308" t="s">
        <v>3150</v>
      </c>
      <c r="H63" s="308" t="s">
        <v>3155</v>
      </c>
      <c r="I63" s="309">
        <v>43878</v>
      </c>
      <c r="J63" s="308">
        <v>6803.99</v>
      </c>
      <c r="K63" s="308">
        <v>6803.99</v>
      </c>
      <c r="L63" s="308">
        <v>6803.99</v>
      </c>
      <c r="M63" s="308">
        <v>6803.99</v>
      </c>
    </row>
    <row r="64" spans="1:13">
      <c r="B64" s="308" t="s">
        <v>3146</v>
      </c>
      <c r="C64" s="308" t="s">
        <v>3157</v>
      </c>
      <c r="D64" s="308">
        <v>1250590</v>
      </c>
      <c r="E64" s="308" t="s">
        <v>3153</v>
      </c>
      <c r="F64" s="308" t="s">
        <v>3154</v>
      </c>
      <c r="G64" s="308" t="s">
        <v>3150</v>
      </c>
      <c r="H64" s="308" t="s">
        <v>3155</v>
      </c>
      <c r="I64" s="309">
        <v>43901</v>
      </c>
      <c r="J64" s="308">
        <v>15204.07</v>
      </c>
      <c r="K64" s="308">
        <v>15204.07</v>
      </c>
      <c r="L64" s="308">
        <v>15204.07</v>
      </c>
      <c r="M64" s="308">
        <v>15204.07</v>
      </c>
    </row>
    <row r="65" spans="2:13" hidden="1">
      <c r="B65" s="308" t="s">
        <v>3146</v>
      </c>
      <c r="C65" s="308" t="s">
        <v>3158</v>
      </c>
      <c r="D65" s="308">
        <v>818773</v>
      </c>
      <c r="E65" s="308" t="s">
        <v>3148</v>
      </c>
      <c r="F65" s="308" t="s">
        <v>3149</v>
      </c>
      <c r="G65" s="308" t="s">
        <v>3159</v>
      </c>
      <c r="H65" s="308" t="s">
        <v>3151</v>
      </c>
      <c r="I65" s="309">
        <v>43741</v>
      </c>
      <c r="J65" s="308">
        <v>32685</v>
      </c>
      <c r="K65" s="308">
        <v>32685</v>
      </c>
      <c r="L65" s="308">
        <v>32685</v>
      </c>
      <c r="M65" s="308">
        <v>32685</v>
      </c>
    </row>
    <row r="66" spans="2:13" hidden="1">
      <c r="B66" s="308" t="s">
        <v>3146</v>
      </c>
      <c r="C66" s="308" t="s">
        <v>3160</v>
      </c>
      <c r="D66" s="308">
        <v>1250552</v>
      </c>
      <c r="E66" s="308" t="s">
        <v>3153</v>
      </c>
      <c r="F66" s="308" t="s">
        <v>3154</v>
      </c>
      <c r="G66" s="308" t="s">
        <v>3159</v>
      </c>
      <c r="H66" s="308" t="s">
        <v>3161</v>
      </c>
      <c r="I66" s="309">
        <v>43909</v>
      </c>
      <c r="J66" s="308">
        <v>117073.26</v>
      </c>
      <c r="K66" s="308">
        <v>117073.26</v>
      </c>
      <c r="L66" s="308">
        <v>117073.26</v>
      </c>
      <c r="M66" s="308">
        <v>117073.26</v>
      </c>
    </row>
    <row r="67" spans="2:13" hidden="1">
      <c r="B67" s="308" t="s">
        <v>3146</v>
      </c>
      <c r="C67" s="308" t="s">
        <v>3162</v>
      </c>
      <c r="D67" s="308">
        <v>1171153</v>
      </c>
      <c r="E67" s="308" t="s">
        <v>3153</v>
      </c>
      <c r="F67" s="308" t="s">
        <v>3154</v>
      </c>
      <c r="G67" s="308" t="s">
        <v>3159</v>
      </c>
      <c r="H67" s="308" t="s">
        <v>3161</v>
      </c>
      <c r="I67" s="309">
        <v>43907</v>
      </c>
      <c r="J67" s="308">
        <v>130628.45</v>
      </c>
      <c r="K67" s="308">
        <v>130628.45</v>
      </c>
      <c r="L67" s="308">
        <v>130628.45</v>
      </c>
      <c r="M67" s="308">
        <v>130628.45</v>
      </c>
    </row>
    <row r="68" spans="2:13" hidden="1">
      <c r="B68" s="308" t="s">
        <v>3146</v>
      </c>
      <c r="C68" s="308" t="s">
        <v>3158</v>
      </c>
      <c r="D68" s="308">
        <v>818773</v>
      </c>
      <c r="E68" s="308" t="s">
        <v>3148</v>
      </c>
      <c r="F68" s="308" t="s">
        <v>3149</v>
      </c>
      <c r="G68" s="308" t="s">
        <v>3159</v>
      </c>
      <c r="H68" s="308" t="s">
        <v>3151</v>
      </c>
      <c r="I68" s="309">
        <v>43741</v>
      </c>
      <c r="J68" s="308">
        <v>32685</v>
      </c>
      <c r="K68" s="308">
        <v>32685</v>
      </c>
      <c r="L68" s="308">
        <v>32685</v>
      </c>
      <c r="M68" s="308">
        <v>32685</v>
      </c>
    </row>
    <row r="69" spans="2:13" hidden="1">
      <c r="B69" s="308" t="s">
        <v>3146</v>
      </c>
      <c r="C69" s="308" t="s">
        <v>3163</v>
      </c>
      <c r="D69" s="308">
        <v>1006181</v>
      </c>
      <c r="E69" s="308" t="s">
        <v>3148</v>
      </c>
      <c r="F69" s="308" t="s">
        <v>3149</v>
      </c>
      <c r="G69" s="308" t="s">
        <v>3159</v>
      </c>
      <c r="H69" s="308" t="s">
        <v>3151</v>
      </c>
      <c r="I69" s="309">
        <v>43878</v>
      </c>
      <c r="J69" s="308">
        <v>28603</v>
      </c>
      <c r="K69" s="308">
        <v>28603</v>
      </c>
      <c r="L69" s="308">
        <v>28603</v>
      </c>
      <c r="M69" s="308">
        <v>28603</v>
      </c>
    </row>
    <row r="70" spans="2:13" hidden="1">
      <c r="B70" s="308" t="s">
        <v>3146</v>
      </c>
      <c r="C70" s="308" t="s">
        <v>3160</v>
      </c>
      <c r="D70" s="308">
        <v>1250552</v>
      </c>
      <c r="E70" s="308" t="s">
        <v>3153</v>
      </c>
      <c r="F70" s="308" t="s">
        <v>3154</v>
      </c>
      <c r="G70" s="308" t="s">
        <v>3159</v>
      </c>
      <c r="H70" s="308" t="s">
        <v>3161</v>
      </c>
      <c r="I70" s="309">
        <v>43909</v>
      </c>
      <c r="J70" s="308">
        <v>117073.26</v>
      </c>
      <c r="K70" s="308">
        <v>117073.26</v>
      </c>
      <c r="L70" s="308">
        <v>117073.26</v>
      </c>
      <c r="M70" s="308">
        <v>117073.26</v>
      </c>
    </row>
    <row r="71" spans="2:13" hidden="1">
      <c r="B71" s="308" t="s">
        <v>3146</v>
      </c>
      <c r="C71" s="308" t="s">
        <v>3162</v>
      </c>
      <c r="D71" s="308">
        <v>1171153</v>
      </c>
      <c r="E71" s="308" t="s">
        <v>3153</v>
      </c>
      <c r="F71" s="308" t="s">
        <v>3154</v>
      </c>
      <c r="G71" s="308" t="s">
        <v>3159</v>
      </c>
      <c r="H71" s="308" t="s">
        <v>3161</v>
      </c>
      <c r="I71" s="309">
        <v>43907</v>
      </c>
      <c r="J71" s="308">
        <v>130628.45</v>
      </c>
      <c r="K71" s="308">
        <v>130628.45</v>
      </c>
      <c r="L71" s="308">
        <v>130628.45</v>
      </c>
      <c r="M71" s="308">
        <v>130628.45</v>
      </c>
    </row>
    <row r="72" spans="2:13">
      <c r="B72" s="308" t="s">
        <v>3146</v>
      </c>
      <c r="C72" s="308" t="s">
        <v>3164</v>
      </c>
      <c r="D72" s="308">
        <v>635519</v>
      </c>
      <c r="E72" s="308" t="s">
        <v>3153</v>
      </c>
      <c r="F72" s="308" t="s">
        <v>3154</v>
      </c>
      <c r="G72" s="308" t="s">
        <v>3165</v>
      </c>
      <c r="H72" s="308" t="s">
        <v>3166</v>
      </c>
      <c r="I72" s="309">
        <v>43911</v>
      </c>
      <c r="J72" s="308">
        <v>16605.009999999998</v>
      </c>
      <c r="K72" s="308">
        <v>16605.009999999998</v>
      </c>
      <c r="L72" s="308">
        <v>16605.009999999998</v>
      </c>
      <c r="M72" s="308">
        <v>16605.009999999998</v>
      </c>
    </row>
    <row r="73" spans="2:13">
      <c r="B73" s="308" t="s">
        <v>3146</v>
      </c>
      <c r="C73" s="308" t="s">
        <v>3167</v>
      </c>
      <c r="D73" s="308">
        <v>622990</v>
      </c>
      <c r="E73" s="308" t="s">
        <v>3153</v>
      </c>
      <c r="F73" s="308" t="s">
        <v>3154</v>
      </c>
      <c r="G73" s="308" t="s">
        <v>3165</v>
      </c>
      <c r="H73" s="308" t="s">
        <v>3166</v>
      </c>
      <c r="I73" s="309">
        <v>43829</v>
      </c>
      <c r="J73" s="308">
        <v>46394.99</v>
      </c>
      <c r="K73" s="308">
        <v>46394.99</v>
      </c>
      <c r="L73" s="308">
        <v>46394.99</v>
      </c>
      <c r="M73" s="308">
        <v>46394.99</v>
      </c>
    </row>
    <row r="74" spans="2:13">
      <c r="B74" s="308" t="s">
        <v>3146</v>
      </c>
      <c r="C74" s="308" t="s">
        <v>3164</v>
      </c>
      <c r="D74" s="308">
        <v>635519</v>
      </c>
      <c r="E74" s="308" t="s">
        <v>3153</v>
      </c>
      <c r="F74" s="308" t="s">
        <v>3154</v>
      </c>
      <c r="G74" s="308" t="s">
        <v>3165</v>
      </c>
      <c r="H74" s="308" t="s">
        <v>3166</v>
      </c>
      <c r="I74" s="309">
        <v>43911</v>
      </c>
      <c r="J74" s="308">
        <v>16605.009999999998</v>
      </c>
      <c r="K74" s="308">
        <v>16605.009999999998</v>
      </c>
      <c r="L74" s="308">
        <v>16605.009999999998</v>
      </c>
      <c r="M74" s="308">
        <v>16605.009999999998</v>
      </c>
    </row>
    <row r="75" spans="2:13">
      <c r="B75" s="308" t="s">
        <v>3146</v>
      </c>
      <c r="C75" s="308" t="s">
        <v>3167</v>
      </c>
      <c r="D75" s="308">
        <v>622990</v>
      </c>
      <c r="E75" s="308" t="s">
        <v>3153</v>
      </c>
      <c r="F75" s="308" t="s">
        <v>3154</v>
      </c>
      <c r="G75" s="308" t="s">
        <v>3165</v>
      </c>
      <c r="H75" s="308" t="s">
        <v>3166</v>
      </c>
      <c r="I75" s="309">
        <v>43829</v>
      </c>
      <c r="J75" s="308">
        <v>46394.99</v>
      </c>
      <c r="K75" s="308">
        <v>46394.99</v>
      </c>
      <c r="L75" s="308">
        <v>46394.99</v>
      </c>
      <c r="M75" s="308">
        <v>46394.99</v>
      </c>
    </row>
    <row r="76" spans="2:13">
      <c r="B76" s="310"/>
      <c r="C76" s="310"/>
      <c r="D76" s="310"/>
      <c r="E76" s="310"/>
      <c r="F76" s="310"/>
      <c r="G76" s="310"/>
      <c r="H76" s="310"/>
      <c r="I76" s="311"/>
      <c r="J76" s="310"/>
      <c r="K76" s="310"/>
      <c r="L76" s="310"/>
      <c r="M76" s="310"/>
    </row>
    <row r="77" spans="2:13">
      <c r="B77" s="307"/>
      <c r="C77" s="307"/>
      <c r="D77" s="307"/>
      <c r="E77" s="307"/>
      <c r="F77" s="307"/>
      <c r="G77" s="307"/>
      <c r="H77" s="307"/>
      <c r="I77" s="312" t="s">
        <v>722</v>
      </c>
      <c r="J77" s="313">
        <f>SUM(J59:J75)</f>
        <v>787726.52999999991</v>
      </c>
      <c r="K77" s="313">
        <f>SUBTOTAL(9,K59:K75)</f>
        <v>198350.11</v>
      </c>
      <c r="L77" s="313">
        <f>COUNT(L59:L75)</f>
        <v>17</v>
      </c>
      <c r="M77" s="313">
        <f>SUBTOTAL(2,M59:M75)</f>
        <v>10</v>
      </c>
    </row>
    <row r="79" spans="2:13">
      <c r="J79" s="42" t="s">
        <v>3381</v>
      </c>
      <c r="K79" s="42" t="s">
        <v>3382</v>
      </c>
      <c r="L79" s="42" t="s">
        <v>3383</v>
      </c>
      <c r="M79" s="42" t="s">
        <v>3384</v>
      </c>
    </row>
  </sheetData>
  <autoFilter ref="B58:M75">
    <filterColumn colId="5">
      <filters>
        <filter val="401-Porvorim"/>
        <filter val="405-Mapusa"/>
      </filters>
    </filterColumn>
  </autoFilter>
  <sortState ref="B36:E52">
    <sortCondition ref="C36:C52"/>
  </sortState>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E59"/>
  <sheetViews>
    <sheetView workbookViewId="0">
      <pane ySplit="1" topLeftCell="A2" activePane="bottomLeft" state="frozen"/>
      <selection pane="bottomLeft" activeCell="C2" sqref="C2"/>
    </sheetView>
  </sheetViews>
  <sheetFormatPr defaultRowHeight="15"/>
  <cols>
    <col min="1" max="1" width="15.140625" bestFit="1" customWidth="1"/>
    <col min="2" max="2" width="18.85546875" bestFit="1" customWidth="1"/>
    <col min="3" max="3" width="14" bestFit="1" customWidth="1"/>
    <col min="4" max="4" width="16.140625" bestFit="1" customWidth="1"/>
    <col min="5" max="5" width="17.5703125" bestFit="1" customWidth="1"/>
  </cols>
  <sheetData>
    <row r="1" spans="1:2" ht="36.75" customHeight="1"/>
    <row r="3" spans="1:2" ht="24.95" customHeight="1">
      <c r="A3" s="18" t="s">
        <v>222</v>
      </c>
      <c r="B3" s="10"/>
    </row>
    <row r="4" spans="1:2" ht="24.95" customHeight="1">
      <c r="A4" s="19" t="s">
        <v>247</v>
      </c>
    </row>
    <row r="5" spans="1:2" ht="18.75">
      <c r="A5" s="12"/>
    </row>
    <row r="6" spans="1:2" ht="18.75">
      <c r="A6" s="227" t="s">
        <v>3187</v>
      </c>
    </row>
    <row r="20" spans="1:5" ht="20.25">
      <c r="A20" s="12" t="s">
        <v>261</v>
      </c>
      <c r="B20" s="229" t="s">
        <v>3186</v>
      </c>
    </row>
    <row r="21" spans="1:5">
      <c r="B21" t="s">
        <v>3188</v>
      </c>
    </row>
    <row r="22" spans="1:5">
      <c r="B22" s="62" t="s">
        <v>466</v>
      </c>
      <c r="C22" s="62" t="s">
        <v>3129</v>
      </c>
      <c r="D22" s="62" t="s">
        <v>3130</v>
      </c>
      <c r="E22" s="62" t="s">
        <v>3131</v>
      </c>
    </row>
    <row r="23" spans="1:5">
      <c r="B23" s="315">
        <v>43589</v>
      </c>
      <c r="C23" s="308" t="s">
        <v>3168</v>
      </c>
      <c r="D23" s="316" t="s">
        <v>822</v>
      </c>
      <c r="E23" s="219">
        <v>34954</v>
      </c>
    </row>
    <row r="24" spans="1:5">
      <c r="B24" s="315">
        <v>43545</v>
      </c>
      <c r="C24" s="308" t="s">
        <v>3168</v>
      </c>
      <c r="D24" s="308" t="s">
        <v>218</v>
      </c>
      <c r="E24" s="219">
        <v>23765</v>
      </c>
    </row>
    <row r="25" spans="1:5">
      <c r="B25" s="315">
        <v>43626</v>
      </c>
      <c r="C25" s="308" t="s">
        <v>3168</v>
      </c>
      <c r="D25" s="316" t="s">
        <v>3174</v>
      </c>
      <c r="E25" s="219">
        <v>16990</v>
      </c>
    </row>
    <row r="26" spans="1:5">
      <c r="B26" s="315">
        <v>43565</v>
      </c>
      <c r="C26" s="308" t="s">
        <v>3168</v>
      </c>
      <c r="D26" s="308" t="s">
        <v>857</v>
      </c>
      <c r="E26" s="219">
        <v>15875</v>
      </c>
    </row>
    <row r="27" spans="1:5">
      <c r="B27" s="315">
        <v>43550</v>
      </c>
      <c r="C27" s="308" t="s">
        <v>3169</v>
      </c>
      <c r="D27" s="308" t="s">
        <v>845</v>
      </c>
      <c r="E27" s="219">
        <v>123990</v>
      </c>
    </row>
    <row r="28" spans="1:5">
      <c r="B28" s="315">
        <v>43630</v>
      </c>
      <c r="C28" s="308" t="s">
        <v>3169</v>
      </c>
      <c r="D28" s="316" t="s">
        <v>3175</v>
      </c>
      <c r="E28" s="219">
        <v>98063</v>
      </c>
    </row>
    <row r="29" spans="1:5">
      <c r="B29" s="315">
        <v>43571</v>
      </c>
      <c r="C29" s="308" t="s">
        <v>3169</v>
      </c>
      <c r="D29" s="308" t="s">
        <v>3172</v>
      </c>
      <c r="E29" s="219">
        <v>76309</v>
      </c>
    </row>
    <row r="30" spans="1:5">
      <c r="B30" s="315">
        <v>43616</v>
      </c>
      <c r="C30" s="308" t="s">
        <v>3169</v>
      </c>
      <c r="D30" s="316" t="s">
        <v>834</v>
      </c>
      <c r="E30" s="219">
        <v>56892</v>
      </c>
    </row>
    <row r="31" spans="1:5">
      <c r="B31" s="315">
        <v>43594</v>
      </c>
      <c r="C31" s="308" t="s">
        <v>3169</v>
      </c>
      <c r="D31" s="308" t="s">
        <v>744</v>
      </c>
      <c r="E31" s="219">
        <v>45990</v>
      </c>
    </row>
    <row r="32" spans="1:5">
      <c r="B32" s="315">
        <v>43575</v>
      </c>
      <c r="C32" s="308" t="s">
        <v>3170</v>
      </c>
      <c r="D32" s="308" t="s">
        <v>803</v>
      </c>
      <c r="E32" s="219">
        <v>125789</v>
      </c>
    </row>
    <row r="33" spans="1:5">
      <c r="B33" s="315">
        <v>43636</v>
      </c>
      <c r="C33" s="308" t="s">
        <v>3170</v>
      </c>
      <c r="D33" s="316" t="s">
        <v>3177</v>
      </c>
      <c r="E33" s="219">
        <v>46098</v>
      </c>
    </row>
    <row r="34" spans="1:5">
      <c r="B34" s="315">
        <v>43553</v>
      </c>
      <c r="C34" s="308" t="s">
        <v>3170</v>
      </c>
      <c r="D34" s="308" t="s">
        <v>862</v>
      </c>
      <c r="E34" s="219">
        <v>27892</v>
      </c>
    </row>
    <row r="35" spans="1:5">
      <c r="B35" s="315">
        <v>43601</v>
      </c>
      <c r="C35" s="308" t="s">
        <v>3170</v>
      </c>
      <c r="D35" s="316" t="s">
        <v>3176</v>
      </c>
      <c r="E35" s="219">
        <v>12990</v>
      </c>
    </row>
    <row r="36" spans="1:5">
      <c r="B36" s="315">
        <v>43640</v>
      </c>
      <c r="C36" s="308" t="s">
        <v>3171</v>
      </c>
      <c r="D36" s="316" t="s">
        <v>3179</v>
      </c>
      <c r="E36" s="219">
        <v>98554</v>
      </c>
    </row>
    <row r="37" spans="1:5">
      <c r="B37" s="315">
        <v>43580</v>
      </c>
      <c r="C37" s="308" t="s">
        <v>3171</v>
      </c>
      <c r="D37" s="308" t="s">
        <v>3173</v>
      </c>
      <c r="E37" s="219">
        <v>67098</v>
      </c>
    </row>
    <row r="38" spans="1:5">
      <c r="B38" s="315">
        <v>43607</v>
      </c>
      <c r="C38" s="308" t="s">
        <v>3171</v>
      </c>
      <c r="D38" s="316" t="s">
        <v>215</v>
      </c>
      <c r="E38" s="219">
        <v>46787</v>
      </c>
    </row>
    <row r="39" spans="1:5">
      <c r="B39" s="315">
        <v>43554</v>
      </c>
      <c r="C39" s="308" t="s">
        <v>3171</v>
      </c>
      <c r="D39" s="316" t="s">
        <v>3178</v>
      </c>
      <c r="E39" s="219">
        <v>34098</v>
      </c>
    </row>
    <row r="40" spans="1:5">
      <c r="B40" s="317"/>
      <c r="C40" s="310"/>
      <c r="D40" s="318"/>
      <c r="E40" s="319"/>
    </row>
    <row r="41" spans="1:5" ht="18.75">
      <c r="A41" s="12" t="s">
        <v>262</v>
      </c>
      <c r="B41" t="s">
        <v>3189</v>
      </c>
    </row>
    <row r="42" spans="1:5">
      <c r="B42" s="62" t="s">
        <v>466</v>
      </c>
      <c r="C42" s="62" t="s">
        <v>3129</v>
      </c>
      <c r="D42" s="62" t="s">
        <v>3130</v>
      </c>
      <c r="E42" s="62" t="s">
        <v>3131</v>
      </c>
    </row>
    <row r="43" spans="1:5">
      <c r="B43" s="315">
        <v>43545</v>
      </c>
      <c r="C43" s="308" t="s">
        <v>3168</v>
      </c>
      <c r="D43" s="308" t="s">
        <v>218</v>
      </c>
      <c r="E43" s="219">
        <v>23765</v>
      </c>
    </row>
    <row r="44" spans="1:5">
      <c r="B44" s="315">
        <v>43550</v>
      </c>
      <c r="C44" s="308" t="s">
        <v>3169</v>
      </c>
      <c r="D44" s="308" t="s">
        <v>845</v>
      </c>
      <c r="E44" s="219">
        <v>123990</v>
      </c>
    </row>
    <row r="45" spans="1:5">
      <c r="B45" s="315">
        <v>43553</v>
      </c>
      <c r="C45" s="308" t="s">
        <v>3170</v>
      </c>
      <c r="D45" s="308" t="s">
        <v>862</v>
      </c>
      <c r="E45" s="219">
        <v>27892</v>
      </c>
    </row>
    <row r="46" spans="1:5">
      <c r="B46" s="315">
        <v>43554</v>
      </c>
      <c r="C46" s="308" t="s">
        <v>3171</v>
      </c>
      <c r="D46" s="316" t="s">
        <v>3178</v>
      </c>
      <c r="E46" s="219">
        <v>34098</v>
      </c>
    </row>
    <row r="47" spans="1:5">
      <c r="B47" s="315">
        <v>43565</v>
      </c>
      <c r="C47" s="308" t="s">
        <v>3168</v>
      </c>
      <c r="D47" s="308" t="s">
        <v>857</v>
      </c>
      <c r="E47" s="219">
        <v>15875</v>
      </c>
    </row>
    <row r="48" spans="1:5">
      <c r="B48" s="315">
        <v>43571</v>
      </c>
      <c r="C48" s="308" t="s">
        <v>3169</v>
      </c>
      <c r="D48" s="308" t="s">
        <v>3172</v>
      </c>
      <c r="E48" s="219">
        <v>76309</v>
      </c>
    </row>
    <row r="49" spans="2:5">
      <c r="B49" s="315">
        <v>43575</v>
      </c>
      <c r="C49" s="308" t="s">
        <v>3170</v>
      </c>
      <c r="D49" s="308" t="s">
        <v>803</v>
      </c>
      <c r="E49" s="219">
        <v>125789</v>
      </c>
    </row>
    <row r="50" spans="2:5">
      <c r="B50" s="315">
        <v>43580</v>
      </c>
      <c r="C50" s="308" t="s">
        <v>3171</v>
      </c>
      <c r="D50" s="308" t="s">
        <v>3173</v>
      </c>
      <c r="E50" s="219">
        <v>67098</v>
      </c>
    </row>
    <row r="51" spans="2:5">
      <c r="B51" s="315">
        <v>43589</v>
      </c>
      <c r="C51" s="308" t="s">
        <v>3168</v>
      </c>
      <c r="D51" s="316" t="s">
        <v>822</v>
      </c>
      <c r="E51" s="219">
        <v>34954</v>
      </c>
    </row>
    <row r="52" spans="2:5">
      <c r="B52" s="315">
        <v>43594</v>
      </c>
      <c r="C52" s="308" t="s">
        <v>3169</v>
      </c>
      <c r="D52" s="308" t="s">
        <v>744</v>
      </c>
      <c r="E52" s="219">
        <v>45990</v>
      </c>
    </row>
    <row r="53" spans="2:5">
      <c r="B53" s="315">
        <v>43601</v>
      </c>
      <c r="C53" s="308" t="s">
        <v>3170</v>
      </c>
      <c r="D53" s="316" t="s">
        <v>3176</v>
      </c>
      <c r="E53" s="219">
        <v>12990</v>
      </c>
    </row>
    <row r="54" spans="2:5">
      <c r="B54" s="315">
        <v>43607</v>
      </c>
      <c r="C54" s="308" t="s">
        <v>3171</v>
      </c>
      <c r="D54" s="316" t="s">
        <v>215</v>
      </c>
      <c r="E54" s="219">
        <v>46787</v>
      </c>
    </row>
    <row r="55" spans="2:5">
      <c r="B55" s="315">
        <v>43616</v>
      </c>
      <c r="C55" s="308" t="s">
        <v>3169</v>
      </c>
      <c r="D55" s="316" t="s">
        <v>834</v>
      </c>
      <c r="E55" s="219">
        <v>56892</v>
      </c>
    </row>
    <row r="56" spans="2:5">
      <c r="B56" s="315">
        <v>43626</v>
      </c>
      <c r="C56" s="308" t="s">
        <v>3168</v>
      </c>
      <c r="D56" s="316" t="s">
        <v>3174</v>
      </c>
      <c r="E56" s="219">
        <v>16990</v>
      </c>
    </row>
    <row r="57" spans="2:5">
      <c r="B57" s="315">
        <v>43630</v>
      </c>
      <c r="C57" s="308" t="s">
        <v>3169</v>
      </c>
      <c r="D57" s="316" t="s">
        <v>3175</v>
      </c>
      <c r="E57" s="219">
        <v>98063</v>
      </c>
    </row>
    <row r="58" spans="2:5">
      <c r="B58" s="315">
        <v>43636</v>
      </c>
      <c r="C58" s="308" t="s">
        <v>3170</v>
      </c>
      <c r="D58" s="316" t="s">
        <v>3177</v>
      </c>
      <c r="E58" s="219">
        <v>46098</v>
      </c>
    </row>
    <row r="59" spans="2:5">
      <c r="B59" s="315">
        <v>43640</v>
      </c>
      <c r="C59" s="308" t="s">
        <v>3171</v>
      </c>
      <c r="D59" s="316" t="s">
        <v>3179</v>
      </c>
      <c r="E59" s="219">
        <v>98554</v>
      </c>
    </row>
  </sheetData>
  <sortState ref="B43:E59">
    <sortCondition ref="B43:B59"/>
    <sortCondition ref="E43:E59"/>
  </sortState>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filterMode="1"/>
  <dimension ref="A1:O78"/>
  <sheetViews>
    <sheetView workbookViewId="0">
      <pane ySplit="1" topLeftCell="A2" activePane="bottomLeft" state="frozen"/>
      <selection pane="bottomLeft" activeCell="E2" sqref="E2"/>
    </sheetView>
  </sheetViews>
  <sheetFormatPr defaultRowHeight="15"/>
  <cols>
    <col min="1" max="1" width="15.140625" bestFit="1" customWidth="1"/>
    <col min="2" max="2" width="5.7109375" customWidth="1"/>
    <col min="3" max="3" width="11.7109375" bestFit="1" customWidth="1"/>
    <col min="4" max="4" width="9.7109375" bestFit="1" customWidth="1"/>
    <col min="6" max="6" width="13.28515625" bestFit="1" customWidth="1"/>
    <col min="7" max="7" width="31.42578125" bestFit="1" customWidth="1"/>
    <col min="8" max="8" width="9.7109375" customWidth="1"/>
    <col min="9" max="9" width="7.85546875" customWidth="1"/>
    <col min="10" max="10" width="7" bestFit="1" customWidth="1"/>
    <col min="11" max="11" width="15" customWidth="1"/>
    <col min="12" max="12" width="15.7109375" customWidth="1"/>
    <col min="13" max="13" width="17.7109375" customWidth="1"/>
    <col min="14" max="14" width="32.7109375" customWidth="1"/>
    <col min="15" max="15" width="20.28515625"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18.75">
      <c r="A7" s="12"/>
    </row>
    <row r="8" spans="1:2" ht="18.75">
      <c r="A8" s="227" t="s">
        <v>3187</v>
      </c>
    </row>
    <row r="27" spans="1:15" ht="20.25">
      <c r="A27" s="12" t="s">
        <v>261</v>
      </c>
      <c r="B27" s="229" t="s">
        <v>3328</v>
      </c>
    </row>
    <row r="28" spans="1:15" ht="20.25">
      <c r="A28" s="12"/>
      <c r="B28" s="229" t="s">
        <v>3379</v>
      </c>
    </row>
    <row r="29" spans="1:15" ht="30">
      <c r="B29" s="334" t="s">
        <v>44</v>
      </c>
      <c r="C29" s="334" t="s">
        <v>3191</v>
      </c>
      <c r="D29" s="334" t="s">
        <v>3192</v>
      </c>
      <c r="E29" s="334" t="s">
        <v>3193</v>
      </c>
      <c r="F29" s="334" t="s">
        <v>3194</v>
      </c>
      <c r="G29" s="334" t="s">
        <v>3195</v>
      </c>
      <c r="H29" s="334" t="s">
        <v>3196</v>
      </c>
      <c r="I29" s="334" t="s">
        <v>3197</v>
      </c>
      <c r="J29" s="334" t="s">
        <v>3198</v>
      </c>
      <c r="K29" s="334" t="s">
        <v>3199</v>
      </c>
      <c r="L29" s="334" t="s">
        <v>1003</v>
      </c>
      <c r="M29" s="334" t="s">
        <v>3200</v>
      </c>
      <c r="N29" s="334" t="s">
        <v>3135</v>
      </c>
      <c r="O29" s="334" t="s">
        <v>3201</v>
      </c>
    </row>
    <row r="30" spans="1:15" hidden="1">
      <c r="B30" s="332">
        <v>1</v>
      </c>
      <c r="C30" s="332" t="s">
        <v>3202</v>
      </c>
      <c r="D30" s="333">
        <v>43860</v>
      </c>
      <c r="E30" s="332">
        <v>7312720</v>
      </c>
      <c r="F30" s="333">
        <v>43866</v>
      </c>
      <c r="G30" s="332" t="s">
        <v>3203</v>
      </c>
      <c r="H30" s="332" t="s">
        <v>3204</v>
      </c>
      <c r="I30" s="332" t="s">
        <v>3205</v>
      </c>
      <c r="J30" s="332">
        <v>34956</v>
      </c>
      <c r="K30" s="332" t="s">
        <v>3206</v>
      </c>
      <c r="L30" s="332">
        <v>305955</v>
      </c>
      <c r="M30" s="332" t="s">
        <v>3207</v>
      </c>
      <c r="N30" s="332" t="s">
        <v>3208</v>
      </c>
      <c r="O30" s="332">
        <v>9923000277</v>
      </c>
    </row>
    <row r="31" spans="1:15">
      <c r="B31" s="332">
        <v>2</v>
      </c>
      <c r="C31" s="332" t="s">
        <v>3209</v>
      </c>
      <c r="D31" s="333">
        <v>43862</v>
      </c>
      <c r="E31" s="332">
        <v>7304555</v>
      </c>
      <c r="F31" s="333">
        <v>43862</v>
      </c>
      <c r="G31" s="332" t="s">
        <v>3210</v>
      </c>
      <c r="H31" s="332" t="s">
        <v>3204</v>
      </c>
      <c r="I31" s="332" t="s">
        <v>3211</v>
      </c>
      <c r="J31" s="332">
        <v>39086</v>
      </c>
      <c r="K31" s="332" t="s">
        <v>3212</v>
      </c>
      <c r="L31" s="332">
        <v>933688</v>
      </c>
      <c r="M31" s="332" t="s">
        <v>3213</v>
      </c>
      <c r="N31" s="332" t="s">
        <v>3214</v>
      </c>
      <c r="O31" s="332">
        <v>7038122449</v>
      </c>
    </row>
    <row r="32" spans="1:15" hidden="1">
      <c r="B32" s="332">
        <v>3</v>
      </c>
      <c r="C32" s="332" t="s">
        <v>3215</v>
      </c>
      <c r="D32" s="333">
        <v>43862</v>
      </c>
      <c r="E32" s="332">
        <v>7304563</v>
      </c>
      <c r="F32" s="333">
        <v>43862</v>
      </c>
      <c r="G32" s="332" t="s">
        <v>3210</v>
      </c>
      <c r="H32" s="332" t="s">
        <v>3204</v>
      </c>
      <c r="I32" s="332" t="s">
        <v>3216</v>
      </c>
      <c r="J32" s="332">
        <v>51939</v>
      </c>
      <c r="K32" s="332" t="s">
        <v>3212</v>
      </c>
      <c r="L32" s="332">
        <v>468658</v>
      </c>
      <c r="M32" s="332" t="s">
        <v>3217</v>
      </c>
      <c r="N32" s="332" t="s">
        <v>3218</v>
      </c>
      <c r="O32" s="332">
        <v>9011072525</v>
      </c>
    </row>
    <row r="33" spans="1:15" hidden="1">
      <c r="B33" s="332">
        <v>6</v>
      </c>
      <c r="C33" s="332" t="s">
        <v>3222</v>
      </c>
      <c r="D33" s="333">
        <v>43862</v>
      </c>
      <c r="E33" s="332">
        <v>7304604</v>
      </c>
      <c r="F33" s="333">
        <v>43862</v>
      </c>
      <c r="G33" s="332" t="s">
        <v>3210</v>
      </c>
      <c r="H33" s="332" t="s">
        <v>3204</v>
      </c>
      <c r="I33" s="332" t="s">
        <v>3220</v>
      </c>
      <c r="J33" s="332">
        <v>113673</v>
      </c>
      <c r="K33" s="332" t="s">
        <v>3225</v>
      </c>
      <c r="L33" s="332">
        <v>363912</v>
      </c>
      <c r="M33" s="332" t="s">
        <v>3223</v>
      </c>
      <c r="N33" s="332" t="s">
        <v>3224</v>
      </c>
      <c r="O33" s="332">
        <v>9822179995</v>
      </c>
    </row>
    <row r="34" spans="1:15" hidden="1">
      <c r="B34" s="332">
        <v>7</v>
      </c>
      <c r="C34" s="332" t="s">
        <v>3226</v>
      </c>
      <c r="D34" s="333">
        <v>43862</v>
      </c>
      <c r="E34" s="332">
        <v>7304624</v>
      </c>
      <c r="F34" s="333">
        <v>43862</v>
      </c>
      <c r="G34" s="332" t="s">
        <v>3227</v>
      </c>
      <c r="H34" s="332" t="s">
        <v>3204</v>
      </c>
      <c r="I34" s="332" t="s">
        <v>3220</v>
      </c>
      <c r="J34" s="332">
        <v>4897</v>
      </c>
      <c r="K34" s="332" t="s">
        <v>3228</v>
      </c>
      <c r="L34" s="332">
        <v>119703</v>
      </c>
      <c r="M34" s="332" t="s">
        <v>3229</v>
      </c>
      <c r="N34" s="332" t="s">
        <v>3230</v>
      </c>
      <c r="O34" s="332">
        <v>9922738484</v>
      </c>
    </row>
    <row r="35" spans="1:15" hidden="1">
      <c r="B35" s="332">
        <v>8</v>
      </c>
      <c r="C35" s="332" t="s">
        <v>3231</v>
      </c>
      <c r="D35" s="333">
        <v>43862</v>
      </c>
      <c r="E35" s="332">
        <v>7304639</v>
      </c>
      <c r="F35" s="333">
        <v>43862</v>
      </c>
      <c r="G35" s="332" t="s">
        <v>3227</v>
      </c>
      <c r="H35" s="332" t="s">
        <v>3204</v>
      </c>
      <c r="I35" s="332" t="s">
        <v>3232</v>
      </c>
      <c r="J35" s="332">
        <v>3181</v>
      </c>
      <c r="K35" s="332" t="s">
        <v>3233</v>
      </c>
      <c r="L35" s="332">
        <v>540045</v>
      </c>
      <c r="M35" s="332" t="s">
        <v>3234</v>
      </c>
      <c r="N35" s="332" t="s">
        <v>3235</v>
      </c>
      <c r="O35" s="332">
        <v>9822116126</v>
      </c>
    </row>
    <row r="36" spans="1:15" hidden="1">
      <c r="B36" s="332">
        <v>9</v>
      </c>
      <c r="C36" s="332" t="s">
        <v>3236</v>
      </c>
      <c r="D36" s="333">
        <v>43862</v>
      </c>
      <c r="E36" s="332">
        <v>7304648</v>
      </c>
      <c r="F36" s="333">
        <v>43862</v>
      </c>
      <c r="G36" s="332" t="s">
        <v>3203</v>
      </c>
      <c r="H36" s="332" t="s">
        <v>3204</v>
      </c>
      <c r="I36" s="332" t="s">
        <v>3211</v>
      </c>
      <c r="J36" s="332">
        <v>36158</v>
      </c>
      <c r="K36" s="332" t="s">
        <v>3237</v>
      </c>
      <c r="L36" s="332">
        <v>138881</v>
      </c>
      <c r="M36" s="332" t="s">
        <v>3238</v>
      </c>
      <c r="N36" s="332" t="s">
        <v>3239</v>
      </c>
      <c r="O36" s="332">
        <v>7350816998</v>
      </c>
    </row>
    <row r="37" spans="1:15" hidden="1">
      <c r="B37" s="332">
        <v>10</v>
      </c>
      <c r="C37" s="332" t="s">
        <v>3240</v>
      </c>
      <c r="D37" s="333">
        <v>43862</v>
      </c>
      <c r="E37" s="332">
        <v>7304650</v>
      </c>
      <c r="F37" s="333">
        <v>43862</v>
      </c>
      <c r="G37" s="332" t="s">
        <v>3203</v>
      </c>
      <c r="H37" s="332" t="s">
        <v>3204</v>
      </c>
      <c r="I37" s="332" t="s">
        <v>3232</v>
      </c>
      <c r="J37" s="332">
        <v>103131</v>
      </c>
      <c r="K37" s="332" t="s">
        <v>3241</v>
      </c>
      <c r="L37" s="332">
        <v>164657</v>
      </c>
      <c r="M37" s="332" t="s">
        <v>3242</v>
      </c>
      <c r="N37" s="332" t="s">
        <v>3243</v>
      </c>
      <c r="O37" s="332">
        <v>9049928174</v>
      </c>
    </row>
    <row r="38" spans="1:15" hidden="1">
      <c r="B38" s="332">
        <v>15</v>
      </c>
      <c r="C38" s="332" t="s">
        <v>3247</v>
      </c>
      <c r="D38" s="333">
        <v>43862</v>
      </c>
      <c r="E38" s="332">
        <v>7304794</v>
      </c>
      <c r="F38" s="333">
        <v>43862</v>
      </c>
      <c r="G38" s="332" t="s">
        <v>3203</v>
      </c>
      <c r="H38" s="332" t="s">
        <v>3204</v>
      </c>
      <c r="I38" s="332" t="s">
        <v>3245</v>
      </c>
      <c r="J38" s="332">
        <v>10085</v>
      </c>
      <c r="K38" s="332" t="s">
        <v>3248</v>
      </c>
      <c r="L38" s="332">
        <v>498647</v>
      </c>
      <c r="M38" s="332" t="s">
        <v>3207</v>
      </c>
      <c r="N38" s="332" t="s">
        <v>3249</v>
      </c>
      <c r="O38" s="332">
        <v>9881274102</v>
      </c>
    </row>
    <row r="39" spans="1:15" hidden="1">
      <c r="B39" s="332">
        <v>16</v>
      </c>
      <c r="C39" s="332" t="s">
        <v>3250</v>
      </c>
      <c r="D39" s="333">
        <v>43862</v>
      </c>
      <c r="E39" s="332">
        <v>7304805</v>
      </c>
      <c r="F39" s="333">
        <v>43862</v>
      </c>
      <c r="G39" s="332" t="s">
        <v>3210</v>
      </c>
      <c r="H39" s="332" t="s">
        <v>3204</v>
      </c>
      <c r="I39" s="332" t="s">
        <v>3216</v>
      </c>
      <c r="J39" s="332">
        <v>107165</v>
      </c>
      <c r="K39" s="332" t="s">
        <v>3251</v>
      </c>
      <c r="L39" s="332">
        <v>346090</v>
      </c>
      <c r="M39" s="332" t="s">
        <v>3252</v>
      </c>
      <c r="N39" s="332" t="s">
        <v>3253</v>
      </c>
      <c r="O39" s="332">
        <v>9545550235</v>
      </c>
    </row>
    <row r="40" spans="1:15" hidden="1">
      <c r="B40" s="332">
        <v>17</v>
      </c>
      <c r="C40" s="332" t="s">
        <v>3254</v>
      </c>
      <c r="D40" s="333">
        <v>43862</v>
      </c>
      <c r="E40" s="332">
        <v>7304834</v>
      </c>
      <c r="F40" s="333">
        <v>43862</v>
      </c>
      <c r="G40" s="332" t="s">
        <v>3227</v>
      </c>
      <c r="H40" s="332" t="s">
        <v>3204</v>
      </c>
      <c r="I40" s="332" t="s">
        <v>3219</v>
      </c>
      <c r="J40" s="332">
        <v>964</v>
      </c>
      <c r="K40" s="332" t="s">
        <v>3206</v>
      </c>
      <c r="L40" s="332">
        <v>206633</v>
      </c>
      <c r="M40" s="332" t="s">
        <v>3244</v>
      </c>
      <c r="N40" s="332" t="s">
        <v>3255</v>
      </c>
      <c r="O40" s="332">
        <v>8007601023</v>
      </c>
    </row>
    <row r="41" spans="1:15" ht="18.75" hidden="1">
      <c r="A41" s="12"/>
      <c r="B41" s="332">
        <v>18</v>
      </c>
      <c r="C41" s="332" t="s">
        <v>3256</v>
      </c>
      <c r="D41" s="333">
        <v>43862</v>
      </c>
      <c r="E41" s="332">
        <v>7304878</v>
      </c>
      <c r="F41" s="333">
        <v>43862</v>
      </c>
      <c r="G41" s="332" t="s">
        <v>3257</v>
      </c>
      <c r="H41" s="332" t="s">
        <v>3204</v>
      </c>
      <c r="I41" s="332" t="s">
        <v>3232</v>
      </c>
      <c r="J41" s="332">
        <v>23548</v>
      </c>
      <c r="K41" s="332" t="s">
        <v>3212</v>
      </c>
      <c r="L41" s="332">
        <v>125518</v>
      </c>
      <c r="M41" s="332" t="s">
        <v>3258</v>
      </c>
      <c r="N41" s="332" t="s">
        <v>3259</v>
      </c>
      <c r="O41" s="332">
        <v>9822321328</v>
      </c>
    </row>
    <row r="42" spans="1:15" hidden="1">
      <c r="B42" s="332">
        <v>18</v>
      </c>
      <c r="C42" s="332" t="s">
        <v>3256</v>
      </c>
      <c r="D42" s="333">
        <v>43862</v>
      </c>
      <c r="E42" s="332">
        <v>7304867</v>
      </c>
      <c r="F42" s="333">
        <v>43862</v>
      </c>
      <c r="G42" s="332" t="s">
        <v>3203</v>
      </c>
      <c r="H42" s="332" t="s">
        <v>3204</v>
      </c>
      <c r="I42" s="332" t="s">
        <v>3232</v>
      </c>
      <c r="J42" s="332">
        <v>23548</v>
      </c>
      <c r="K42" s="332" t="s">
        <v>3212</v>
      </c>
      <c r="L42" s="332">
        <v>125518</v>
      </c>
      <c r="M42" s="332" t="s">
        <v>3258</v>
      </c>
      <c r="N42" s="332" t="s">
        <v>3259</v>
      </c>
      <c r="O42" s="332">
        <v>9822321328</v>
      </c>
    </row>
    <row r="43" spans="1:15" hidden="1">
      <c r="B43" s="332">
        <v>29</v>
      </c>
      <c r="C43" s="332" t="s">
        <v>3262</v>
      </c>
      <c r="D43" s="333">
        <v>43862</v>
      </c>
      <c r="E43" s="332">
        <v>7306163</v>
      </c>
      <c r="F43" s="333">
        <v>43862</v>
      </c>
      <c r="G43" s="332" t="s">
        <v>3265</v>
      </c>
      <c r="H43" s="332" t="s">
        <v>3204</v>
      </c>
      <c r="I43" s="332" t="s">
        <v>3211</v>
      </c>
      <c r="J43" s="332">
        <v>40569</v>
      </c>
      <c r="K43" s="332" t="s">
        <v>3263</v>
      </c>
      <c r="L43" s="332">
        <v>358576</v>
      </c>
      <c r="M43" s="332" t="s">
        <v>3238</v>
      </c>
      <c r="N43" s="332" t="s">
        <v>3264</v>
      </c>
      <c r="O43" s="332">
        <v>9673099424</v>
      </c>
    </row>
    <row r="44" spans="1:15" hidden="1">
      <c r="B44" s="332">
        <v>30</v>
      </c>
      <c r="C44" s="332" t="s">
        <v>3266</v>
      </c>
      <c r="D44" s="333">
        <v>43862</v>
      </c>
      <c r="E44" s="332">
        <v>7305401</v>
      </c>
      <c r="F44" s="333">
        <v>43862</v>
      </c>
      <c r="G44" s="332" t="s">
        <v>3227</v>
      </c>
      <c r="H44" s="332" t="s">
        <v>3204</v>
      </c>
      <c r="I44" s="332" t="s">
        <v>3232</v>
      </c>
      <c r="J44" s="332">
        <v>443</v>
      </c>
      <c r="K44" s="332" t="s">
        <v>3267</v>
      </c>
      <c r="L44" s="332">
        <v>668776</v>
      </c>
      <c r="M44" s="332" t="s">
        <v>3238</v>
      </c>
      <c r="N44" s="332" t="s">
        <v>3268</v>
      </c>
      <c r="O44" s="332">
        <v>9923139777</v>
      </c>
    </row>
    <row r="45" spans="1:15" hidden="1">
      <c r="B45" s="332">
        <v>31</v>
      </c>
      <c r="C45" s="332" t="s">
        <v>3269</v>
      </c>
      <c r="D45" s="333">
        <v>43862</v>
      </c>
      <c r="E45" s="332">
        <v>7305459</v>
      </c>
      <c r="F45" s="333">
        <v>43862</v>
      </c>
      <c r="G45" s="332" t="s">
        <v>3210</v>
      </c>
      <c r="H45" s="332" t="s">
        <v>3204</v>
      </c>
      <c r="I45" s="332" t="s">
        <v>3220</v>
      </c>
      <c r="J45" s="332">
        <v>99984</v>
      </c>
      <c r="K45" s="332" t="s">
        <v>3270</v>
      </c>
      <c r="L45" s="332" t="s">
        <v>3271</v>
      </c>
      <c r="M45" s="332" t="s">
        <v>3221</v>
      </c>
      <c r="N45" s="332" t="s">
        <v>3272</v>
      </c>
      <c r="O45" s="332">
        <v>9922908161</v>
      </c>
    </row>
    <row r="46" spans="1:15" hidden="1">
      <c r="B46" s="332">
        <v>32</v>
      </c>
      <c r="C46" s="332" t="s">
        <v>3273</v>
      </c>
      <c r="D46" s="333">
        <v>43862</v>
      </c>
      <c r="E46" s="332">
        <v>7305492</v>
      </c>
      <c r="F46" s="333">
        <v>43862</v>
      </c>
      <c r="G46" s="332" t="s">
        <v>3227</v>
      </c>
      <c r="H46" s="332" t="s">
        <v>3204</v>
      </c>
      <c r="I46" s="332" t="s">
        <v>3245</v>
      </c>
      <c r="J46" s="332">
        <v>1932</v>
      </c>
      <c r="K46" s="332" t="s">
        <v>3274</v>
      </c>
      <c r="L46" s="332">
        <v>618723</v>
      </c>
      <c r="M46" s="332" t="s">
        <v>3275</v>
      </c>
      <c r="N46" s="332" t="s">
        <v>3276</v>
      </c>
      <c r="O46" s="332">
        <v>8805755787</v>
      </c>
    </row>
    <row r="47" spans="1:15" hidden="1">
      <c r="B47" s="332">
        <v>44</v>
      </c>
      <c r="C47" s="332" t="s">
        <v>3278</v>
      </c>
      <c r="D47" s="333">
        <v>43862</v>
      </c>
      <c r="E47" s="332">
        <v>7306416</v>
      </c>
      <c r="F47" s="333">
        <v>43862</v>
      </c>
      <c r="G47" s="332" t="s">
        <v>3203</v>
      </c>
      <c r="H47" s="332" t="s">
        <v>3204</v>
      </c>
      <c r="I47" s="332" t="s">
        <v>3245</v>
      </c>
      <c r="J47" s="332">
        <v>127724</v>
      </c>
      <c r="K47" s="332" t="s">
        <v>3279</v>
      </c>
      <c r="L47" s="332">
        <v>207785</v>
      </c>
      <c r="M47" s="332" t="s">
        <v>3221</v>
      </c>
      <c r="N47" s="332" t="s">
        <v>3280</v>
      </c>
      <c r="O47" s="332">
        <v>9422444054</v>
      </c>
    </row>
    <row r="48" spans="1:15" hidden="1">
      <c r="B48" s="332">
        <v>45</v>
      </c>
      <c r="C48" s="332" t="s">
        <v>3281</v>
      </c>
      <c r="D48" s="333">
        <v>43862</v>
      </c>
      <c r="E48" s="332">
        <v>7306465</v>
      </c>
      <c r="F48" s="333">
        <v>43862</v>
      </c>
      <c r="G48" s="332" t="s">
        <v>3203</v>
      </c>
      <c r="H48" s="332" t="s">
        <v>3204</v>
      </c>
      <c r="I48" s="332" t="s">
        <v>3211</v>
      </c>
      <c r="J48" s="332">
        <v>29917</v>
      </c>
      <c r="K48" s="332" t="s">
        <v>3282</v>
      </c>
      <c r="L48" s="332">
        <v>271743</v>
      </c>
      <c r="M48" s="332" t="s">
        <v>3283</v>
      </c>
      <c r="N48" s="332" t="s">
        <v>3284</v>
      </c>
      <c r="O48" s="332">
        <v>9823121513</v>
      </c>
    </row>
    <row r="49" spans="2:15">
      <c r="B49" s="332">
        <v>45</v>
      </c>
      <c r="C49" s="332" t="s">
        <v>3281</v>
      </c>
      <c r="D49" s="333">
        <v>43862</v>
      </c>
      <c r="E49" s="332">
        <v>7306471</v>
      </c>
      <c r="F49" s="333">
        <v>43862</v>
      </c>
      <c r="G49" s="332" t="s">
        <v>3257</v>
      </c>
      <c r="H49" s="332" t="s">
        <v>3204</v>
      </c>
      <c r="I49" s="332" t="s">
        <v>3211</v>
      </c>
      <c r="J49" s="332">
        <v>29917</v>
      </c>
      <c r="K49" s="332" t="s">
        <v>3282</v>
      </c>
      <c r="L49" s="332">
        <v>271743</v>
      </c>
      <c r="M49" s="332" t="s">
        <v>3283</v>
      </c>
      <c r="N49" s="332" t="s">
        <v>3284</v>
      </c>
      <c r="O49" s="332">
        <v>9823121513</v>
      </c>
    </row>
    <row r="50" spans="2:15" hidden="1">
      <c r="B50" s="332">
        <v>47</v>
      </c>
      <c r="C50" s="332" t="s">
        <v>3285</v>
      </c>
      <c r="D50" s="333">
        <v>43863</v>
      </c>
      <c r="E50" s="332">
        <v>7306721</v>
      </c>
      <c r="F50" s="333">
        <v>43863</v>
      </c>
      <c r="G50" s="332" t="s">
        <v>3210</v>
      </c>
      <c r="H50" s="332" t="s">
        <v>3204</v>
      </c>
      <c r="I50" s="332" t="s">
        <v>3220</v>
      </c>
      <c r="J50" s="332">
        <v>11667</v>
      </c>
      <c r="K50" s="332" t="s">
        <v>3286</v>
      </c>
      <c r="L50" s="332">
        <v>409825</v>
      </c>
      <c r="M50" s="332" t="s">
        <v>3287</v>
      </c>
      <c r="N50" s="332" t="s">
        <v>3288</v>
      </c>
      <c r="O50" s="332">
        <v>9545622488</v>
      </c>
    </row>
    <row r="51" spans="2:15" hidden="1">
      <c r="B51" s="332">
        <v>48</v>
      </c>
      <c r="C51" s="332" t="s">
        <v>3289</v>
      </c>
      <c r="D51" s="333">
        <v>43863</v>
      </c>
      <c r="E51" s="332">
        <v>7306728</v>
      </c>
      <c r="F51" s="333">
        <v>43863</v>
      </c>
      <c r="G51" s="332" t="s">
        <v>3210</v>
      </c>
      <c r="H51" s="332" t="s">
        <v>3204</v>
      </c>
      <c r="I51" s="332" t="s">
        <v>3219</v>
      </c>
      <c r="J51" s="332">
        <v>19684</v>
      </c>
      <c r="K51" s="332" t="s">
        <v>3290</v>
      </c>
      <c r="L51" s="332" t="s">
        <v>3291</v>
      </c>
      <c r="M51" s="332" t="s">
        <v>3221</v>
      </c>
      <c r="N51" s="332" t="s">
        <v>3292</v>
      </c>
      <c r="O51" s="332">
        <v>8805970030</v>
      </c>
    </row>
    <row r="52" spans="2:15">
      <c r="B52" s="332">
        <v>49</v>
      </c>
      <c r="C52" s="332" t="s">
        <v>3293</v>
      </c>
      <c r="D52" s="333">
        <v>43863</v>
      </c>
      <c r="E52" s="332">
        <v>7306729</v>
      </c>
      <c r="F52" s="333">
        <v>43863</v>
      </c>
      <c r="G52" s="332" t="s">
        <v>3210</v>
      </c>
      <c r="H52" s="332" t="s">
        <v>3204</v>
      </c>
      <c r="I52" s="332" t="s">
        <v>3211</v>
      </c>
      <c r="J52" s="332">
        <v>44236</v>
      </c>
      <c r="K52" s="332" t="s">
        <v>3294</v>
      </c>
      <c r="L52" s="332">
        <v>444601</v>
      </c>
      <c r="M52" s="332" t="s">
        <v>3238</v>
      </c>
      <c r="N52" s="332" t="s">
        <v>3295</v>
      </c>
      <c r="O52" s="332">
        <v>9423508316</v>
      </c>
    </row>
    <row r="53" spans="2:15" hidden="1">
      <c r="B53" s="332">
        <v>50</v>
      </c>
      <c r="C53" s="332" t="s">
        <v>3296</v>
      </c>
      <c r="D53" s="333">
        <v>43863</v>
      </c>
      <c r="E53" s="332">
        <v>7306737</v>
      </c>
      <c r="F53" s="333">
        <v>43863</v>
      </c>
      <c r="G53" s="332" t="s">
        <v>3210</v>
      </c>
      <c r="H53" s="332" t="s">
        <v>3204</v>
      </c>
      <c r="I53" s="332" t="s">
        <v>3219</v>
      </c>
      <c r="J53" s="332">
        <v>66901</v>
      </c>
      <c r="K53" s="332" t="s">
        <v>3297</v>
      </c>
      <c r="L53" s="332">
        <v>446469</v>
      </c>
      <c r="M53" s="332" t="s">
        <v>3252</v>
      </c>
      <c r="N53" s="332" t="s">
        <v>3298</v>
      </c>
      <c r="O53" s="332">
        <v>9822139486</v>
      </c>
    </row>
    <row r="54" spans="2:15" hidden="1">
      <c r="B54" s="332">
        <v>51</v>
      </c>
      <c r="C54" s="332" t="s">
        <v>3299</v>
      </c>
      <c r="D54" s="333">
        <v>43863</v>
      </c>
      <c r="E54" s="332">
        <v>7306778</v>
      </c>
      <c r="F54" s="333">
        <v>43863</v>
      </c>
      <c r="G54" s="332" t="s">
        <v>3227</v>
      </c>
      <c r="H54" s="332" t="s">
        <v>3204</v>
      </c>
      <c r="I54" s="332" t="s">
        <v>3211</v>
      </c>
      <c r="J54" s="332">
        <v>601</v>
      </c>
      <c r="K54" s="332" t="s">
        <v>3300</v>
      </c>
      <c r="L54" s="332" t="s">
        <v>3301</v>
      </c>
      <c r="M54" s="332" t="s">
        <v>3213</v>
      </c>
      <c r="N54" s="332" t="s">
        <v>3302</v>
      </c>
      <c r="O54" s="332">
        <v>9890514306</v>
      </c>
    </row>
    <row r="55" spans="2:15" hidden="1">
      <c r="B55" s="332">
        <v>52</v>
      </c>
      <c r="C55" s="332" t="s">
        <v>3303</v>
      </c>
      <c r="D55" s="333">
        <v>43863</v>
      </c>
      <c r="E55" s="332">
        <v>7306799</v>
      </c>
      <c r="F55" s="333">
        <v>43863</v>
      </c>
      <c r="G55" s="332" t="s">
        <v>3227</v>
      </c>
      <c r="H55" s="332" t="s">
        <v>3204</v>
      </c>
      <c r="I55" s="332" t="s">
        <v>3220</v>
      </c>
      <c r="J55" s="332">
        <v>6524</v>
      </c>
      <c r="K55" s="332" t="s">
        <v>3304</v>
      </c>
      <c r="L55" s="332">
        <v>184734</v>
      </c>
      <c r="M55" s="332" t="s">
        <v>3244</v>
      </c>
      <c r="N55" s="332" t="s">
        <v>3305</v>
      </c>
      <c r="O55" s="332">
        <v>9822586014</v>
      </c>
    </row>
    <row r="56" spans="2:15">
      <c r="B56" s="332">
        <v>53</v>
      </c>
      <c r="C56" s="332" t="s">
        <v>3306</v>
      </c>
      <c r="D56" s="333">
        <v>43863</v>
      </c>
      <c r="E56" s="332">
        <v>7306831</v>
      </c>
      <c r="F56" s="333">
        <v>43863</v>
      </c>
      <c r="G56" s="332" t="s">
        <v>3210</v>
      </c>
      <c r="H56" s="332" t="s">
        <v>3204</v>
      </c>
      <c r="I56" s="332" t="s">
        <v>3220</v>
      </c>
      <c r="J56" s="332">
        <v>30326</v>
      </c>
      <c r="K56" s="332" t="s">
        <v>3307</v>
      </c>
      <c r="L56" s="332">
        <v>1831655</v>
      </c>
      <c r="M56" s="332" t="s">
        <v>3277</v>
      </c>
      <c r="N56" s="332" t="s">
        <v>3308</v>
      </c>
      <c r="O56" s="332">
        <v>9422057679</v>
      </c>
    </row>
    <row r="57" spans="2:15" hidden="1">
      <c r="B57" s="332">
        <v>54</v>
      </c>
      <c r="C57" s="332" t="s">
        <v>3309</v>
      </c>
      <c r="D57" s="333">
        <v>43863</v>
      </c>
      <c r="E57" s="332">
        <v>7306894</v>
      </c>
      <c r="F57" s="333">
        <v>43863</v>
      </c>
      <c r="G57" s="332" t="s">
        <v>3210</v>
      </c>
      <c r="H57" s="332" t="s">
        <v>3204</v>
      </c>
      <c r="I57" s="332" t="s">
        <v>3219</v>
      </c>
      <c r="J57" s="332">
        <v>4635</v>
      </c>
      <c r="K57" s="332" t="s">
        <v>3310</v>
      </c>
      <c r="L57" s="332">
        <v>492163</v>
      </c>
      <c r="M57" s="332" t="s">
        <v>3223</v>
      </c>
      <c r="N57" s="332" t="s">
        <v>3311</v>
      </c>
      <c r="O57" s="332">
        <v>9881578108</v>
      </c>
    </row>
    <row r="58" spans="2:15">
      <c r="B58" s="332">
        <v>55</v>
      </c>
      <c r="C58" s="332" t="s">
        <v>3312</v>
      </c>
      <c r="D58" s="333">
        <v>43863</v>
      </c>
      <c r="E58" s="332">
        <v>7306929</v>
      </c>
      <c r="F58" s="333">
        <v>43863</v>
      </c>
      <c r="G58" s="332" t="s">
        <v>3210</v>
      </c>
      <c r="H58" s="332" t="s">
        <v>3204</v>
      </c>
      <c r="I58" s="332" t="s">
        <v>3219</v>
      </c>
      <c r="J58" s="332">
        <v>43310</v>
      </c>
      <c r="K58" s="332" t="s">
        <v>3313</v>
      </c>
      <c r="L58" s="332">
        <v>186659</v>
      </c>
      <c r="M58" s="332" t="s">
        <v>3287</v>
      </c>
      <c r="N58" s="332" t="s">
        <v>3314</v>
      </c>
      <c r="O58" s="332">
        <v>9689656660</v>
      </c>
    </row>
    <row r="59" spans="2:15" hidden="1">
      <c r="B59" s="332">
        <v>56</v>
      </c>
      <c r="C59" s="332" t="s">
        <v>3315</v>
      </c>
      <c r="D59" s="333">
        <v>43863</v>
      </c>
      <c r="E59" s="332">
        <v>7306940</v>
      </c>
      <c r="F59" s="333">
        <v>43863</v>
      </c>
      <c r="G59" s="332" t="s">
        <v>3210</v>
      </c>
      <c r="H59" s="332" t="s">
        <v>3204</v>
      </c>
      <c r="I59" s="332" t="s">
        <v>3220</v>
      </c>
      <c r="J59" s="332">
        <v>17926</v>
      </c>
      <c r="K59" s="332" t="s">
        <v>3316</v>
      </c>
      <c r="L59" s="332">
        <v>481291</v>
      </c>
      <c r="M59" s="332" t="s">
        <v>3238</v>
      </c>
      <c r="N59" s="332" t="s">
        <v>3317</v>
      </c>
      <c r="O59" s="332">
        <v>9822161518</v>
      </c>
    </row>
    <row r="60" spans="2:15" hidden="1">
      <c r="B60" s="332">
        <v>57</v>
      </c>
      <c r="C60" s="332" t="s">
        <v>3318</v>
      </c>
      <c r="D60" s="333">
        <v>43863</v>
      </c>
      <c r="E60" s="332">
        <v>7306951</v>
      </c>
      <c r="F60" s="333">
        <v>43863</v>
      </c>
      <c r="G60" s="332" t="s">
        <v>3210</v>
      </c>
      <c r="H60" s="332" t="s">
        <v>3204</v>
      </c>
      <c r="I60" s="332" t="s">
        <v>3211</v>
      </c>
      <c r="J60" s="332">
        <v>19462</v>
      </c>
      <c r="K60" s="332" t="s">
        <v>3319</v>
      </c>
      <c r="L60" s="332">
        <v>148653</v>
      </c>
      <c r="M60" s="332" t="s">
        <v>3207</v>
      </c>
      <c r="N60" s="332" t="s">
        <v>3320</v>
      </c>
      <c r="O60" s="332">
        <v>9420409293</v>
      </c>
    </row>
    <row r="61" spans="2:15" hidden="1">
      <c r="B61" s="332">
        <v>58</v>
      </c>
      <c r="C61" s="332" t="s">
        <v>3321</v>
      </c>
      <c r="D61" s="333">
        <v>43863</v>
      </c>
      <c r="E61" s="332">
        <v>7306968</v>
      </c>
      <c r="F61" s="333">
        <v>43863</v>
      </c>
      <c r="G61" s="332" t="s">
        <v>3203</v>
      </c>
      <c r="H61" s="332" t="s">
        <v>3204</v>
      </c>
      <c r="I61" s="332" t="s">
        <v>3220</v>
      </c>
      <c r="J61" s="332">
        <v>3683</v>
      </c>
      <c r="K61" s="332" t="s">
        <v>3322</v>
      </c>
      <c r="L61" s="332">
        <v>296463</v>
      </c>
      <c r="M61" s="332" t="s">
        <v>3261</v>
      </c>
      <c r="N61" s="332" t="s">
        <v>3323</v>
      </c>
      <c r="O61" s="332">
        <v>8447700708</v>
      </c>
    </row>
    <row r="62" spans="2:15">
      <c r="B62" s="332">
        <v>59</v>
      </c>
      <c r="C62" s="332" t="s">
        <v>3324</v>
      </c>
      <c r="D62" s="333">
        <v>43863</v>
      </c>
      <c r="E62" s="332">
        <v>7307052</v>
      </c>
      <c r="F62" s="333">
        <v>43863</v>
      </c>
      <c r="G62" s="332" t="s">
        <v>3210</v>
      </c>
      <c r="H62" s="332" t="s">
        <v>3204</v>
      </c>
      <c r="I62" s="332" t="s">
        <v>3219</v>
      </c>
      <c r="J62" s="332">
        <v>25883</v>
      </c>
      <c r="K62" s="332" t="s">
        <v>3325</v>
      </c>
      <c r="L62" s="332" t="s">
        <v>3326</v>
      </c>
      <c r="M62" s="332" t="s">
        <v>3213</v>
      </c>
      <c r="N62" s="332" t="s">
        <v>3327</v>
      </c>
      <c r="O62" s="332">
        <v>9420740869</v>
      </c>
    </row>
    <row r="63" spans="2:15">
      <c r="B63" s="332">
        <v>75</v>
      </c>
      <c r="C63" s="332" t="s">
        <v>3329</v>
      </c>
      <c r="D63" s="333">
        <v>43864</v>
      </c>
      <c r="E63" s="332">
        <v>7308063</v>
      </c>
      <c r="F63" s="333">
        <v>43864</v>
      </c>
      <c r="G63" s="332" t="s">
        <v>3210</v>
      </c>
      <c r="H63" s="332" t="s">
        <v>3204</v>
      </c>
      <c r="I63" s="332" t="s">
        <v>3220</v>
      </c>
      <c r="J63" s="332">
        <v>29746</v>
      </c>
      <c r="K63" s="332" t="s">
        <v>3330</v>
      </c>
      <c r="L63" s="332" t="s">
        <v>3331</v>
      </c>
      <c r="M63" s="332" t="s">
        <v>3221</v>
      </c>
      <c r="N63" s="332" t="s">
        <v>3332</v>
      </c>
      <c r="O63" s="332">
        <v>9921346056</v>
      </c>
    </row>
    <row r="64" spans="2:15" hidden="1">
      <c r="B64" s="332">
        <v>76</v>
      </c>
      <c r="C64" s="332" t="s">
        <v>3333</v>
      </c>
      <c r="D64" s="333">
        <v>43864</v>
      </c>
      <c r="E64" s="332">
        <v>7308069</v>
      </c>
      <c r="F64" s="333">
        <v>43864</v>
      </c>
      <c r="G64" s="332" t="s">
        <v>3227</v>
      </c>
      <c r="H64" s="332" t="s">
        <v>3204</v>
      </c>
      <c r="I64" s="332" t="s">
        <v>3216</v>
      </c>
      <c r="J64" s="332">
        <v>5018</v>
      </c>
      <c r="K64" s="332" t="s">
        <v>3334</v>
      </c>
      <c r="L64" s="332">
        <v>438983</v>
      </c>
      <c r="M64" s="332" t="s">
        <v>3207</v>
      </c>
      <c r="N64" s="332" t="s">
        <v>3335</v>
      </c>
      <c r="O64" s="332">
        <v>8805866260</v>
      </c>
    </row>
    <row r="65" spans="2:15" hidden="1">
      <c r="B65" s="332">
        <v>77</v>
      </c>
      <c r="C65" s="332" t="s">
        <v>3336</v>
      </c>
      <c r="D65" s="333">
        <v>43864</v>
      </c>
      <c r="E65" s="332">
        <v>7308070</v>
      </c>
      <c r="F65" s="333">
        <v>43864</v>
      </c>
      <c r="G65" s="332" t="s">
        <v>3227</v>
      </c>
      <c r="H65" s="332" t="s">
        <v>3204</v>
      </c>
      <c r="I65" s="332" t="s">
        <v>3220</v>
      </c>
      <c r="J65" s="332">
        <v>6029</v>
      </c>
      <c r="K65" s="332" t="s">
        <v>3337</v>
      </c>
      <c r="L65" s="332">
        <v>695622</v>
      </c>
      <c r="M65" s="332" t="s">
        <v>3338</v>
      </c>
      <c r="N65" s="332" t="s">
        <v>3339</v>
      </c>
      <c r="O65" s="332">
        <v>9850453323</v>
      </c>
    </row>
    <row r="66" spans="2:15" hidden="1">
      <c r="B66" s="332">
        <v>78</v>
      </c>
      <c r="C66" s="332" t="s">
        <v>3340</v>
      </c>
      <c r="D66" s="333">
        <v>43864</v>
      </c>
      <c r="E66" s="332">
        <v>7308083</v>
      </c>
      <c r="F66" s="333">
        <v>43864</v>
      </c>
      <c r="G66" s="332" t="s">
        <v>3203</v>
      </c>
      <c r="H66" s="332" t="s">
        <v>3204</v>
      </c>
      <c r="I66" s="332" t="s">
        <v>3245</v>
      </c>
      <c r="J66" s="332">
        <v>16439</v>
      </c>
      <c r="K66" s="332" t="s">
        <v>3341</v>
      </c>
      <c r="L66" s="332">
        <v>404867</v>
      </c>
      <c r="M66" s="332" t="s">
        <v>3342</v>
      </c>
      <c r="N66" s="332" t="s">
        <v>3343</v>
      </c>
      <c r="O66" s="332">
        <v>9423309868</v>
      </c>
    </row>
    <row r="67" spans="2:15" hidden="1">
      <c r="B67" s="332">
        <v>79</v>
      </c>
      <c r="C67" s="332" t="s">
        <v>3344</v>
      </c>
      <c r="D67" s="333">
        <v>43864</v>
      </c>
      <c r="E67" s="332">
        <v>7308093</v>
      </c>
      <c r="F67" s="333">
        <v>43864</v>
      </c>
      <c r="G67" s="332" t="s">
        <v>3227</v>
      </c>
      <c r="H67" s="332" t="s">
        <v>3204</v>
      </c>
      <c r="I67" s="332" t="s">
        <v>3245</v>
      </c>
      <c r="J67" s="332">
        <v>290</v>
      </c>
      <c r="K67" s="332" t="s">
        <v>3345</v>
      </c>
      <c r="L67" s="332">
        <v>517077</v>
      </c>
      <c r="M67" s="332" t="s">
        <v>3207</v>
      </c>
      <c r="N67" s="332" t="s">
        <v>3346</v>
      </c>
      <c r="O67" s="332">
        <v>8380015027</v>
      </c>
    </row>
    <row r="68" spans="2:15" hidden="1">
      <c r="B68" s="332">
        <v>80</v>
      </c>
      <c r="C68" s="332" t="s">
        <v>3347</v>
      </c>
      <c r="D68" s="333">
        <v>43864</v>
      </c>
      <c r="E68" s="332">
        <v>7308118</v>
      </c>
      <c r="F68" s="333">
        <v>43864</v>
      </c>
      <c r="G68" s="332" t="s">
        <v>3203</v>
      </c>
      <c r="H68" s="332" t="s">
        <v>3204</v>
      </c>
      <c r="I68" s="332" t="s">
        <v>3232</v>
      </c>
      <c r="J68" s="332">
        <v>33482</v>
      </c>
      <c r="K68" s="332" t="s">
        <v>3348</v>
      </c>
      <c r="L68" s="332">
        <v>903600</v>
      </c>
      <c r="M68" s="332" t="s">
        <v>3261</v>
      </c>
      <c r="N68" s="332" t="s">
        <v>3349</v>
      </c>
      <c r="O68" s="332">
        <v>9850471020</v>
      </c>
    </row>
    <row r="69" spans="2:15">
      <c r="B69" s="332">
        <v>81</v>
      </c>
      <c r="C69" s="332" t="s">
        <v>3350</v>
      </c>
      <c r="D69" s="333">
        <v>43864</v>
      </c>
      <c r="E69" s="332">
        <v>7308175</v>
      </c>
      <c r="F69" s="333">
        <v>43864</v>
      </c>
      <c r="G69" s="332" t="s">
        <v>3210</v>
      </c>
      <c r="H69" s="332" t="s">
        <v>3204</v>
      </c>
      <c r="I69" s="332" t="s">
        <v>3220</v>
      </c>
      <c r="J69" s="332">
        <v>36788</v>
      </c>
      <c r="K69" s="332" t="s">
        <v>3351</v>
      </c>
      <c r="L69" s="332">
        <v>444432</v>
      </c>
      <c r="M69" s="332" t="s">
        <v>3238</v>
      </c>
      <c r="N69" s="332" t="s">
        <v>3352</v>
      </c>
      <c r="O69" s="332">
        <v>9923655869</v>
      </c>
    </row>
    <row r="70" spans="2:15">
      <c r="B70" s="332">
        <v>82</v>
      </c>
      <c r="C70" s="332" t="s">
        <v>3353</v>
      </c>
      <c r="D70" s="333">
        <v>43864</v>
      </c>
      <c r="E70" s="332">
        <v>7308189</v>
      </c>
      <c r="F70" s="333">
        <v>43864</v>
      </c>
      <c r="G70" s="332" t="s">
        <v>3210</v>
      </c>
      <c r="H70" s="332" t="s">
        <v>3204</v>
      </c>
      <c r="I70" s="332" t="s">
        <v>3232</v>
      </c>
      <c r="J70" s="332">
        <v>36599</v>
      </c>
      <c r="K70" s="332" t="s">
        <v>3354</v>
      </c>
      <c r="L70" s="332">
        <v>230075</v>
      </c>
      <c r="M70" s="332" t="s">
        <v>3238</v>
      </c>
      <c r="N70" s="332" t="s">
        <v>3355</v>
      </c>
      <c r="O70" s="332">
        <v>7387645289</v>
      </c>
    </row>
    <row r="71" spans="2:15" hidden="1">
      <c r="B71" s="332">
        <v>83</v>
      </c>
      <c r="C71" s="332" t="s">
        <v>3356</v>
      </c>
      <c r="D71" s="333">
        <v>43864</v>
      </c>
      <c r="E71" s="332">
        <v>7308228</v>
      </c>
      <c r="F71" s="333">
        <v>43864</v>
      </c>
      <c r="G71" s="332" t="s">
        <v>3227</v>
      </c>
      <c r="H71" s="332" t="s">
        <v>3204</v>
      </c>
      <c r="I71" s="332" t="s">
        <v>3245</v>
      </c>
      <c r="J71" s="332">
        <v>871</v>
      </c>
      <c r="K71" s="332" t="s">
        <v>3357</v>
      </c>
      <c r="L71" s="332">
        <v>236159</v>
      </c>
      <c r="M71" s="332" t="s">
        <v>3246</v>
      </c>
      <c r="N71" s="332" t="s">
        <v>3358</v>
      </c>
      <c r="O71" s="332">
        <v>8830391920</v>
      </c>
    </row>
    <row r="72" spans="2:15">
      <c r="B72" s="332">
        <v>84</v>
      </c>
      <c r="C72" s="332" t="s">
        <v>3359</v>
      </c>
      <c r="D72" s="333">
        <v>43864</v>
      </c>
      <c r="E72" s="332">
        <v>7308236</v>
      </c>
      <c r="F72" s="333">
        <v>43864</v>
      </c>
      <c r="G72" s="332" t="s">
        <v>3210</v>
      </c>
      <c r="H72" s="332" t="s">
        <v>3204</v>
      </c>
      <c r="I72" s="332" t="s">
        <v>3220</v>
      </c>
      <c r="J72" s="332">
        <v>25719</v>
      </c>
      <c r="K72" s="332" t="s">
        <v>3360</v>
      </c>
      <c r="L72" s="332">
        <v>353482</v>
      </c>
      <c r="M72" s="332" t="s">
        <v>3207</v>
      </c>
      <c r="N72" s="332" t="s">
        <v>3361</v>
      </c>
      <c r="O72" s="332">
        <v>9689231909</v>
      </c>
    </row>
    <row r="73" spans="2:15" hidden="1">
      <c r="B73" s="332">
        <v>134</v>
      </c>
      <c r="C73" s="332" t="s">
        <v>3362</v>
      </c>
      <c r="D73" s="333">
        <v>43865</v>
      </c>
      <c r="E73" s="332">
        <v>7310898</v>
      </c>
      <c r="F73" s="333">
        <v>43865</v>
      </c>
      <c r="G73" s="332" t="s">
        <v>3210</v>
      </c>
      <c r="H73" s="332" t="s">
        <v>3204</v>
      </c>
      <c r="I73" s="332" t="s">
        <v>3232</v>
      </c>
      <c r="J73" s="332">
        <v>51475</v>
      </c>
      <c r="K73" s="332" t="s">
        <v>3367</v>
      </c>
      <c r="L73" s="332" t="s">
        <v>3368</v>
      </c>
      <c r="M73" s="332" t="s">
        <v>3207</v>
      </c>
      <c r="N73" s="332" t="s">
        <v>3369</v>
      </c>
      <c r="O73" s="332">
        <v>7798723808</v>
      </c>
    </row>
    <row r="74" spans="2:15" hidden="1">
      <c r="B74" s="332">
        <v>134</v>
      </c>
      <c r="C74" s="332" t="s">
        <v>3362</v>
      </c>
      <c r="D74" s="333">
        <v>43865</v>
      </c>
      <c r="E74" s="332">
        <v>7311909</v>
      </c>
      <c r="F74" s="333">
        <v>43865</v>
      </c>
      <c r="G74" s="332" t="s">
        <v>3265</v>
      </c>
      <c r="H74" s="332" t="s">
        <v>3204</v>
      </c>
      <c r="I74" s="332" t="s">
        <v>3232</v>
      </c>
      <c r="J74" s="332">
        <v>51475</v>
      </c>
      <c r="K74" s="332" t="s">
        <v>3367</v>
      </c>
      <c r="L74" s="332" t="s">
        <v>3368</v>
      </c>
      <c r="M74" s="332" t="s">
        <v>3207</v>
      </c>
      <c r="N74" s="332" t="s">
        <v>3369</v>
      </c>
      <c r="O74" s="332">
        <v>7798723808</v>
      </c>
    </row>
    <row r="75" spans="2:15" hidden="1">
      <c r="B75" s="332">
        <v>135</v>
      </c>
      <c r="C75" s="332" t="s">
        <v>3363</v>
      </c>
      <c r="D75" s="333">
        <v>43865</v>
      </c>
      <c r="E75" s="332">
        <v>7310915</v>
      </c>
      <c r="F75" s="333">
        <v>43865</v>
      </c>
      <c r="G75" s="332" t="s">
        <v>3203</v>
      </c>
      <c r="H75" s="332" t="s">
        <v>3204</v>
      </c>
      <c r="I75" s="332" t="s">
        <v>3245</v>
      </c>
      <c r="J75" s="332">
        <v>74976</v>
      </c>
      <c r="K75" s="332" t="s">
        <v>3370</v>
      </c>
      <c r="L75" s="332">
        <v>999733</v>
      </c>
      <c r="M75" s="332" t="s">
        <v>3207</v>
      </c>
      <c r="N75" s="332" t="s">
        <v>3371</v>
      </c>
      <c r="O75" s="332">
        <v>9850277192</v>
      </c>
    </row>
    <row r="76" spans="2:15" hidden="1">
      <c r="B76" s="332">
        <v>136</v>
      </c>
      <c r="C76" s="332" t="s">
        <v>3364</v>
      </c>
      <c r="D76" s="333">
        <v>43865</v>
      </c>
      <c r="E76" s="332">
        <v>7310919</v>
      </c>
      <c r="F76" s="333">
        <v>43865</v>
      </c>
      <c r="G76" s="332" t="s">
        <v>3203</v>
      </c>
      <c r="H76" s="332" t="s">
        <v>3204</v>
      </c>
      <c r="I76" s="332" t="s">
        <v>3245</v>
      </c>
      <c r="J76" s="332">
        <v>56477</v>
      </c>
      <c r="K76" s="332" t="s">
        <v>3372</v>
      </c>
      <c r="L76" s="332">
        <v>116193</v>
      </c>
      <c r="M76" s="332" t="s">
        <v>3260</v>
      </c>
      <c r="N76" s="332" t="s">
        <v>3373</v>
      </c>
      <c r="O76" s="332">
        <v>9370698354</v>
      </c>
    </row>
    <row r="77" spans="2:15" hidden="1">
      <c r="B77" s="332">
        <v>137</v>
      </c>
      <c r="C77" s="332" t="s">
        <v>3365</v>
      </c>
      <c r="D77" s="333">
        <v>43865</v>
      </c>
      <c r="E77" s="332">
        <v>7311032</v>
      </c>
      <c r="F77" s="333">
        <v>43865</v>
      </c>
      <c r="G77" s="332" t="s">
        <v>3210</v>
      </c>
      <c r="H77" s="332" t="s">
        <v>3204</v>
      </c>
      <c r="I77" s="332" t="s">
        <v>3232</v>
      </c>
      <c r="J77" s="332">
        <v>18226</v>
      </c>
      <c r="K77" s="332" t="s">
        <v>3374</v>
      </c>
      <c r="L77" s="332" t="s">
        <v>3375</v>
      </c>
      <c r="M77" s="332" t="s">
        <v>3207</v>
      </c>
      <c r="N77" s="332" t="s">
        <v>3376</v>
      </c>
      <c r="O77" s="332">
        <v>9764456287</v>
      </c>
    </row>
    <row r="78" spans="2:15" hidden="1">
      <c r="B78" s="332">
        <v>138</v>
      </c>
      <c r="C78" s="332" t="s">
        <v>3366</v>
      </c>
      <c r="D78" s="333">
        <v>43865</v>
      </c>
      <c r="E78" s="332">
        <v>7311067</v>
      </c>
      <c r="F78" s="333">
        <v>43865</v>
      </c>
      <c r="G78" s="332" t="s">
        <v>3227</v>
      </c>
      <c r="H78" s="332" t="s">
        <v>3204</v>
      </c>
      <c r="I78" s="332" t="s">
        <v>3205</v>
      </c>
      <c r="J78" s="332">
        <v>2532</v>
      </c>
      <c r="K78" s="332" t="s">
        <v>3377</v>
      </c>
      <c r="L78" s="332">
        <v>489518</v>
      </c>
      <c r="M78" s="332" t="s">
        <v>3207</v>
      </c>
      <c r="N78" s="332" t="s">
        <v>3378</v>
      </c>
      <c r="O78" s="332">
        <v>9823473060</v>
      </c>
    </row>
  </sheetData>
  <autoFilter ref="B29:O78">
    <filterColumn colId="5">
      <customFilters>
        <customFilter val="*Service*"/>
      </customFilters>
    </filterColumn>
    <filterColumn colId="8">
      <customFilters and="1">
        <customFilter operator="greaterThanOrEqual" val="25000"/>
        <customFilter operator="lessThanOrEqual" val="50000"/>
      </customFilters>
    </filterColumn>
  </autoFilter>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dimension ref="A1:P44"/>
  <sheetViews>
    <sheetView workbookViewId="0">
      <pane ySplit="1" topLeftCell="A2" activePane="bottomLeft" state="frozen"/>
      <selection pane="bottomLeft" activeCell="D1" sqref="D1"/>
    </sheetView>
  </sheetViews>
  <sheetFormatPr defaultRowHeight="15"/>
  <cols>
    <col min="1" max="1" width="18.140625"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18.75">
      <c r="A7" s="12"/>
    </row>
    <row r="8" spans="1:2" ht="18.75">
      <c r="A8" s="227" t="s">
        <v>3187</v>
      </c>
    </row>
    <row r="23" spans="1:16" ht="20.25">
      <c r="A23" s="12" t="s">
        <v>261</v>
      </c>
      <c r="B23" s="229" t="s">
        <v>3385</v>
      </c>
    </row>
    <row r="25" spans="1:16">
      <c r="B25" s="314" t="s">
        <v>1196</v>
      </c>
      <c r="C25" s="336" t="s">
        <v>3129</v>
      </c>
      <c r="D25" s="314" t="s">
        <v>3386</v>
      </c>
      <c r="E25" s="307"/>
      <c r="F25" s="307"/>
      <c r="G25" s="307"/>
      <c r="H25" s="314" t="s">
        <v>1196</v>
      </c>
      <c r="I25" s="336" t="s">
        <v>3129</v>
      </c>
      <c r="J25" s="314" t="s">
        <v>3386</v>
      </c>
      <c r="K25" s="307"/>
      <c r="L25" s="307"/>
      <c r="M25" s="307"/>
      <c r="N25" s="307"/>
      <c r="O25" s="307"/>
      <c r="P25" s="307"/>
    </row>
    <row r="26" spans="1:16">
      <c r="B26" s="308" t="s">
        <v>218</v>
      </c>
      <c r="C26" s="308" t="s">
        <v>3168</v>
      </c>
      <c r="D26" s="2">
        <v>44</v>
      </c>
      <c r="E26" s="307"/>
      <c r="F26" s="307"/>
      <c r="G26" s="307"/>
      <c r="H26" s="312" t="s">
        <v>3387</v>
      </c>
      <c r="I26" s="308" t="s">
        <v>3168</v>
      </c>
      <c r="J26" s="312" t="s">
        <v>3387</v>
      </c>
      <c r="K26" s="307"/>
      <c r="L26" s="307"/>
      <c r="M26" s="314" t="s">
        <v>1196</v>
      </c>
      <c r="N26" s="336" t="s">
        <v>3129</v>
      </c>
      <c r="O26" s="314" t="s">
        <v>3386</v>
      </c>
      <c r="P26" s="307"/>
    </row>
    <row r="27" spans="1:16">
      <c r="B27" s="308" t="s">
        <v>857</v>
      </c>
      <c r="C27" s="308" t="s">
        <v>3168</v>
      </c>
      <c r="D27" s="2">
        <v>20</v>
      </c>
      <c r="E27" s="307"/>
      <c r="F27" s="307"/>
      <c r="G27" s="307"/>
      <c r="H27" s="307"/>
      <c r="I27" s="312" t="s">
        <v>3169</v>
      </c>
      <c r="J27" s="307"/>
      <c r="K27" s="307"/>
      <c r="M27" s="308" t="s">
        <v>218</v>
      </c>
      <c r="N27" s="308" t="s">
        <v>3168</v>
      </c>
      <c r="O27" s="2">
        <v>44</v>
      </c>
      <c r="P27" s="307"/>
    </row>
    <row r="28" spans="1:16">
      <c r="B28" s="308" t="s">
        <v>218</v>
      </c>
      <c r="C28" s="308" t="s">
        <v>3168</v>
      </c>
      <c r="D28" s="2">
        <v>44</v>
      </c>
      <c r="E28" s="307"/>
      <c r="F28" s="307"/>
      <c r="G28" s="307"/>
      <c r="H28" s="307"/>
      <c r="I28" s="307"/>
      <c r="J28" s="307"/>
      <c r="K28" s="307"/>
      <c r="M28" s="308" t="s">
        <v>857</v>
      </c>
      <c r="N28" s="308" t="s">
        <v>3168</v>
      </c>
      <c r="O28" s="2">
        <v>20</v>
      </c>
      <c r="P28" s="307"/>
    </row>
    <row r="29" spans="1:16">
      <c r="B29" s="308" t="s">
        <v>857</v>
      </c>
      <c r="C29" s="308" t="s">
        <v>3168</v>
      </c>
      <c r="D29" s="2">
        <v>20</v>
      </c>
      <c r="E29" s="307"/>
      <c r="F29" s="307"/>
      <c r="G29" s="307"/>
      <c r="H29" s="307"/>
      <c r="I29" s="307"/>
      <c r="J29" s="307"/>
      <c r="K29" s="307"/>
      <c r="M29" s="308" t="s">
        <v>218</v>
      </c>
      <c r="N29" s="308" t="s">
        <v>3168</v>
      </c>
      <c r="O29" s="2">
        <v>44</v>
      </c>
      <c r="P29" s="307"/>
    </row>
    <row r="30" spans="1:16">
      <c r="B30" s="308" t="s">
        <v>845</v>
      </c>
      <c r="C30" s="337" t="s">
        <v>3170</v>
      </c>
      <c r="D30" s="2">
        <v>35</v>
      </c>
      <c r="E30" s="307"/>
      <c r="F30" s="307"/>
      <c r="G30" s="307"/>
      <c r="H30" s="307"/>
      <c r="I30" s="307"/>
      <c r="J30" s="307"/>
      <c r="M30" s="308" t="s">
        <v>857</v>
      </c>
      <c r="N30" s="308" t="s">
        <v>3168</v>
      </c>
      <c r="O30" s="2">
        <v>20</v>
      </c>
      <c r="P30" s="307"/>
    </row>
    <row r="31" spans="1:16">
      <c r="B31" s="308" t="s">
        <v>3172</v>
      </c>
      <c r="C31" s="308" t="s">
        <v>3169</v>
      </c>
      <c r="D31" s="2">
        <v>27</v>
      </c>
      <c r="E31" s="307"/>
      <c r="F31" s="307"/>
      <c r="G31" s="307"/>
      <c r="H31" s="307"/>
      <c r="I31" s="307"/>
      <c r="J31" s="307"/>
      <c r="M31" s="307"/>
      <c r="N31" s="307"/>
      <c r="O31" s="307"/>
      <c r="P31" s="307"/>
    </row>
    <row r="32" spans="1:16">
      <c r="B32" s="308" t="s">
        <v>744</v>
      </c>
      <c r="C32" s="308" t="s">
        <v>3169</v>
      </c>
      <c r="D32" s="2">
        <v>45</v>
      </c>
      <c r="E32" s="307"/>
      <c r="F32" s="307"/>
      <c r="H32" s="307"/>
      <c r="I32" s="307"/>
      <c r="J32" s="307"/>
      <c r="M32" s="307"/>
      <c r="N32" s="307"/>
      <c r="O32" s="307"/>
      <c r="P32" s="307"/>
    </row>
    <row r="33" spans="2:16">
      <c r="B33" s="308" t="s">
        <v>3172</v>
      </c>
      <c r="C33" s="308" t="s">
        <v>3169</v>
      </c>
      <c r="D33" s="2">
        <v>27</v>
      </c>
      <c r="E33" s="307"/>
      <c r="F33" s="307"/>
      <c r="M33" s="314" t="s">
        <v>1196</v>
      </c>
      <c r="N33" s="336" t="s">
        <v>3129</v>
      </c>
      <c r="O33" s="314" t="s">
        <v>3386</v>
      </c>
      <c r="P33" s="307"/>
    </row>
    <row r="34" spans="2:16">
      <c r="B34" s="308" t="s">
        <v>744</v>
      </c>
      <c r="C34" s="308" t="s">
        <v>3169</v>
      </c>
      <c r="D34" s="2">
        <v>75</v>
      </c>
      <c r="E34" s="307"/>
      <c r="F34" s="307"/>
      <c r="M34" s="308" t="s">
        <v>218</v>
      </c>
      <c r="N34" s="308" t="s">
        <v>3168</v>
      </c>
      <c r="O34" s="2">
        <v>44</v>
      </c>
      <c r="P34" s="307"/>
    </row>
    <row r="35" spans="2:16">
      <c r="B35" s="308" t="s">
        <v>845</v>
      </c>
      <c r="C35" s="308" t="s">
        <v>3169</v>
      </c>
      <c r="D35" s="2">
        <v>35</v>
      </c>
      <c r="E35" s="307"/>
      <c r="F35" s="307"/>
      <c r="M35" s="308" t="s">
        <v>857</v>
      </c>
      <c r="N35" s="308" t="s">
        <v>3168</v>
      </c>
      <c r="O35" s="2">
        <v>20</v>
      </c>
      <c r="P35" s="307"/>
    </row>
    <row r="36" spans="2:16">
      <c r="B36" s="314" t="s">
        <v>862</v>
      </c>
      <c r="C36" s="314" t="s">
        <v>3170</v>
      </c>
      <c r="D36" s="62">
        <v>33</v>
      </c>
      <c r="E36" s="307"/>
      <c r="F36" s="307"/>
      <c r="M36" s="308" t="s">
        <v>218</v>
      </c>
      <c r="N36" s="308" t="s">
        <v>3168</v>
      </c>
      <c r="O36" s="2">
        <v>44</v>
      </c>
      <c r="P36" s="307"/>
    </row>
    <row r="37" spans="2:16">
      <c r="B37" s="308" t="s">
        <v>803</v>
      </c>
      <c r="C37" s="308" t="s">
        <v>3170</v>
      </c>
      <c r="D37" s="2">
        <v>26</v>
      </c>
      <c r="E37" s="307"/>
      <c r="F37" s="307"/>
      <c r="M37" s="308" t="s">
        <v>857</v>
      </c>
      <c r="N37" s="308" t="s">
        <v>3168</v>
      </c>
      <c r="O37" s="2">
        <v>20</v>
      </c>
      <c r="P37" s="307"/>
    </row>
    <row r="38" spans="2:16">
      <c r="B38" s="314" t="s">
        <v>862</v>
      </c>
      <c r="C38" s="314" t="s">
        <v>3170</v>
      </c>
      <c r="D38" s="62">
        <v>33</v>
      </c>
      <c r="E38" s="307"/>
      <c r="F38" s="307"/>
      <c r="M38" s="308" t="s">
        <v>3172</v>
      </c>
      <c r="N38" s="308" t="s">
        <v>3169</v>
      </c>
      <c r="O38" s="2">
        <v>27</v>
      </c>
      <c r="P38" s="307"/>
    </row>
    <row r="39" spans="2:16">
      <c r="B39" s="308" t="s">
        <v>803</v>
      </c>
      <c r="C39" s="308" t="s">
        <v>3170</v>
      </c>
      <c r="D39" s="2">
        <v>26</v>
      </c>
      <c r="E39" s="307"/>
      <c r="F39" s="307"/>
      <c r="M39" s="308" t="s">
        <v>744</v>
      </c>
      <c r="N39" s="308" t="s">
        <v>3169</v>
      </c>
      <c r="O39" s="2">
        <v>45</v>
      </c>
      <c r="P39" s="307"/>
    </row>
    <row r="40" spans="2:16">
      <c r="B40" s="308" t="s">
        <v>845</v>
      </c>
      <c r="C40" s="337" t="s">
        <v>3388</v>
      </c>
      <c r="D40" s="2">
        <v>25</v>
      </c>
      <c r="E40" s="307"/>
      <c r="F40" s="307"/>
      <c r="M40" s="308" t="s">
        <v>3172</v>
      </c>
      <c r="N40" s="308" t="s">
        <v>3169</v>
      </c>
      <c r="O40" s="2">
        <v>27</v>
      </c>
      <c r="P40" s="307"/>
    </row>
    <row r="41" spans="2:16">
      <c r="B41" s="308" t="s">
        <v>3173</v>
      </c>
      <c r="C41" s="308" t="s">
        <v>3171</v>
      </c>
      <c r="D41" s="2">
        <v>40</v>
      </c>
      <c r="E41" s="307"/>
      <c r="F41" s="307"/>
      <c r="M41" s="308" t="s">
        <v>744</v>
      </c>
      <c r="N41" s="308" t="s">
        <v>3169</v>
      </c>
      <c r="O41" s="2">
        <v>75</v>
      </c>
      <c r="P41" s="307"/>
    </row>
    <row r="42" spans="2:16">
      <c r="B42" s="308" t="s">
        <v>845</v>
      </c>
      <c r="C42" s="308" t="s">
        <v>3171</v>
      </c>
      <c r="D42" s="2">
        <v>25</v>
      </c>
      <c r="E42" s="307"/>
      <c r="F42" s="307"/>
      <c r="G42" s="307"/>
      <c r="M42" s="308" t="s">
        <v>845</v>
      </c>
      <c r="N42" s="308" t="s">
        <v>3169</v>
      </c>
      <c r="O42" s="2">
        <v>35</v>
      </c>
      <c r="P42" s="307"/>
    </row>
    <row r="43" spans="2:16">
      <c r="B43" s="308" t="s">
        <v>3173</v>
      </c>
      <c r="C43" s="308" t="s">
        <v>3171</v>
      </c>
      <c r="D43" s="2">
        <v>40</v>
      </c>
      <c r="E43" s="307"/>
      <c r="F43" s="307"/>
      <c r="G43" s="307"/>
      <c r="H43" s="307"/>
      <c r="I43" s="307"/>
      <c r="J43" s="307"/>
      <c r="K43" s="307"/>
      <c r="L43" s="307"/>
      <c r="M43" s="307"/>
      <c r="N43" s="307"/>
      <c r="O43" s="307"/>
      <c r="P43" s="307"/>
    </row>
    <row r="44" spans="2:16">
      <c r="B44" s="307"/>
      <c r="C44" s="307"/>
      <c r="D44" s="307"/>
      <c r="E44" s="307"/>
      <c r="F44" s="307"/>
      <c r="G44" s="307"/>
      <c r="H44" s="307"/>
      <c r="I44" s="307"/>
      <c r="J44" s="307"/>
      <c r="K44" s="307"/>
      <c r="L44" s="307"/>
      <c r="M44" s="307"/>
      <c r="N44" s="307"/>
      <c r="O44" s="307"/>
      <c r="P44" s="307"/>
    </row>
  </sheetData>
  <dataValidations count="2">
    <dataValidation type="whole" allowBlank="1" showInputMessage="1" showErrorMessage="1" sqref="D32">
      <formula1>10</formula1>
      <formula2>55</formula2>
    </dataValidation>
    <dataValidation type="whole" allowBlank="1" showInputMessage="1" showErrorMessage="1" sqref="D33:D43 D26:D31">
      <formula1>10</formula1>
      <formula2>100</formula2>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1:I96"/>
  <sheetViews>
    <sheetView workbookViewId="0">
      <pane ySplit="1" topLeftCell="A45" activePane="bottomLeft" state="frozen"/>
      <selection pane="bottomLeft" activeCell="B62" sqref="B62"/>
    </sheetView>
  </sheetViews>
  <sheetFormatPr defaultRowHeight="15"/>
  <cols>
    <col min="1" max="1" width="18.140625" customWidth="1"/>
    <col min="2" max="2" width="19.28515625" customWidth="1"/>
    <col min="3" max="3" width="15.28515625" customWidth="1"/>
    <col min="4" max="4" width="32.28515625" customWidth="1"/>
    <col min="5" max="5" width="16.42578125" bestFit="1" customWidth="1"/>
    <col min="6" max="6" width="18.42578125" customWidth="1"/>
    <col min="7" max="7" width="15.85546875" customWidth="1"/>
    <col min="8" max="8" width="14" customWidth="1"/>
    <col min="9" max="9" width="46.28515625" bestFit="1"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24.95" customHeight="1">
      <c r="A7" s="331"/>
    </row>
    <row r="8" spans="1:2" ht="18.75">
      <c r="A8" s="227" t="s">
        <v>3187</v>
      </c>
    </row>
    <row r="23" spans="1:9" ht="20.25">
      <c r="A23" s="12" t="s">
        <v>261</v>
      </c>
      <c r="B23" s="229" t="s">
        <v>3390</v>
      </c>
    </row>
    <row r="24" spans="1:9" ht="18.75">
      <c r="A24" s="12"/>
      <c r="B24" s="265">
        <v>1</v>
      </c>
      <c r="C24" t="s">
        <v>3413</v>
      </c>
    </row>
    <row r="25" spans="1:9" ht="18.75">
      <c r="A25" s="12"/>
      <c r="B25" s="265">
        <v>2</v>
      </c>
      <c r="C25" t="s">
        <v>3414</v>
      </c>
    </row>
    <row r="26" spans="1:9" ht="18.75">
      <c r="A26" s="12"/>
      <c r="B26" s="265">
        <v>3</v>
      </c>
      <c r="C26" t="s">
        <v>3415</v>
      </c>
    </row>
    <row r="27" spans="1:9" ht="18.75">
      <c r="A27" s="12"/>
      <c r="B27" s="265">
        <v>4</v>
      </c>
      <c r="C27" t="s">
        <v>3416</v>
      </c>
    </row>
    <row r="28" spans="1:9">
      <c r="H28" s="131"/>
      <c r="I28" s="131"/>
    </row>
    <row r="29" spans="1:9">
      <c r="B29" s="338" t="s">
        <v>3197</v>
      </c>
      <c r="C29" s="342" t="s">
        <v>455</v>
      </c>
      <c r="D29" s="339" t="s">
        <v>3195</v>
      </c>
      <c r="E29" s="339" t="s">
        <v>3198</v>
      </c>
      <c r="F29" s="339" t="s">
        <v>3199</v>
      </c>
      <c r="G29" s="351" t="s">
        <v>1003</v>
      </c>
      <c r="H29" s="355" t="s">
        <v>3444</v>
      </c>
      <c r="I29" s="360" t="s">
        <v>3428</v>
      </c>
    </row>
    <row r="30" spans="1:9">
      <c r="B30" s="340" t="s">
        <v>3391</v>
      </c>
      <c r="C30" s="345">
        <v>43997</v>
      </c>
      <c r="D30" s="343" t="s">
        <v>3392</v>
      </c>
      <c r="E30" s="343">
        <v>25213</v>
      </c>
      <c r="F30" s="343" t="s">
        <v>3393</v>
      </c>
      <c r="G30" s="352">
        <v>104199</v>
      </c>
      <c r="H30" s="356"/>
      <c r="I30" s="359" t="s">
        <v>3424</v>
      </c>
    </row>
    <row r="31" spans="1:9">
      <c r="B31" s="340" t="s">
        <v>3394</v>
      </c>
      <c r="C31" s="345">
        <v>43998</v>
      </c>
      <c r="D31" s="341" t="s">
        <v>3395</v>
      </c>
      <c r="E31" s="341">
        <v>3018</v>
      </c>
      <c r="F31" s="341" t="s">
        <v>3396</v>
      </c>
      <c r="G31" s="353">
        <v>478435</v>
      </c>
      <c r="H31" s="356"/>
      <c r="I31" s="359" t="s">
        <v>3427</v>
      </c>
    </row>
    <row r="32" spans="1:9">
      <c r="B32" s="340" t="s">
        <v>3397</v>
      </c>
      <c r="C32" s="345">
        <v>43999</v>
      </c>
      <c r="D32" s="341" t="s">
        <v>3395</v>
      </c>
      <c r="E32" s="341">
        <v>799</v>
      </c>
      <c r="F32" s="341" t="s">
        <v>3398</v>
      </c>
      <c r="G32" s="353">
        <v>228696</v>
      </c>
      <c r="H32" s="356"/>
      <c r="I32" s="359" t="s">
        <v>3445</v>
      </c>
    </row>
    <row r="33" spans="1:9">
      <c r="B33" s="340" t="s">
        <v>3394</v>
      </c>
      <c r="C33" s="345">
        <v>44000</v>
      </c>
      <c r="D33" s="341" t="s">
        <v>3399</v>
      </c>
      <c r="E33" s="341">
        <v>20003</v>
      </c>
      <c r="F33" s="341" t="s">
        <v>3400</v>
      </c>
      <c r="G33" s="353">
        <v>138872</v>
      </c>
      <c r="H33" s="356"/>
      <c r="I33" s="359" t="s">
        <v>3446</v>
      </c>
    </row>
    <row r="34" spans="1:9">
      <c r="B34" s="340" t="s">
        <v>3397</v>
      </c>
      <c r="C34" s="345">
        <v>44001</v>
      </c>
      <c r="D34" s="341" t="s">
        <v>3399</v>
      </c>
      <c r="E34" s="341">
        <v>97789</v>
      </c>
      <c r="F34" s="341" t="s">
        <v>3401</v>
      </c>
      <c r="G34" s="353">
        <v>610462</v>
      </c>
      <c r="H34" s="356"/>
      <c r="I34" s="359" t="s">
        <v>3447</v>
      </c>
    </row>
    <row r="35" spans="1:9">
      <c r="B35" s="340" t="s">
        <v>3391</v>
      </c>
      <c r="C35" s="345">
        <v>44002</v>
      </c>
      <c r="D35" s="341" t="s">
        <v>3402</v>
      </c>
      <c r="E35" s="341">
        <v>538548</v>
      </c>
      <c r="F35" s="341" t="s">
        <v>3403</v>
      </c>
      <c r="G35" s="353">
        <v>538548</v>
      </c>
      <c r="H35" s="356"/>
      <c r="I35" s="358"/>
    </row>
    <row r="36" spans="1:9">
      <c r="B36" s="340" t="s">
        <v>3391</v>
      </c>
      <c r="C36" s="345">
        <v>44003</v>
      </c>
      <c r="D36" s="341" t="s">
        <v>3402</v>
      </c>
      <c r="E36" s="341">
        <v>90757</v>
      </c>
      <c r="F36" s="341" t="s">
        <v>3401</v>
      </c>
      <c r="G36" s="353" t="s">
        <v>3404</v>
      </c>
      <c r="H36" s="356"/>
      <c r="I36" s="357"/>
    </row>
    <row r="37" spans="1:9">
      <c r="B37" s="340" t="s">
        <v>3391</v>
      </c>
      <c r="C37" s="345">
        <v>44004</v>
      </c>
      <c r="D37" s="341" t="s">
        <v>3402</v>
      </c>
      <c r="E37" s="341">
        <v>10050</v>
      </c>
      <c r="F37" s="341" t="s">
        <v>3405</v>
      </c>
      <c r="G37" s="353">
        <v>352635</v>
      </c>
      <c r="H37" s="356"/>
      <c r="I37" s="357"/>
    </row>
    <row r="38" spans="1:9">
      <c r="B38" s="340" t="s">
        <v>3394</v>
      </c>
      <c r="C38" s="345">
        <v>44005</v>
      </c>
      <c r="D38" s="341" t="s">
        <v>3395</v>
      </c>
      <c r="E38" s="341">
        <v>1847</v>
      </c>
      <c r="F38" s="341" t="s">
        <v>3406</v>
      </c>
      <c r="G38" s="353">
        <v>191026</v>
      </c>
      <c r="H38" s="356"/>
      <c r="I38" s="357"/>
    </row>
    <row r="39" spans="1:9">
      <c r="B39" s="340" t="s">
        <v>3407</v>
      </c>
      <c r="C39" s="345">
        <v>44006</v>
      </c>
      <c r="D39" s="341" t="s">
        <v>3402</v>
      </c>
      <c r="E39" s="341">
        <v>85019</v>
      </c>
      <c r="F39" s="341" t="s">
        <v>3408</v>
      </c>
      <c r="G39" s="353">
        <v>938498</v>
      </c>
      <c r="H39" s="356"/>
      <c r="I39" s="357"/>
    </row>
    <row r="40" spans="1:9">
      <c r="B40" s="340" t="s">
        <v>3391</v>
      </c>
      <c r="C40" s="345">
        <v>44007</v>
      </c>
      <c r="D40" s="341" t="s">
        <v>3399</v>
      </c>
      <c r="E40" s="341">
        <v>78133</v>
      </c>
      <c r="F40" s="341" t="s">
        <v>3409</v>
      </c>
      <c r="G40" s="353">
        <v>155051</v>
      </c>
      <c r="H40" s="356"/>
      <c r="I40" s="357"/>
    </row>
    <row r="41" spans="1:9">
      <c r="B41" s="340" t="s">
        <v>3407</v>
      </c>
      <c r="C41" s="345">
        <v>44008</v>
      </c>
      <c r="D41" s="341" t="s">
        <v>3395</v>
      </c>
      <c r="E41" s="341">
        <v>1483</v>
      </c>
      <c r="F41" s="341" t="s">
        <v>3410</v>
      </c>
      <c r="G41" s="353">
        <v>198038</v>
      </c>
      <c r="H41" s="356"/>
      <c r="I41" s="357"/>
    </row>
    <row r="42" spans="1:9">
      <c r="B42" s="340" t="s">
        <v>3394</v>
      </c>
      <c r="C42" s="345">
        <v>44009</v>
      </c>
      <c r="D42" s="341" t="s">
        <v>3402</v>
      </c>
      <c r="E42" s="341">
        <v>10754</v>
      </c>
      <c r="F42" s="341" t="s">
        <v>3409</v>
      </c>
      <c r="G42" s="353">
        <v>104054</v>
      </c>
      <c r="H42" s="356"/>
      <c r="I42" s="357"/>
    </row>
    <row r="43" spans="1:9">
      <c r="B43" s="340" t="s">
        <v>3391</v>
      </c>
      <c r="C43" s="345">
        <v>44010</v>
      </c>
      <c r="D43" s="341" t="s">
        <v>3399</v>
      </c>
      <c r="E43" s="341">
        <v>26468</v>
      </c>
      <c r="F43" s="341" t="s">
        <v>3411</v>
      </c>
      <c r="G43" s="353">
        <v>136692</v>
      </c>
      <c r="H43" s="356"/>
      <c r="I43" s="357"/>
    </row>
    <row r="44" spans="1:9">
      <c r="B44" s="340" t="s">
        <v>3394</v>
      </c>
      <c r="C44" s="345">
        <v>44011</v>
      </c>
      <c r="D44" s="344" t="s">
        <v>3395</v>
      </c>
      <c r="E44" s="344">
        <v>2970</v>
      </c>
      <c r="F44" s="344" t="s">
        <v>3412</v>
      </c>
      <c r="G44" s="354">
        <v>355833</v>
      </c>
      <c r="H44" s="356"/>
      <c r="I44" s="357"/>
    </row>
    <row r="45" spans="1:9">
      <c r="H45" s="131"/>
      <c r="I45" s="131"/>
    </row>
    <row r="47" spans="1:9" ht="20.25">
      <c r="A47" s="12" t="s">
        <v>262</v>
      </c>
      <c r="B47" s="229" t="s">
        <v>6400</v>
      </c>
    </row>
    <row r="48" spans="1:9" ht="18.75">
      <c r="B48" s="346" t="s">
        <v>3418</v>
      </c>
      <c r="C48" s="346" t="s">
        <v>3418</v>
      </c>
      <c r="D48" s="346" t="s">
        <v>3419</v>
      </c>
      <c r="E48" s="346" t="s">
        <v>3420</v>
      </c>
      <c r="F48" s="346" t="s">
        <v>3420</v>
      </c>
      <c r="I48" s="62" t="s">
        <v>3428</v>
      </c>
    </row>
    <row r="49" spans="1:9">
      <c r="B49" s="62" t="s">
        <v>1091</v>
      </c>
      <c r="C49" s="62" t="s">
        <v>1091</v>
      </c>
      <c r="D49" s="62" t="s">
        <v>1091</v>
      </c>
      <c r="E49" s="62" t="s">
        <v>1091</v>
      </c>
      <c r="F49" s="62" t="s">
        <v>1091</v>
      </c>
      <c r="I49" s="348" t="s">
        <v>3424</v>
      </c>
    </row>
    <row r="50" spans="1:9">
      <c r="B50" s="2">
        <v>10</v>
      </c>
      <c r="C50" s="2">
        <v>70</v>
      </c>
      <c r="D50" s="2">
        <v>10</v>
      </c>
      <c r="E50" s="2">
        <v>10</v>
      </c>
      <c r="F50" s="2">
        <v>50</v>
      </c>
      <c r="I50" s="33" t="s">
        <v>3427</v>
      </c>
    </row>
    <row r="51" spans="1:9">
      <c r="B51" s="2">
        <v>80</v>
      </c>
      <c r="C51" s="2">
        <v>20</v>
      </c>
      <c r="D51" s="2">
        <v>20</v>
      </c>
      <c r="E51" s="2">
        <v>80</v>
      </c>
      <c r="F51" s="2">
        <v>20</v>
      </c>
      <c r="I51" s="33" t="s">
        <v>3442</v>
      </c>
    </row>
    <row r="52" spans="1:9">
      <c r="B52" s="2">
        <v>30</v>
      </c>
      <c r="C52" s="2">
        <v>30</v>
      </c>
      <c r="D52" s="2">
        <v>30</v>
      </c>
      <c r="E52" s="2">
        <v>30</v>
      </c>
      <c r="F52" s="2">
        <v>90</v>
      </c>
      <c r="I52" s="33" t="s">
        <v>3443</v>
      </c>
    </row>
    <row r="53" spans="1:9">
      <c r="B53" s="2">
        <v>40</v>
      </c>
      <c r="C53" s="2">
        <v>90</v>
      </c>
      <c r="D53" s="2">
        <v>90</v>
      </c>
      <c r="E53" s="2">
        <v>40</v>
      </c>
      <c r="F53" s="2">
        <v>40</v>
      </c>
      <c r="I53" s="33" t="s">
        <v>3441</v>
      </c>
    </row>
    <row r="54" spans="1:9">
      <c r="B54" s="2">
        <v>50</v>
      </c>
      <c r="C54" s="2">
        <v>50</v>
      </c>
      <c r="D54" s="2">
        <v>50</v>
      </c>
      <c r="E54" s="2">
        <v>50</v>
      </c>
      <c r="F54" s="2">
        <v>50</v>
      </c>
      <c r="I54" s="112"/>
    </row>
    <row r="55" spans="1:9">
      <c r="B55" s="2">
        <v>60</v>
      </c>
      <c r="C55" s="2">
        <v>60</v>
      </c>
      <c r="D55" s="2">
        <v>60</v>
      </c>
      <c r="E55" s="2">
        <v>60</v>
      </c>
      <c r="F55" s="2">
        <v>60</v>
      </c>
    </row>
    <row r="56" spans="1:9">
      <c r="B56" s="2">
        <v>20</v>
      </c>
      <c r="C56" s="2">
        <v>70</v>
      </c>
      <c r="D56" s="2">
        <v>70</v>
      </c>
      <c r="E56" s="2">
        <v>70</v>
      </c>
      <c r="F56" s="2">
        <v>70</v>
      </c>
    </row>
    <row r="57" spans="1:9">
      <c r="B57" s="2">
        <v>80</v>
      </c>
      <c r="C57" s="2">
        <v>80</v>
      </c>
      <c r="D57" s="2">
        <v>80</v>
      </c>
      <c r="E57" s="2">
        <v>20</v>
      </c>
      <c r="F57" s="2">
        <v>80</v>
      </c>
    </row>
    <row r="58" spans="1:9">
      <c r="B58" s="2">
        <v>90</v>
      </c>
      <c r="C58" s="2">
        <v>90</v>
      </c>
      <c r="D58" s="2">
        <v>90</v>
      </c>
      <c r="E58" s="2">
        <v>90</v>
      </c>
      <c r="F58" s="2">
        <v>90</v>
      </c>
    </row>
    <row r="61" spans="1:9" ht="20.25">
      <c r="A61" s="12" t="s">
        <v>265</v>
      </c>
      <c r="B61" s="347" t="s">
        <v>6401</v>
      </c>
      <c r="C61" s="272"/>
    </row>
    <row r="63" spans="1:9" ht="18.75">
      <c r="B63" s="194" t="s">
        <v>3422</v>
      </c>
      <c r="I63" s="62" t="s">
        <v>3428</v>
      </c>
    </row>
    <row r="64" spans="1:9">
      <c r="B64" s="281" t="s">
        <v>1178</v>
      </c>
      <c r="C64" s="46" t="s">
        <v>1179</v>
      </c>
      <c r="D64" s="46" t="s">
        <v>1180</v>
      </c>
      <c r="E64" s="46" t="s">
        <v>1181</v>
      </c>
      <c r="G64" s="46" t="s">
        <v>3423</v>
      </c>
      <c r="I64" s="348" t="s">
        <v>3424</v>
      </c>
    </row>
    <row r="65" spans="2:9">
      <c r="B65" s="349" t="s">
        <v>1182</v>
      </c>
      <c r="C65" s="349" t="s">
        <v>1092</v>
      </c>
      <c r="D65" s="349">
        <v>25</v>
      </c>
      <c r="E65" s="350">
        <v>12700</v>
      </c>
      <c r="G65" s="2" t="s">
        <v>1183</v>
      </c>
      <c r="I65" s="33" t="s">
        <v>3427</v>
      </c>
    </row>
    <row r="66" spans="2:9">
      <c r="B66" s="349" t="s">
        <v>1183</v>
      </c>
      <c r="C66" s="349" t="s">
        <v>1093</v>
      </c>
      <c r="D66" s="349">
        <v>67</v>
      </c>
      <c r="E66" s="350">
        <v>9500</v>
      </c>
      <c r="I66" s="33" t="s">
        <v>3426</v>
      </c>
    </row>
    <row r="67" spans="2:9">
      <c r="B67" s="349" t="s">
        <v>1184</v>
      </c>
      <c r="C67" s="349" t="s">
        <v>1094</v>
      </c>
      <c r="D67" s="349">
        <v>153</v>
      </c>
      <c r="E67" s="350">
        <v>2400</v>
      </c>
      <c r="I67" s="33" t="s">
        <v>3425</v>
      </c>
    </row>
    <row r="68" spans="2:9">
      <c r="B68" s="349" t="s">
        <v>1188</v>
      </c>
      <c r="C68" s="349" t="s">
        <v>1095</v>
      </c>
      <c r="D68" s="349">
        <v>45</v>
      </c>
      <c r="E68" s="350">
        <v>34000</v>
      </c>
      <c r="I68" s="33" t="s">
        <v>3429</v>
      </c>
    </row>
    <row r="69" spans="2:9">
      <c r="B69" s="349" t="s">
        <v>1189</v>
      </c>
      <c r="C69" s="349" t="s">
        <v>1096</v>
      </c>
      <c r="D69" s="349">
        <v>87</v>
      </c>
      <c r="E69" s="350">
        <v>18500</v>
      </c>
      <c r="H69" s="335" t="s">
        <v>253</v>
      </c>
      <c r="I69" s="59" t="s">
        <v>3430</v>
      </c>
    </row>
    <row r="70" spans="2:9">
      <c r="B70" s="349" t="s">
        <v>1185</v>
      </c>
      <c r="C70" s="349" t="s">
        <v>1097</v>
      </c>
      <c r="D70" s="349">
        <v>49</v>
      </c>
      <c r="E70" s="350">
        <v>45600</v>
      </c>
    </row>
    <row r="71" spans="2:9">
      <c r="B71" s="349" t="s">
        <v>1186</v>
      </c>
      <c r="C71" s="349" t="s">
        <v>1098</v>
      </c>
      <c r="D71" s="349">
        <v>25</v>
      </c>
      <c r="E71" s="350">
        <v>14500</v>
      </c>
    </row>
    <row r="72" spans="2:9">
      <c r="B72" s="349" t="s">
        <v>1187</v>
      </c>
      <c r="C72" s="349" t="s">
        <v>1099</v>
      </c>
      <c r="D72" s="349">
        <v>37</v>
      </c>
      <c r="E72" s="350">
        <v>39500</v>
      </c>
    </row>
    <row r="75" spans="2:9" ht="18.75">
      <c r="B75" s="194" t="s">
        <v>3432</v>
      </c>
      <c r="I75" s="62" t="s">
        <v>3428</v>
      </c>
    </row>
    <row r="76" spans="2:9">
      <c r="B76" s="281" t="s">
        <v>1178</v>
      </c>
      <c r="C76" s="46" t="s">
        <v>1179</v>
      </c>
      <c r="D76" s="46" t="s">
        <v>1180</v>
      </c>
      <c r="E76" s="46" t="s">
        <v>1181</v>
      </c>
      <c r="G76" s="46" t="s">
        <v>3423</v>
      </c>
      <c r="I76" s="348" t="s">
        <v>3424</v>
      </c>
    </row>
    <row r="77" spans="2:9">
      <c r="B77" s="349" t="s">
        <v>1182</v>
      </c>
      <c r="C77" s="349" t="s">
        <v>1092</v>
      </c>
      <c r="D77" s="349">
        <v>25</v>
      </c>
      <c r="E77" s="350">
        <v>12700</v>
      </c>
      <c r="G77" s="2" t="s">
        <v>1185</v>
      </c>
      <c r="I77" s="33" t="s">
        <v>3427</v>
      </c>
    </row>
    <row r="78" spans="2:9">
      <c r="B78" s="349" t="s">
        <v>1183</v>
      </c>
      <c r="C78" s="349" t="s">
        <v>1093</v>
      </c>
      <c r="D78" s="349">
        <v>67</v>
      </c>
      <c r="E78" s="350">
        <v>9500</v>
      </c>
      <c r="I78" s="33" t="s">
        <v>3426</v>
      </c>
    </row>
    <row r="79" spans="2:9">
      <c r="B79" s="349" t="s">
        <v>1184</v>
      </c>
      <c r="C79" s="349" t="s">
        <v>1094</v>
      </c>
      <c r="D79" s="349">
        <v>153</v>
      </c>
      <c r="E79" s="350">
        <v>2400</v>
      </c>
      <c r="I79" s="33" t="s">
        <v>3425</v>
      </c>
    </row>
    <row r="80" spans="2:9">
      <c r="B80" s="349" t="s">
        <v>1188</v>
      </c>
      <c r="C80" s="349" t="s">
        <v>1095</v>
      </c>
      <c r="D80" s="349">
        <v>45</v>
      </c>
      <c r="E80" s="350">
        <v>34000</v>
      </c>
      <c r="I80" s="33" t="s">
        <v>3429</v>
      </c>
    </row>
    <row r="81" spans="2:9">
      <c r="B81" s="349" t="s">
        <v>1189</v>
      </c>
      <c r="C81" s="349" t="s">
        <v>1096</v>
      </c>
      <c r="D81" s="349">
        <v>87</v>
      </c>
      <c r="E81" s="350">
        <v>18500</v>
      </c>
      <c r="H81" s="335" t="s">
        <v>253</v>
      </c>
      <c r="I81" s="59" t="s">
        <v>3431</v>
      </c>
    </row>
    <row r="82" spans="2:9">
      <c r="B82" s="349" t="s">
        <v>1185</v>
      </c>
      <c r="C82" s="349" t="s">
        <v>1097</v>
      </c>
      <c r="D82" s="349">
        <v>49</v>
      </c>
      <c r="E82" s="350">
        <v>45600</v>
      </c>
    </row>
    <row r="83" spans="2:9">
      <c r="B83" s="349" t="s">
        <v>1186</v>
      </c>
      <c r="C83" s="349" t="s">
        <v>1098</v>
      </c>
      <c r="D83" s="349">
        <v>25</v>
      </c>
      <c r="E83" s="350">
        <v>14500</v>
      </c>
    </row>
    <row r="84" spans="2:9">
      <c r="B84" s="349" t="s">
        <v>1187</v>
      </c>
      <c r="C84" s="349" t="s">
        <v>1099</v>
      </c>
      <c r="D84" s="349">
        <v>37</v>
      </c>
      <c r="E84" s="350">
        <v>39500</v>
      </c>
    </row>
    <row r="87" spans="2:9" ht="18.75">
      <c r="B87" s="194" t="s">
        <v>3433</v>
      </c>
      <c r="I87" s="62" t="s">
        <v>3428</v>
      </c>
    </row>
    <row r="88" spans="2:9">
      <c r="B88" s="281" t="s">
        <v>3434</v>
      </c>
      <c r="C88" s="46" t="s">
        <v>3435</v>
      </c>
      <c r="D88" s="46" t="s">
        <v>3436</v>
      </c>
      <c r="E88" s="46" t="s">
        <v>3437</v>
      </c>
      <c r="G88" s="46" t="s">
        <v>595</v>
      </c>
      <c r="H88" s="46" t="s">
        <v>3438</v>
      </c>
      <c r="I88" s="348" t="s">
        <v>3424</v>
      </c>
    </row>
    <row r="89" spans="2:9">
      <c r="B89" s="349" t="s">
        <v>1182</v>
      </c>
      <c r="C89" s="350">
        <v>12700</v>
      </c>
      <c r="D89" s="350">
        <v>12700</v>
      </c>
      <c r="E89" s="350">
        <v>12700</v>
      </c>
      <c r="G89" s="2" t="s">
        <v>1185</v>
      </c>
      <c r="H89" s="2" t="s">
        <v>3435</v>
      </c>
      <c r="I89" s="33" t="s">
        <v>3427</v>
      </c>
    </row>
    <row r="90" spans="2:9">
      <c r="B90" s="349" t="s">
        <v>1183</v>
      </c>
      <c r="C90" s="350">
        <v>9500</v>
      </c>
      <c r="D90" s="350">
        <v>9500</v>
      </c>
      <c r="E90" s="350">
        <v>9500</v>
      </c>
      <c r="I90" s="33" t="s">
        <v>3426</v>
      </c>
    </row>
    <row r="91" spans="2:9">
      <c r="B91" s="349" t="s">
        <v>1184</v>
      </c>
      <c r="C91" s="350">
        <v>2400</v>
      </c>
      <c r="D91" s="350">
        <v>2400</v>
      </c>
      <c r="E91" s="350">
        <v>2400</v>
      </c>
      <c r="I91" s="33" t="s">
        <v>3425</v>
      </c>
    </row>
    <row r="92" spans="2:9">
      <c r="B92" s="349" t="s">
        <v>1188</v>
      </c>
      <c r="C92" s="350">
        <v>34000</v>
      </c>
      <c r="D92" s="350">
        <v>34000</v>
      </c>
      <c r="E92" s="350">
        <v>34000</v>
      </c>
      <c r="I92" s="33" t="s">
        <v>3429</v>
      </c>
    </row>
    <row r="93" spans="2:9">
      <c r="B93" s="349" t="s">
        <v>1189</v>
      </c>
      <c r="C93" s="350">
        <v>18500</v>
      </c>
      <c r="D93" s="350">
        <v>18500</v>
      </c>
      <c r="E93" s="350">
        <v>18500</v>
      </c>
      <c r="H93" s="335" t="s">
        <v>253</v>
      </c>
      <c r="I93" s="59" t="s">
        <v>3439</v>
      </c>
    </row>
    <row r="94" spans="2:9">
      <c r="B94" s="349" t="s">
        <v>1185</v>
      </c>
      <c r="C94" s="350">
        <v>45600</v>
      </c>
      <c r="D94" s="350">
        <v>45600</v>
      </c>
      <c r="E94" s="350">
        <v>45600</v>
      </c>
      <c r="H94" s="335" t="s">
        <v>253</v>
      </c>
      <c r="I94" s="59" t="s">
        <v>3440</v>
      </c>
    </row>
    <row r="95" spans="2:9">
      <c r="B95" s="349" t="s">
        <v>1186</v>
      </c>
      <c r="C95" s="350">
        <v>14500</v>
      </c>
      <c r="D95" s="350">
        <v>14500</v>
      </c>
      <c r="E95" s="350">
        <v>14500</v>
      </c>
    </row>
    <row r="96" spans="2:9">
      <c r="B96" s="349" t="s">
        <v>1187</v>
      </c>
      <c r="C96" s="350">
        <v>39500</v>
      </c>
      <c r="D96" s="350">
        <v>39500</v>
      </c>
      <c r="E96" s="350">
        <v>39500</v>
      </c>
    </row>
  </sheetData>
  <conditionalFormatting sqref="E30:E44">
    <cfRule type="cellIs" dxfId="134" priority="22" operator="greaterThan">
      <formula>20000</formula>
    </cfRule>
  </conditionalFormatting>
  <conditionalFormatting sqref="D29:D44">
    <cfRule type="containsText" dxfId="133" priority="21" operator="containsText" text="Running">
      <formula>NOT(ISERROR(SEARCH("Running",D29)))</formula>
    </cfRule>
  </conditionalFormatting>
  <conditionalFormatting sqref="C30:C44">
    <cfRule type="timePeriod" dxfId="132" priority="19" timePeriod="last7Days">
      <formula>AND(TODAY()-FLOOR(C30,1)&lt;=6,FLOOR(C30,1)&lt;=TODAY())</formula>
    </cfRule>
    <cfRule type="timePeriod" dxfId="131" priority="20" timePeriod="lastWeek">
      <formula>AND(TODAY()-ROUNDDOWN(C30,0)&gt;=(WEEKDAY(TODAY())),TODAY()-ROUNDDOWN(C30,0)&lt;(WEEKDAY(TODAY())+7))</formula>
    </cfRule>
  </conditionalFormatting>
  <conditionalFormatting sqref="F30:F44">
    <cfRule type="duplicateValues" dxfId="130" priority="18"/>
  </conditionalFormatting>
  <conditionalFormatting sqref="B50:B58">
    <cfRule type="dataBar" priority="17">
      <dataBar>
        <cfvo type="min" val="0"/>
        <cfvo type="max" val="0"/>
        <color rgb="FF638EC6"/>
      </dataBar>
      <extLst>
        <ext xmlns:x14="http://schemas.microsoft.com/office/spreadsheetml/2009/9/main" uri="{B025F937-C7B1-47D3-B67F-A62EFF666E3E}">
          <x14:id>{25A5FB80-7EF8-4A02-845B-4EE0E7F1C6C9}</x14:id>
        </ext>
      </extLst>
    </cfRule>
  </conditionalFormatting>
  <conditionalFormatting sqref="C50:C58">
    <cfRule type="dataBar" priority="15">
      <dataBar>
        <cfvo type="min" val="0"/>
        <cfvo type="max" val="0"/>
        <color rgb="FFD6007B"/>
      </dataBar>
      <extLst>
        <ext xmlns:x14="http://schemas.microsoft.com/office/spreadsheetml/2009/9/main" uri="{B025F937-C7B1-47D3-B67F-A62EFF666E3E}">
          <x14:id>{B9E3C00C-BEE2-4538-839E-F224B0D37C1E}</x14:id>
        </ext>
      </extLst>
    </cfRule>
  </conditionalFormatting>
  <conditionalFormatting sqref="D50:D58">
    <cfRule type="colorScale" priority="14">
      <colorScale>
        <cfvo type="min" val="0"/>
        <cfvo type="percentile" val="50"/>
        <cfvo type="max" val="0"/>
        <color rgb="FFF8696B"/>
        <color rgb="FFFFEB84"/>
        <color rgb="FF63BE7B"/>
      </colorScale>
    </cfRule>
  </conditionalFormatting>
  <conditionalFormatting sqref="E50:E58">
    <cfRule type="iconSet" priority="13">
      <iconSet iconSet="3Arrows">
        <cfvo type="percent" val="0"/>
        <cfvo type="percent" val="33"/>
        <cfvo type="percent" val="67"/>
      </iconSet>
    </cfRule>
  </conditionalFormatting>
  <conditionalFormatting sqref="F50:F58">
    <cfRule type="iconSet" priority="12">
      <iconSet iconSet="5Rating">
        <cfvo type="percent" val="0"/>
        <cfvo type="percent" val="20"/>
        <cfvo type="percent" val="40"/>
        <cfvo type="percent" val="60"/>
        <cfvo type="percent" val="80"/>
      </iconSet>
    </cfRule>
  </conditionalFormatting>
  <conditionalFormatting sqref="B65:B72">
    <cfRule type="expression" dxfId="129" priority="10">
      <formula>B65=$G$65</formula>
    </cfRule>
    <cfRule type="expression" priority="11">
      <formula>B65=$G$65</formula>
    </cfRule>
  </conditionalFormatting>
  <conditionalFormatting sqref="B77:E84">
    <cfRule type="expression" dxfId="128" priority="4">
      <formula>$B77=$G$77</formula>
    </cfRule>
  </conditionalFormatting>
  <conditionalFormatting sqref="C89:E96">
    <cfRule type="expression" dxfId="127" priority="1">
      <formula>C$88=$H$89</formula>
    </cfRule>
    <cfRule type="expression" dxfId="126" priority="2">
      <formula>$B89=$G$89</formula>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25A5FB80-7EF8-4A02-845B-4EE0E7F1C6C9}">
            <x14:dataBar minLength="0" maxLength="100" border="1" negativeBarBorderColorSameAsPositive="0">
              <x14:cfvo type="autoMin"/>
              <x14:cfvo type="autoMax"/>
              <x14:borderColor rgb="FF638EC6"/>
              <x14:negativeFillColor rgb="FFFF0000"/>
              <x14:negativeBorderColor rgb="FFFF0000"/>
              <x14:axisColor rgb="FF000000"/>
            </x14:dataBar>
          </x14:cfRule>
          <xm:sqref>B50:B58</xm:sqref>
        </x14:conditionalFormatting>
        <x14:conditionalFormatting xmlns:xm="http://schemas.microsoft.com/office/excel/2006/main">
          <x14:cfRule type="dataBar" id="{B9E3C00C-BEE2-4538-839E-F224B0D37C1E}">
            <x14:dataBar minLength="0" maxLength="100" gradient="0">
              <x14:cfvo type="autoMin"/>
              <x14:cfvo type="autoMax"/>
              <x14:negativeFillColor rgb="FFFF0000"/>
              <x14:axisColor rgb="FF000000"/>
            </x14:dataBar>
          </x14:cfRule>
          <xm:sqref>C50:C58</xm:sqref>
        </x14:conditionalFormatting>
      </x14:conditionalFormattings>
    </ext>
  </extLst>
</worksheet>
</file>

<file path=xl/worksheets/sheet37.xml><?xml version="1.0" encoding="utf-8"?>
<worksheet xmlns="http://schemas.openxmlformats.org/spreadsheetml/2006/main" xmlns:r="http://schemas.openxmlformats.org/officeDocument/2006/relationships">
  <dimension ref="A1:M107"/>
  <sheetViews>
    <sheetView workbookViewId="0">
      <pane ySplit="1" topLeftCell="A2" activePane="bottomLeft" state="frozen"/>
      <selection pane="bottomLeft" activeCell="C2" sqref="C2"/>
    </sheetView>
  </sheetViews>
  <sheetFormatPr defaultRowHeight="15"/>
  <cols>
    <col min="1" max="1" width="16" customWidth="1"/>
    <col min="2" max="2" width="14.7109375" customWidth="1"/>
    <col min="3" max="3" width="17.5703125" bestFit="1" customWidth="1"/>
    <col min="4" max="4" width="16.7109375" customWidth="1"/>
    <col min="5" max="5" width="15.140625" customWidth="1"/>
    <col min="6" max="6" width="17.85546875" bestFit="1" customWidth="1"/>
    <col min="7" max="7" width="12.140625" customWidth="1"/>
    <col min="8" max="8" width="24.85546875" bestFit="1" customWidth="1"/>
    <col min="9" max="9" width="4.5703125" customWidth="1"/>
    <col min="10" max="10" width="5.28515625" customWidth="1"/>
    <col min="11" max="11" width="20.85546875" bestFit="1" customWidth="1"/>
    <col min="12" max="12" width="16.7109375" bestFit="1"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24.95" customHeight="1">
      <c r="A7" s="331"/>
    </row>
    <row r="8" spans="1:2" ht="24.95" customHeight="1">
      <c r="A8" s="331"/>
    </row>
    <row r="9" spans="1:2" ht="24.95" customHeight="1">
      <c r="A9" s="331"/>
    </row>
    <row r="10" spans="1:2" ht="24.95" customHeight="1">
      <c r="A10" s="331"/>
    </row>
    <row r="11" spans="1:2" ht="18.75">
      <c r="A11" s="227" t="s">
        <v>3187</v>
      </c>
    </row>
    <row r="57" spans="1:13" ht="20.25">
      <c r="A57" s="12" t="s">
        <v>261</v>
      </c>
      <c r="B57" s="229" t="s">
        <v>3448</v>
      </c>
    </row>
    <row r="58" spans="1:13" ht="21">
      <c r="B58" s="399">
        <v>1</v>
      </c>
      <c r="C58" s="399">
        <v>2</v>
      </c>
      <c r="D58" s="399">
        <v>3</v>
      </c>
      <c r="E58" s="399">
        <v>4</v>
      </c>
      <c r="F58" s="399">
        <v>5</v>
      </c>
      <c r="G58" s="399">
        <v>6</v>
      </c>
      <c r="H58" s="399">
        <v>7</v>
      </c>
    </row>
    <row r="59" spans="1:13">
      <c r="B59" s="313" t="s">
        <v>3449</v>
      </c>
      <c r="C59" s="313" t="s">
        <v>3450</v>
      </c>
      <c r="D59" s="313" t="s">
        <v>3451</v>
      </c>
      <c r="E59" s="313" t="s">
        <v>3452</v>
      </c>
      <c r="F59" s="370" t="s">
        <v>3513</v>
      </c>
      <c r="G59" s="313" t="s">
        <v>982</v>
      </c>
      <c r="H59" s="370" t="s">
        <v>3525</v>
      </c>
      <c r="I59" s="368"/>
      <c r="J59" s="307"/>
      <c r="K59" s="62" t="s">
        <v>3453</v>
      </c>
      <c r="L59" s="62" t="s">
        <v>3454</v>
      </c>
      <c r="M59" s="307"/>
    </row>
    <row r="60" spans="1:13">
      <c r="B60" s="363" t="s">
        <v>3511</v>
      </c>
      <c r="C60" s="363" t="s">
        <v>3512</v>
      </c>
      <c r="D60" s="270" t="s">
        <v>3465</v>
      </c>
      <c r="E60" s="270" t="s">
        <v>3466</v>
      </c>
      <c r="F60" s="367">
        <v>43952</v>
      </c>
      <c r="G60" s="361">
        <v>15000</v>
      </c>
      <c r="H60" s="371" t="s">
        <v>3526</v>
      </c>
      <c r="I60" s="362"/>
      <c r="J60" s="307"/>
      <c r="K60" s="2" t="s">
        <v>3155</v>
      </c>
      <c r="L60" s="2" t="s">
        <v>3457</v>
      </c>
      <c r="M60" s="307"/>
    </row>
    <row r="61" spans="1:13">
      <c r="B61" s="270"/>
      <c r="C61" s="363"/>
      <c r="D61" s="270"/>
      <c r="E61" s="270"/>
      <c r="F61" s="367"/>
      <c r="G61" s="361"/>
      <c r="H61" s="270"/>
      <c r="I61" s="362"/>
      <c r="J61" s="307"/>
      <c r="K61" s="2" t="s">
        <v>3166</v>
      </c>
      <c r="L61" s="2" t="s">
        <v>3459</v>
      </c>
      <c r="M61" s="307"/>
    </row>
    <row r="62" spans="1:13">
      <c r="B62" s="270"/>
      <c r="C62" s="363"/>
      <c r="D62" s="270"/>
      <c r="E62" s="270"/>
      <c r="F62" s="367"/>
      <c r="G62" s="361"/>
      <c r="H62" s="270"/>
      <c r="I62" s="131"/>
      <c r="J62" s="307"/>
      <c r="K62" s="2" t="s">
        <v>3458</v>
      </c>
      <c r="L62" s="2" t="s">
        <v>3456</v>
      </c>
      <c r="M62" s="307"/>
    </row>
    <row r="63" spans="1:13">
      <c r="B63" s="270"/>
      <c r="C63" s="363"/>
      <c r="D63" s="270"/>
      <c r="E63" s="270"/>
      <c r="F63" s="367"/>
      <c r="G63" s="361"/>
      <c r="H63" s="270"/>
      <c r="I63" s="362"/>
      <c r="J63" s="307"/>
      <c r="K63" s="2" t="s">
        <v>3461</v>
      </c>
      <c r="L63" s="2" t="s">
        <v>3462</v>
      </c>
      <c r="M63" s="307"/>
    </row>
    <row r="64" spans="1:13">
      <c r="B64" s="270"/>
      <c r="C64" s="363"/>
      <c r="D64" s="270"/>
      <c r="E64" s="270"/>
      <c r="F64" s="367"/>
      <c r="G64" s="361"/>
      <c r="H64" s="270"/>
      <c r="I64" s="131"/>
      <c r="J64" s="307"/>
      <c r="K64" s="2" t="s">
        <v>3151</v>
      </c>
      <c r="L64" s="2" t="s">
        <v>3460</v>
      </c>
      <c r="M64" s="307"/>
    </row>
    <row r="65" spans="1:13">
      <c r="B65" s="270"/>
      <c r="C65" s="363"/>
      <c r="D65" s="270"/>
      <c r="E65" s="270"/>
      <c r="F65" s="367"/>
      <c r="G65" s="361"/>
      <c r="H65" s="270"/>
      <c r="I65" s="131"/>
      <c r="J65" s="307"/>
      <c r="K65" s="2" t="s">
        <v>3463</v>
      </c>
      <c r="L65" s="2" t="s">
        <v>3464</v>
      </c>
      <c r="M65" s="307"/>
    </row>
    <row r="66" spans="1:13">
      <c r="B66" s="270"/>
      <c r="C66" s="363"/>
      <c r="D66" s="270"/>
      <c r="E66" s="270"/>
      <c r="F66" s="367"/>
      <c r="G66" s="361"/>
      <c r="H66" s="270"/>
      <c r="I66" s="131"/>
      <c r="J66" s="307"/>
      <c r="K66" s="2" t="s">
        <v>3465</v>
      </c>
      <c r="L66" s="2" t="s">
        <v>3466</v>
      </c>
      <c r="M66" s="307"/>
    </row>
    <row r="67" spans="1:13">
      <c r="B67" s="270"/>
      <c r="C67" s="363"/>
      <c r="D67" s="270"/>
      <c r="E67" s="270"/>
      <c r="F67" s="367"/>
      <c r="G67" s="361"/>
      <c r="H67" s="270"/>
      <c r="I67" s="131"/>
      <c r="J67" s="307"/>
      <c r="K67" s="2" t="s">
        <v>3467</v>
      </c>
      <c r="L67" s="2" t="s">
        <v>3468</v>
      </c>
      <c r="M67" s="307"/>
    </row>
    <row r="68" spans="1:13">
      <c r="B68" s="270"/>
      <c r="C68" s="363"/>
      <c r="D68" s="270"/>
      <c r="E68" s="270"/>
      <c r="F68" s="367"/>
      <c r="G68" s="361"/>
      <c r="H68" s="270"/>
      <c r="I68" s="131"/>
      <c r="J68" s="307"/>
      <c r="K68" s="2" t="s">
        <v>3469</v>
      </c>
      <c r="L68" s="2" t="s">
        <v>3470</v>
      </c>
      <c r="M68" s="307"/>
    </row>
    <row r="69" spans="1:13">
      <c r="B69" s="270"/>
      <c r="C69" s="363"/>
      <c r="D69" s="270"/>
      <c r="E69" s="270"/>
      <c r="F69" s="367"/>
      <c r="G69" s="361"/>
      <c r="H69" s="270"/>
      <c r="I69" s="131"/>
      <c r="J69" s="307"/>
      <c r="K69" s="2" t="s">
        <v>3471</v>
      </c>
      <c r="L69" s="2" t="s">
        <v>3472</v>
      </c>
      <c r="M69" s="307"/>
    </row>
    <row r="70" spans="1:13">
      <c r="B70" s="2"/>
      <c r="C70" s="308"/>
      <c r="D70" s="2"/>
      <c r="E70" s="2"/>
      <c r="F70" s="2"/>
      <c r="G70" s="2"/>
      <c r="H70" s="270"/>
      <c r="I70" s="131"/>
      <c r="J70" s="307"/>
      <c r="K70" s="2" t="s">
        <v>3473</v>
      </c>
      <c r="L70" s="2" t="s">
        <v>3474</v>
      </c>
      <c r="M70" s="307"/>
    </row>
    <row r="71" spans="1:13">
      <c r="J71" s="307"/>
      <c r="K71" s="2" t="s">
        <v>3475</v>
      </c>
      <c r="L71" s="2" t="s">
        <v>3476</v>
      </c>
      <c r="M71" s="307"/>
    </row>
    <row r="72" spans="1:13" ht="18.75">
      <c r="A72" s="400">
        <v>1</v>
      </c>
      <c r="B72" s="272" t="s">
        <v>3495</v>
      </c>
      <c r="C72" s="272"/>
      <c r="J72" s="307"/>
      <c r="K72" s="2" t="s">
        <v>3477</v>
      </c>
      <c r="L72" s="2" t="s">
        <v>3478</v>
      </c>
      <c r="M72" s="307"/>
    </row>
    <row r="73" spans="1:13">
      <c r="A73">
        <v>1</v>
      </c>
      <c r="B73" t="s">
        <v>3496</v>
      </c>
      <c r="J73" s="307"/>
      <c r="K73" s="2" t="s">
        <v>3479</v>
      </c>
      <c r="L73" s="2" t="s">
        <v>3480</v>
      </c>
      <c r="M73" s="307"/>
    </row>
    <row r="74" spans="1:13">
      <c r="A74">
        <v>2</v>
      </c>
      <c r="B74" t="s">
        <v>3497</v>
      </c>
      <c r="J74" s="307"/>
      <c r="K74" s="2" t="s">
        <v>3481</v>
      </c>
      <c r="L74" s="2" t="s">
        <v>3482</v>
      </c>
      <c r="M74" s="307"/>
    </row>
    <row r="75" spans="1:13">
      <c r="A75">
        <v>3</v>
      </c>
      <c r="B75" t="s">
        <v>3498</v>
      </c>
      <c r="J75" s="307"/>
      <c r="K75" s="2" t="s">
        <v>3483</v>
      </c>
      <c r="L75" s="2" t="s">
        <v>3484</v>
      </c>
      <c r="M75" s="307"/>
    </row>
    <row r="76" spans="1:13">
      <c r="B76" s="335" t="s">
        <v>3504</v>
      </c>
      <c r="C76" s="335"/>
      <c r="D76" s="335"/>
      <c r="J76" s="307"/>
      <c r="K76" s="2" t="s">
        <v>3485</v>
      </c>
      <c r="L76" s="2" t="s">
        <v>3486</v>
      </c>
      <c r="M76" s="307"/>
    </row>
    <row r="77" spans="1:13">
      <c r="B77" s="365" t="s">
        <v>3505</v>
      </c>
      <c r="C77" s="335"/>
      <c r="D77" s="335"/>
      <c r="E77" s="335"/>
      <c r="J77" s="307"/>
      <c r="K77" s="2" t="s">
        <v>3161</v>
      </c>
      <c r="L77" s="2" t="s">
        <v>3487</v>
      </c>
      <c r="M77" s="307"/>
    </row>
    <row r="78" spans="1:13">
      <c r="F78" s="86"/>
      <c r="G78" s="86"/>
      <c r="H78" s="86"/>
      <c r="I78" s="86"/>
      <c r="J78" s="307"/>
      <c r="K78" s="2" t="s">
        <v>3488</v>
      </c>
      <c r="L78" s="2" t="s">
        <v>3489</v>
      </c>
      <c r="M78" s="307"/>
    </row>
    <row r="79" spans="1:13" ht="18.75">
      <c r="A79" s="400">
        <v>2</v>
      </c>
      <c r="B79" s="272" t="s">
        <v>3499</v>
      </c>
      <c r="C79" s="272"/>
      <c r="J79" s="307"/>
      <c r="K79" s="2" t="s">
        <v>3490</v>
      </c>
      <c r="L79" s="2" t="s">
        <v>3491</v>
      </c>
      <c r="M79" s="307"/>
    </row>
    <row r="80" spans="1:13">
      <c r="B80" t="s">
        <v>3500</v>
      </c>
      <c r="J80" s="307"/>
      <c r="K80" s="2" t="s">
        <v>3492</v>
      </c>
      <c r="L80" s="2" t="s">
        <v>3493</v>
      </c>
      <c r="M80" s="307"/>
    </row>
    <row r="81" spans="1:13">
      <c r="B81" s="364" t="s">
        <v>3504</v>
      </c>
      <c r="C81" s="364"/>
      <c r="D81" s="364"/>
      <c r="J81" s="307"/>
      <c r="K81" s="2" t="s">
        <v>3455</v>
      </c>
      <c r="M81" s="307"/>
    </row>
    <row r="82" spans="1:13">
      <c r="B82" s="366" t="s">
        <v>3503</v>
      </c>
      <c r="C82" s="364"/>
      <c r="D82" s="364"/>
      <c r="J82" s="307"/>
      <c r="K82" s="2" t="s">
        <v>3494</v>
      </c>
      <c r="M82" s="307"/>
    </row>
    <row r="83" spans="1:13">
      <c r="J83" s="307"/>
      <c r="M83" s="307"/>
    </row>
    <row r="84" spans="1:13" ht="18.75">
      <c r="A84" s="400">
        <v>3</v>
      </c>
      <c r="B84" s="272" t="s">
        <v>3501</v>
      </c>
      <c r="C84" s="272"/>
    </row>
    <row r="85" spans="1:13">
      <c r="B85" t="s">
        <v>3502</v>
      </c>
    </row>
    <row r="86" spans="1:13">
      <c r="B86" s="364" t="s">
        <v>3506</v>
      </c>
      <c r="C86" s="364"/>
      <c r="D86" s="364"/>
    </row>
    <row r="87" spans="1:13">
      <c r="B87" s="366" t="s">
        <v>3507</v>
      </c>
      <c r="C87" s="364"/>
      <c r="D87" s="364"/>
    </row>
    <row r="89" spans="1:13" ht="18.75">
      <c r="A89" s="400">
        <v>4</v>
      </c>
      <c r="B89" s="272" t="s">
        <v>3508</v>
      </c>
      <c r="C89" s="272"/>
    </row>
    <row r="90" spans="1:13">
      <c r="B90" t="s">
        <v>3509</v>
      </c>
    </row>
    <row r="91" spans="1:13">
      <c r="B91" s="364" t="s">
        <v>3506</v>
      </c>
      <c r="C91" s="364"/>
      <c r="D91" s="364"/>
    </row>
    <row r="92" spans="1:13">
      <c r="B92" s="366" t="s">
        <v>3510</v>
      </c>
      <c r="C92" s="364"/>
      <c r="D92" s="364"/>
    </row>
    <row r="94" spans="1:13" ht="18.75">
      <c r="A94" s="400">
        <v>5</v>
      </c>
      <c r="B94" s="272" t="s">
        <v>3514</v>
      </c>
      <c r="C94" s="272"/>
    </row>
    <row r="95" spans="1:13">
      <c r="B95" t="s">
        <v>3518</v>
      </c>
    </row>
    <row r="96" spans="1:13">
      <c r="B96" s="364" t="s">
        <v>3515</v>
      </c>
      <c r="C96" s="364"/>
      <c r="D96" s="364"/>
    </row>
    <row r="97" spans="1:4">
      <c r="B97" s="366" t="s">
        <v>3516</v>
      </c>
      <c r="C97" s="364"/>
      <c r="D97" s="364"/>
    </row>
    <row r="99" spans="1:4" ht="18.75">
      <c r="A99" s="400">
        <v>6</v>
      </c>
      <c r="B99" s="272" t="s">
        <v>3517</v>
      </c>
      <c r="C99" s="272"/>
    </row>
    <row r="100" spans="1:4">
      <c r="B100" t="s">
        <v>3519</v>
      </c>
    </row>
    <row r="101" spans="1:4">
      <c r="B101" s="364" t="s">
        <v>3520</v>
      </c>
      <c r="C101" s="364"/>
      <c r="D101" s="364"/>
    </row>
    <row r="102" spans="1:4">
      <c r="B102" s="366" t="s">
        <v>3521</v>
      </c>
      <c r="C102" s="364"/>
      <c r="D102" s="364"/>
    </row>
    <row r="104" spans="1:4" ht="18.75">
      <c r="A104" s="400">
        <v>7</v>
      </c>
      <c r="B104" s="272" t="s">
        <v>3527</v>
      </c>
      <c r="C104" s="272"/>
    </row>
    <row r="105" spans="1:4">
      <c r="B105" t="s">
        <v>3528</v>
      </c>
    </row>
    <row r="106" spans="1:4">
      <c r="B106" s="364" t="s">
        <v>3504</v>
      </c>
      <c r="C106" s="364"/>
      <c r="D106" s="364"/>
    </row>
    <row r="107" spans="1:4">
      <c r="B107" s="366" t="s">
        <v>3529</v>
      </c>
      <c r="C107" s="364"/>
      <c r="D107" s="364"/>
    </row>
  </sheetData>
  <dataValidations count="9">
    <dataValidation type="decimal" operator="greaterThan" allowBlank="1" showInputMessage="1" showErrorMessage="1" errorTitle="Salary" error="Data Entered is not valid . Pls enter value &gt;0" promptTitle="Salary" prompt="Please enter Employee Salary here ." sqref="I60:I70">
      <formula1>0</formula1>
    </dataValidation>
    <dataValidation type="custom" allowBlank="1" showInputMessage="1" showErrorMessage="1" sqref="B70">
      <formula1>AND(LEN(B70)=6,ISNUMBER(VALUE(RIGHT(B70,5))),NOT(ISNUMBER(LEFT(UPPER(B70),1))),EXACT(LEFT(B70,1),UPPER(LEFT(B70,1))))</formula1>
    </dataValidation>
    <dataValidation type="date" allowBlank="1" showInputMessage="1" showErrorMessage="1" error="Date should be between 01/05/2020  to 31/05/2020" prompt="Enter Date of Joining" sqref="F60:F69">
      <formula1>43952</formula1>
      <formula2>43982</formula2>
    </dataValidation>
    <dataValidation type="custom" allowBlank="1" showInputMessage="1" showErrorMessage="1" error="First Digit should be Character&#10;Next five digit should be Numbers" prompt="Enter Employee Code &#10;Eg. M01234" sqref="B60:B69">
      <formula1>AND(LEN(B60)=6,ISNUMBER(VALUE(RIGHT(B60,5))),NOT(ISNUMBER(LEFT(UPPER(B60),1))),EXACT(LEFT(B60,1),UPPER(LEFT(B60,1))))</formula1>
    </dataValidation>
    <dataValidation type="custom" allowBlank="1" showInputMessage="1" showErrorMessage="1" error="Enter Value must be in UPPER Case" prompt="Enter Employee Name" sqref="C60:C69">
      <formula1>EXACT(C60,UPPER(C60))</formula1>
    </dataValidation>
    <dataValidation type="list" allowBlank="1" showInputMessage="1" showErrorMessage="1" error="Select Dept. from List only" prompt="Select Departments" sqref="D60:D69">
      <formula1>$K$60:$K$82</formula1>
    </dataValidation>
    <dataValidation type="list" allowBlank="1" showInputMessage="1" showErrorMessage="1" error="Select Designation from List" prompt="Select Designation" sqref="E60:E69">
      <formula1>$L$60:$L$80</formula1>
    </dataValidation>
    <dataValidation type="whole" allowBlank="1" showInputMessage="1" showErrorMessage="1" errorTitle="Salary" error="Enter a numeric value  Between 10000 to 150000" promptTitle="Salary" prompt="Please Enter Salary here" sqref="G60:G69">
      <formula1>10000</formula1>
      <formula2>150000</formula2>
    </dataValidation>
    <dataValidation type="custom" allowBlank="1" showInputMessage="1" showErrorMessage="1" error="Enter Email Id , which contains '@'" prompt="Enter Email id" sqref="H60:H70">
      <formula1>ISNUMBER(FIND("@",H60))</formula1>
    </dataValidation>
  </dataValidations>
  <hyperlinks>
    <hyperlink ref="H60" r:id="rId1"/>
  </hyperlinks>
  <pageMargins left="0.7" right="0.7" top="0.75" bottom="0.75" header="0.3" footer="0.3"/>
  <pageSetup orientation="portrait" r:id="rId2"/>
  <drawing r:id="rId3"/>
</worksheet>
</file>

<file path=xl/worksheets/sheet38.xml><?xml version="1.0" encoding="utf-8"?>
<worksheet xmlns="http://schemas.openxmlformats.org/spreadsheetml/2006/main" xmlns:r="http://schemas.openxmlformats.org/officeDocument/2006/relationships">
  <dimension ref="A1:F38"/>
  <sheetViews>
    <sheetView workbookViewId="0">
      <pane ySplit="1" topLeftCell="A2" activePane="bottomLeft" state="frozen"/>
      <selection pane="bottomLeft" activeCell="C2" sqref="C2"/>
    </sheetView>
  </sheetViews>
  <sheetFormatPr defaultRowHeight="15"/>
  <cols>
    <col min="1" max="1" width="16" customWidth="1"/>
    <col min="2" max="2" width="14.7109375" customWidth="1"/>
    <col min="3" max="3" width="17.5703125" bestFit="1" customWidth="1"/>
    <col min="4" max="4" width="16.7109375" customWidth="1"/>
    <col min="5" max="5" width="15.140625" customWidth="1"/>
    <col min="6" max="6" width="17.85546875" bestFit="1" customWidth="1"/>
    <col min="7" max="7" width="12.140625" customWidth="1"/>
    <col min="8" max="8" width="3.85546875" customWidth="1"/>
    <col min="9" max="9" width="4.5703125" customWidth="1"/>
    <col min="10" max="10" width="24.7109375" customWidth="1"/>
    <col min="11" max="11" width="20.85546875" bestFit="1" customWidth="1"/>
    <col min="12" max="12" width="16.7109375" bestFit="1"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24.95" customHeight="1">
      <c r="A7" s="331"/>
    </row>
    <row r="8" spans="1:2" ht="24.95" customHeight="1">
      <c r="A8" s="331"/>
    </row>
    <row r="9" spans="1:2" ht="24.95" customHeight="1">
      <c r="A9" s="331"/>
    </row>
    <row r="10" spans="1:2" ht="24.95" customHeight="1">
      <c r="A10" s="331"/>
    </row>
    <row r="11" spans="1:2" ht="18.75">
      <c r="A11" s="227" t="s">
        <v>3187</v>
      </c>
    </row>
    <row r="23" spans="1:6" ht="20.25">
      <c r="A23" s="12" t="s">
        <v>261</v>
      </c>
      <c r="B23" s="229" t="s">
        <v>3530</v>
      </c>
    </row>
    <row r="25" spans="1:6">
      <c r="B25" s="372" t="s">
        <v>608</v>
      </c>
      <c r="D25" s="272" t="s">
        <v>3531</v>
      </c>
      <c r="E25" s="272"/>
    </row>
    <row r="26" spans="1:6">
      <c r="B26" s="2">
        <v>250</v>
      </c>
      <c r="D26" t="s">
        <v>3532</v>
      </c>
    </row>
    <row r="27" spans="1:6">
      <c r="B27" s="2"/>
      <c r="D27" s="364" t="s">
        <v>3520</v>
      </c>
      <c r="E27" s="364"/>
      <c r="F27" s="364"/>
    </row>
    <row r="28" spans="1:6">
      <c r="B28" s="2"/>
      <c r="D28" s="366" t="s">
        <v>3533</v>
      </c>
      <c r="E28" s="364"/>
      <c r="F28" s="364"/>
    </row>
    <row r="29" spans="1:6">
      <c r="B29" s="2"/>
    </row>
    <row r="30" spans="1:6">
      <c r="B30" s="2">
        <v>750</v>
      </c>
      <c r="D30" s="369" t="s">
        <v>3534</v>
      </c>
    </row>
    <row r="31" spans="1:6">
      <c r="B31" s="2"/>
      <c r="D31" s="364" t="s">
        <v>3536</v>
      </c>
      <c r="E31" s="364"/>
      <c r="F31" s="364"/>
    </row>
    <row r="32" spans="1:6">
      <c r="B32" s="2"/>
      <c r="D32" s="364" t="s">
        <v>3535</v>
      </c>
      <c r="E32" s="364"/>
      <c r="F32" s="364"/>
    </row>
    <row r="33" spans="2:2">
      <c r="B33" s="2"/>
    </row>
    <row r="34" spans="2:2">
      <c r="B34" s="2">
        <v>979</v>
      </c>
    </row>
    <row r="35" spans="2:2">
      <c r="B35" s="2"/>
    </row>
    <row r="36" spans="2:2">
      <c r="B36" s="2">
        <v>1234</v>
      </c>
    </row>
    <row r="37" spans="2:2">
      <c r="B37" s="2"/>
    </row>
    <row r="38" spans="2:2">
      <c r="B38" s="2"/>
    </row>
  </sheetData>
  <dataValidations count="1">
    <dataValidation type="whole" allowBlank="1" showInputMessage="1" showErrorMessage="1" error="Any number between 1 to 500" prompt="Enter any number between 1 to 500" sqref="B26:B38">
      <formula1>1</formula1>
      <formula2>500</formula2>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J35"/>
  <sheetViews>
    <sheetView workbookViewId="0">
      <pane ySplit="1" topLeftCell="A2" activePane="bottomLeft" state="frozen"/>
      <selection pane="bottomLeft" activeCell="B2" sqref="B2"/>
    </sheetView>
  </sheetViews>
  <sheetFormatPr defaultRowHeight="15"/>
  <cols>
    <col min="1" max="1" width="16" customWidth="1"/>
    <col min="2" max="2" width="14.7109375" customWidth="1"/>
    <col min="3" max="3" width="17.5703125" bestFit="1" customWidth="1"/>
    <col min="4" max="4" width="16.7109375" customWidth="1"/>
    <col min="5" max="5" width="15.140625" customWidth="1"/>
    <col min="6" max="6" width="17.85546875" bestFit="1" customWidth="1"/>
    <col min="7" max="7" width="12.140625" customWidth="1"/>
    <col min="8" max="8" width="3.85546875" customWidth="1"/>
    <col min="9" max="9" width="4.5703125" customWidth="1"/>
    <col min="10" max="10" width="61.85546875" bestFit="1" customWidth="1"/>
    <col min="11" max="11" width="20.85546875" bestFit="1" customWidth="1"/>
    <col min="12" max="12" width="16.7109375" bestFit="1"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18.75">
      <c r="A7" s="227" t="s">
        <v>3187</v>
      </c>
    </row>
    <row r="20" spans="1:10" ht="20.25">
      <c r="A20" s="12" t="s">
        <v>261</v>
      </c>
      <c r="B20" s="229" t="s">
        <v>3537</v>
      </c>
    </row>
    <row r="23" spans="1:10">
      <c r="B23" s="46" t="s">
        <v>3435</v>
      </c>
      <c r="C23" s="107" t="s">
        <v>3538</v>
      </c>
      <c r="D23" s="46" t="s">
        <v>3539</v>
      </c>
      <c r="E23" s="46" t="s">
        <v>3436</v>
      </c>
      <c r="F23" s="46" t="s">
        <v>3556</v>
      </c>
      <c r="G23" s="46" t="s">
        <v>3561</v>
      </c>
      <c r="J23" s="374" t="s">
        <v>3428</v>
      </c>
    </row>
    <row r="24" spans="1:10">
      <c r="B24" s="2" t="s">
        <v>445</v>
      </c>
      <c r="C24" s="373" t="s">
        <v>3540</v>
      </c>
      <c r="D24" s="2" t="s">
        <v>3550</v>
      </c>
      <c r="E24" s="2" t="s">
        <v>3552</v>
      </c>
      <c r="F24" s="2" t="s">
        <v>3557</v>
      </c>
      <c r="G24" s="2" t="s">
        <v>3562</v>
      </c>
      <c r="J24" s="364" t="s">
        <v>3572</v>
      </c>
    </row>
    <row r="25" spans="1:10">
      <c r="B25" s="2" t="s">
        <v>3545</v>
      </c>
      <c r="C25" s="373" t="s">
        <v>3541</v>
      </c>
      <c r="D25" s="2" t="s">
        <v>3551</v>
      </c>
      <c r="E25" s="2" t="s">
        <v>3553</v>
      </c>
      <c r="F25" s="2" t="s">
        <v>3558</v>
      </c>
      <c r="G25" s="2" t="s">
        <v>3563</v>
      </c>
      <c r="J25" s="364" t="s">
        <v>3573</v>
      </c>
    </row>
    <row r="26" spans="1:10">
      <c r="B26" s="2" t="s">
        <v>3546</v>
      </c>
      <c r="C26" s="373" t="s">
        <v>3542</v>
      </c>
      <c r="D26" s="2" t="s">
        <v>3566</v>
      </c>
      <c r="E26" s="2" t="s">
        <v>3554</v>
      </c>
      <c r="F26" s="2" t="s">
        <v>3559</v>
      </c>
      <c r="G26" s="2" t="s">
        <v>3564</v>
      </c>
      <c r="J26" s="364" t="s">
        <v>3574</v>
      </c>
    </row>
    <row r="27" spans="1:10">
      <c r="B27" s="2" t="s">
        <v>3547</v>
      </c>
      <c r="C27" s="373" t="s">
        <v>3543</v>
      </c>
      <c r="D27" s="2" t="s">
        <v>3567</v>
      </c>
      <c r="E27" s="2" t="s">
        <v>3555</v>
      </c>
      <c r="F27" s="2" t="s">
        <v>3560</v>
      </c>
      <c r="G27" s="2" t="s">
        <v>3565</v>
      </c>
      <c r="J27" s="364" t="s">
        <v>3575</v>
      </c>
    </row>
    <row r="28" spans="1:10">
      <c r="B28" s="2" t="s">
        <v>991</v>
      </c>
      <c r="C28" s="373" t="s">
        <v>3544</v>
      </c>
      <c r="D28" s="2" t="s">
        <v>3568</v>
      </c>
      <c r="J28" s="364" t="s">
        <v>3576</v>
      </c>
    </row>
    <row r="29" spans="1:10">
      <c r="B29" s="2" t="s">
        <v>3548</v>
      </c>
      <c r="D29" s="2" t="s">
        <v>3569</v>
      </c>
      <c r="J29" s="364" t="s">
        <v>3577</v>
      </c>
    </row>
    <row r="30" spans="1:10">
      <c r="B30" s="2" t="s">
        <v>3549</v>
      </c>
    </row>
    <row r="31" spans="1:10">
      <c r="J31" s="364" t="s">
        <v>3578</v>
      </c>
    </row>
    <row r="32" spans="1:10">
      <c r="J32" s="364" t="s">
        <v>3581</v>
      </c>
    </row>
    <row r="33" spans="2:10">
      <c r="B33" s="62" t="s">
        <v>3570</v>
      </c>
      <c r="C33" s="62" t="s">
        <v>3571</v>
      </c>
    </row>
    <row r="34" spans="2:10">
      <c r="B34" s="2" t="s">
        <v>3435</v>
      </c>
      <c r="C34" s="2" t="s">
        <v>445</v>
      </c>
      <c r="J34" s="364" t="s">
        <v>3579</v>
      </c>
    </row>
    <row r="35" spans="2:10">
      <c r="J35" s="366" t="s">
        <v>3580</v>
      </c>
    </row>
  </sheetData>
  <dataValidations count="2">
    <dataValidation type="list" allowBlank="1" showInputMessage="1" showErrorMessage="1" sqref="B34">
      <formula1>$B$23:$G$23</formula1>
    </dataValidation>
    <dataValidation type="list" allowBlank="1" showInputMessage="1" showErrorMessage="1" sqref="C34">
      <formula1>INDIRECT($B$34)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B6"/>
  <sheetViews>
    <sheetView workbookViewId="0">
      <pane ySplit="1" topLeftCell="A2" activePane="bottomLeft" state="frozen"/>
      <selection pane="bottomLeft" activeCell="A2" sqref="A2"/>
    </sheetView>
  </sheetViews>
  <sheetFormatPr defaultRowHeight="15"/>
  <cols>
    <col min="1" max="1" width="13.28515625" customWidth="1"/>
  </cols>
  <sheetData>
    <row r="1" spans="1:2" ht="36.75" customHeight="1"/>
    <row r="2" spans="1:2" ht="15" customHeight="1"/>
    <row r="3" spans="1:2" ht="24.95" customHeight="1">
      <c r="A3" s="18" t="s">
        <v>222</v>
      </c>
      <c r="B3" s="10"/>
    </row>
    <row r="4" spans="1:2" ht="24.95" customHeight="1">
      <c r="A4" s="331"/>
      <c r="B4" s="11"/>
    </row>
    <row r="5" spans="1:2" ht="24.95" customHeight="1">
      <c r="A5" s="19" t="s">
        <v>6396</v>
      </c>
    </row>
    <row r="6" spans="1:2" ht="18.75">
      <c r="A6" s="12"/>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dimension ref="A1:B133"/>
  <sheetViews>
    <sheetView workbookViewId="0">
      <pane ySplit="1" topLeftCell="A112" activePane="bottomLeft" state="frozen"/>
      <selection pane="bottomLeft" activeCell="A100" sqref="A100"/>
    </sheetView>
  </sheetViews>
  <sheetFormatPr defaultRowHeight="15"/>
  <cols>
    <col min="1" max="1" width="16" customWidth="1"/>
    <col min="2" max="2" width="31.7109375" customWidth="1"/>
    <col min="3" max="3" width="17.5703125" bestFit="1" customWidth="1"/>
    <col min="4" max="4" width="16.7109375" customWidth="1"/>
    <col min="5" max="5" width="15.140625" customWidth="1"/>
    <col min="6" max="6" width="17.85546875" bestFit="1" customWidth="1"/>
    <col min="7" max="7" width="12.140625" customWidth="1"/>
    <col min="8" max="8" width="3.85546875" customWidth="1"/>
    <col min="9" max="9" width="4.5703125" customWidth="1"/>
    <col min="10" max="10" width="61.85546875" bestFit="1" customWidth="1"/>
    <col min="11" max="11" width="20.85546875" bestFit="1" customWidth="1"/>
    <col min="12" max="12" width="16.7109375" bestFit="1"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24.95" customHeight="1">
      <c r="A7" s="331"/>
    </row>
    <row r="8" spans="1:2" ht="24.95" customHeight="1">
      <c r="A8" s="331"/>
    </row>
    <row r="9" spans="1:2" ht="24.95" customHeight="1">
      <c r="A9" s="331"/>
    </row>
    <row r="10" spans="1:2" ht="24.95" customHeight="1">
      <c r="A10" s="331"/>
    </row>
    <row r="11" spans="1:2" ht="24.95" customHeight="1">
      <c r="A11" s="331"/>
    </row>
    <row r="12" spans="1:2" ht="24.95" customHeight="1">
      <c r="A12" s="331"/>
    </row>
    <row r="13" spans="1:2" ht="18.75">
      <c r="A13" s="227" t="s">
        <v>3187</v>
      </c>
    </row>
    <row r="26" spans="1:2" ht="20.25">
      <c r="A26" s="12" t="s">
        <v>261</v>
      </c>
      <c r="B26" s="229" t="s">
        <v>3584</v>
      </c>
    </row>
    <row r="27" spans="1:2">
      <c r="B27" s="375" t="s">
        <v>3585</v>
      </c>
    </row>
    <row r="28" spans="1:2">
      <c r="B28" s="375" t="s">
        <v>3587</v>
      </c>
    </row>
    <row r="29" spans="1:2" ht="15.75">
      <c r="B29" s="375" t="s">
        <v>3588</v>
      </c>
    </row>
    <row r="30" spans="1:2">
      <c r="B30" s="375" t="s">
        <v>3589</v>
      </c>
    </row>
    <row r="31" spans="1:2">
      <c r="B31" s="375" t="s">
        <v>3590</v>
      </c>
    </row>
    <row r="32" spans="1:2">
      <c r="B32" s="375" t="s">
        <v>3591</v>
      </c>
    </row>
    <row r="33" spans="2:2">
      <c r="B33" s="375" t="s">
        <v>3586</v>
      </c>
    </row>
    <row r="34" spans="2:2">
      <c r="B34" s="378" t="s">
        <v>3593</v>
      </c>
    </row>
    <row r="35" spans="2:2">
      <c r="B35" s="378"/>
    </row>
    <row r="36" spans="2:2">
      <c r="B36" s="379" t="s">
        <v>3592</v>
      </c>
    </row>
    <row r="51" spans="1:2" ht="20.25">
      <c r="A51" s="12" t="s">
        <v>262</v>
      </c>
      <c r="B51" s="381" t="s">
        <v>3610</v>
      </c>
    </row>
    <row r="52" spans="1:2" ht="15.75">
      <c r="B52" s="375" t="s">
        <v>3598</v>
      </c>
    </row>
    <row r="53" spans="1:2" ht="15.75">
      <c r="B53" s="375" t="s">
        <v>3611</v>
      </c>
    </row>
    <row r="54" spans="1:2" ht="15.75">
      <c r="B54" s="375" t="s">
        <v>3612</v>
      </c>
    </row>
    <row r="56" spans="1:2" ht="18.75">
      <c r="B56" s="383" t="s">
        <v>3613</v>
      </c>
    </row>
    <row r="75" spans="1:2" ht="20.25">
      <c r="A75" s="12" t="s">
        <v>265</v>
      </c>
      <c r="B75" s="229" t="s">
        <v>3608</v>
      </c>
    </row>
    <row r="76" spans="1:2">
      <c r="B76" s="375" t="s">
        <v>3594</v>
      </c>
    </row>
    <row r="77" spans="1:2" ht="15.75">
      <c r="B77" s="377"/>
    </row>
    <row r="78" spans="1:2" ht="15.75">
      <c r="B78" s="375" t="s">
        <v>3595</v>
      </c>
    </row>
    <row r="79" spans="1:2" ht="15.75">
      <c r="B79" s="375" t="s">
        <v>3596</v>
      </c>
    </row>
    <row r="80" spans="1:2">
      <c r="B80" s="375"/>
    </row>
    <row r="81" spans="2:2" ht="15.75">
      <c r="B81" s="380" t="s">
        <v>3609</v>
      </c>
    </row>
    <row r="83" spans="2:2">
      <c r="B83" s="375"/>
    </row>
    <row r="84" spans="2:2">
      <c r="B84" s="375"/>
    </row>
    <row r="85" spans="2:2">
      <c r="B85" s="375"/>
    </row>
    <row r="86" spans="2:2">
      <c r="B86" s="375"/>
    </row>
    <row r="87" spans="2:2">
      <c r="B87" s="375"/>
    </row>
    <row r="88" spans="2:2">
      <c r="B88" s="375"/>
    </row>
    <row r="89" spans="2:2">
      <c r="B89" s="375"/>
    </row>
    <row r="90" spans="2:2">
      <c r="B90" s="375"/>
    </row>
    <row r="91" spans="2:2">
      <c r="B91" s="375"/>
    </row>
    <row r="92" spans="2:2">
      <c r="B92" s="375"/>
    </row>
    <row r="93" spans="2:2" ht="15.75">
      <c r="B93" s="376"/>
    </row>
    <row r="95" spans="2:2">
      <c r="B95" s="375"/>
    </row>
    <row r="96" spans="2:2">
      <c r="B96" s="375"/>
    </row>
    <row r="97" spans="1:2" ht="15.75">
      <c r="B97" s="375" t="s">
        <v>3597</v>
      </c>
    </row>
    <row r="98" spans="1:2">
      <c r="B98" s="378"/>
    </row>
    <row r="100" spans="1:2" ht="18.75">
      <c r="A100" s="12" t="s">
        <v>308</v>
      </c>
      <c r="B100" s="384" t="s">
        <v>3620</v>
      </c>
    </row>
    <row r="101" spans="1:2">
      <c r="B101" s="382" t="s">
        <v>3599</v>
      </c>
    </row>
    <row r="102" spans="1:2">
      <c r="B102" s="382" t="s">
        <v>3614</v>
      </c>
    </row>
    <row r="103" spans="1:2">
      <c r="B103" s="382" t="s">
        <v>3615</v>
      </c>
    </row>
    <row r="104" spans="1:2">
      <c r="B104" s="382" t="s">
        <v>3616</v>
      </c>
    </row>
    <row r="105" spans="1:2">
      <c r="B105" s="382" t="s">
        <v>3617</v>
      </c>
    </row>
    <row r="106" spans="1:2">
      <c r="B106" s="382" t="s">
        <v>3618</v>
      </c>
    </row>
    <row r="107" spans="1:2">
      <c r="B107" s="382" t="s">
        <v>3619</v>
      </c>
    </row>
    <row r="109" spans="1:2" ht="15.75">
      <c r="B109" s="380" t="s">
        <v>3621</v>
      </c>
    </row>
    <row r="125" spans="1:2" ht="18.75">
      <c r="A125" s="12" t="s">
        <v>2788</v>
      </c>
      <c r="B125" s="384" t="s">
        <v>3620</v>
      </c>
    </row>
    <row r="126" spans="1:2">
      <c r="B126" s="375" t="s">
        <v>3600</v>
      </c>
    </row>
    <row r="127" spans="1:2">
      <c r="B127" s="375" t="s">
        <v>3601</v>
      </c>
    </row>
    <row r="128" spans="1:2" ht="15.75">
      <c r="B128" s="375" t="s">
        <v>3603</v>
      </c>
    </row>
    <row r="129" spans="2:2">
      <c r="B129" s="375" t="s">
        <v>3604</v>
      </c>
    </row>
    <row r="130" spans="2:2">
      <c r="B130" s="375" t="s">
        <v>3605</v>
      </c>
    </row>
    <row r="131" spans="2:2">
      <c r="B131" s="375" t="s">
        <v>3606</v>
      </c>
    </row>
    <row r="132" spans="2:2">
      <c r="B132" s="375" t="s">
        <v>3607</v>
      </c>
    </row>
    <row r="133" spans="2:2">
      <c r="B133" s="375" t="s">
        <v>3602</v>
      </c>
    </row>
  </sheetData>
  <hyperlinks>
    <hyperlink ref="B36" r:id="rId1" tooltip="ABC.XLS"/>
    <hyperlink ref="B81" r:id="rId2"/>
    <hyperlink ref="B56" location="'Topics - Index'!D58" display="Link to Index "/>
    <hyperlink ref="B109" r:id="rId3" tooltip="ABC.XLS" display="Click here for Details (ABC.xls)"/>
  </hyperlinks>
  <pageMargins left="0.7" right="0.7" top="0.75" bottom="0.75" header="0.3" footer="0.3"/>
  <pageSetup orientation="portrait" r:id="rId4"/>
  <drawing r:id="rId5"/>
</worksheet>
</file>

<file path=xl/worksheets/sheet41.xml><?xml version="1.0" encoding="utf-8"?>
<worksheet xmlns="http://schemas.openxmlformats.org/spreadsheetml/2006/main" xmlns:r="http://schemas.openxmlformats.org/officeDocument/2006/relationships">
  <dimension ref="A1:J104"/>
  <sheetViews>
    <sheetView workbookViewId="0">
      <pane ySplit="1" topLeftCell="A49" activePane="bottomLeft" state="frozen"/>
      <selection pane="bottomLeft" activeCell="A68" sqref="A68"/>
    </sheetView>
  </sheetViews>
  <sheetFormatPr defaultRowHeight="15"/>
  <cols>
    <col min="1" max="1" width="16" customWidth="1"/>
    <col min="2" max="2" width="14.7109375" customWidth="1"/>
    <col min="3" max="3" width="11.7109375" bestFit="1" customWidth="1"/>
    <col min="4" max="4" width="16.5703125" customWidth="1"/>
    <col min="5" max="5" width="23.7109375" customWidth="1"/>
    <col min="6" max="6" width="7.85546875" bestFit="1" customWidth="1"/>
    <col min="7" max="7" width="12.140625" customWidth="1"/>
    <col min="8" max="8" width="16.85546875" customWidth="1"/>
    <col min="9" max="9" width="6.85546875" customWidth="1"/>
    <col min="10" max="11" width="31.7109375" bestFit="1"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18.75">
      <c r="A7" s="227" t="s">
        <v>3187</v>
      </c>
    </row>
    <row r="68" spans="1:6" ht="20.25">
      <c r="A68" s="12" t="s">
        <v>261</v>
      </c>
      <c r="B68" s="194" t="s">
        <v>3657</v>
      </c>
    </row>
    <row r="69" spans="1:6">
      <c r="B69" s="388" t="s">
        <v>3129</v>
      </c>
      <c r="C69" s="389" t="s">
        <v>3627</v>
      </c>
      <c r="D69" s="389" t="s">
        <v>3628</v>
      </c>
      <c r="E69" s="389" t="s">
        <v>3629</v>
      </c>
      <c r="F69" s="390" t="s">
        <v>3630</v>
      </c>
    </row>
    <row r="70" spans="1:6">
      <c r="B70" s="387" t="s">
        <v>3169</v>
      </c>
      <c r="C70" s="385">
        <v>120</v>
      </c>
      <c r="D70" s="386">
        <v>128</v>
      </c>
      <c r="E70" s="386">
        <v>776</v>
      </c>
      <c r="F70" s="391">
        <v>464</v>
      </c>
    </row>
    <row r="71" spans="1:6">
      <c r="B71" s="387" t="s">
        <v>3631</v>
      </c>
      <c r="C71" s="386">
        <v>300</v>
      </c>
      <c r="D71" s="386">
        <v>968</v>
      </c>
      <c r="E71" s="386">
        <v>102</v>
      </c>
      <c r="F71" s="391">
        <v>820</v>
      </c>
    </row>
    <row r="72" spans="1:6">
      <c r="B72" s="387" t="s">
        <v>3168</v>
      </c>
      <c r="C72" s="386">
        <v>400</v>
      </c>
      <c r="D72" s="386">
        <v>789</v>
      </c>
      <c r="E72" s="386">
        <v>164</v>
      </c>
      <c r="F72" s="391">
        <v>449</v>
      </c>
    </row>
    <row r="73" spans="1:6">
      <c r="B73" s="387" t="s">
        <v>3170</v>
      </c>
      <c r="C73" s="386">
        <v>500</v>
      </c>
      <c r="D73" s="386">
        <v>357</v>
      </c>
      <c r="E73" s="386">
        <v>91</v>
      </c>
      <c r="F73" s="391">
        <v>423</v>
      </c>
    </row>
    <row r="74" spans="1:6">
      <c r="B74" s="387" t="s">
        <v>3171</v>
      </c>
      <c r="C74" s="386">
        <v>334</v>
      </c>
      <c r="D74" s="386">
        <v>192</v>
      </c>
      <c r="E74" s="386">
        <v>544</v>
      </c>
      <c r="F74" s="391">
        <v>197</v>
      </c>
    </row>
    <row r="75" spans="1:6">
      <c r="B75" s="387" t="s">
        <v>3632</v>
      </c>
      <c r="C75" s="386">
        <v>589</v>
      </c>
      <c r="D75" s="386">
        <v>726</v>
      </c>
      <c r="E75" s="386">
        <v>879</v>
      </c>
      <c r="F75" s="391">
        <v>64</v>
      </c>
    </row>
    <row r="76" spans="1:6">
      <c r="B76" s="387" t="s">
        <v>3633</v>
      </c>
      <c r="C76" s="386">
        <v>932</v>
      </c>
      <c r="D76" s="386">
        <v>96</v>
      </c>
      <c r="E76" s="386">
        <v>600</v>
      </c>
      <c r="F76" s="391">
        <v>459</v>
      </c>
    </row>
    <row r="77" spans="1:6">
      <c r="B77" s="387" t="s">
        <v>3388</v>
      </c>
      <c r="C77" s="386">
        <v>17</v>
      </c>
      <c r="D77" s="386">
        <v>333</v>
      </c>
      <c r="E77" s="386">
        <v>382</v>
      </c>
      <c r="F77" s="392">
        <v>450</v>
      </c>
    </row>
    <row r="78" spans="1:6">
      <c r="B78" s="387" t="s">
        <v>3634</v>
      </c>
      <c r="C78" s="386">
        <v>347</v>
      </c>
      <c r="D78" s="386">
        <v>300</v>
      </c>
      <c r="E78" s="386">
        <v>925</v>
      </c>
      <c r="F78" s="391">
        <v>54</v>
      </c>
    </row>
    <row r="79" spans="1:6">
      <c r="B79" s="387" t="s">
        <v>3635</v>
      </c>
      <c r="C79" s="386">
        <v>893</v>
      </c>
      <c r="D79" s="386">
        <v>200</v>
      </c>
      <c r="E79" s="386">
        <v>319</v>
      </c>
      <c r="F79" s="391">
        <v>185</v>
      </c>
    </row>
    <row r="80" spans="1:6">
      <c r="B80" s="393" t="s">
        <v>3636</v>
      </c>
      <c r="C80" s="394">
        <v>766</v>
      </c>
      <c r="D80" s="394">
        <v>100</v>
      </c>
      <c r="E80" s="394">
        <v>556</v>
      </c>
      <c r="F80" s="395">
        <v>784</v>
      </c>
    </row>
    <row r="81" spans="1:10">
      <c r="B81" s="396" t="s">
        <v>687</v>
      </c>
      <c r="C81" s="398">
        <f>SUBTOTAL(109,[QTR1])</f>
        <v>5198</v>
      </c>
      <c r="D81" s="398">
        <f>SUBTOTAL(109,[QTR2])</f>
        <v>4189</v>
      </c>
      <c r="E81" s="398">
        <f>SUBTOTAL(109,[QTR3])</f>
        <v>5338</v>
      </c>
      <c r="F81" s="397">
        <f>SUBTOTAL(109,[QTR4])</f>
        <v>4349</v>
      </c>
    </row>
    <row r="83" spans="1:10" ht="20.25">
      <c r="A83" s="12" t="s">
        <v>262</v>
      </c>
      <c r="B83" s="194" t="s">
        <v>3656</v>
      </c>
    </row>
    <row r="85" spans="1:10" ht="30" customHeight="1">
      <c r="B85" s="403" t="s">
        <v>3191</v>
      </c>
      <c r="C85" s="404" t="s">
        <v>3192</v>
      </c>
      <c r="D85" s="404" t="s">
        <v>3193</v>
      </c>
      <c r="E85" s="404" t="s">
        <v>3195</v>
      </c>
      <c r="F85" s="404" t="s">
        <v>3197</v>
      </c>
      <c r="G85" s="404" t="s">
        <v>3198</v>
      </c>
      <c r="H85" s="404" t="s">
        <v>3199</v>
      </c>
      <c r="I85" s="404" t="s">
        <v>3200</v>
      </c>
      <c r="J85" s="405" t="s">
        <v>3135</v>
      </c>
    </row>
    <row r="86" spans="1:10">
      <c r="B86" s="401" t="s">
        <v>3202</v>
      </c>
      <c r="C86" s="333">
        <v>43860</v>
      </c>
      <c r="D86" s="332">
        <v>7312720</v>
      </c>
      <c r="E86" s="332" t="s">
        <v>3203</v>
      </c>
      <c r="F86" s="332" t="s">
        <v>3205</v>
      </c>
      <c r="G86" s="332">
        <v>34956</v>
      </c>
      <c r="H86" s="332" t="s">
        <v>3206</v>
      </c>
      <c r="I86" s="332" t="s">
        <v>3207</v>
      </c>
      <c r="J86" s="402" t="s">
        <v>3208</v>
      </c>
    </row>
    <row r="87" spans="1:10" ht="30">
      <c r="B87" s="401" t="s">
        <v>3209</v>
      </c>
      <c r="C87" s="333">
        <v>43862</v>
      </c>
      <c r="D87" s="332">
        <v>7304555</v>
      </c>
      <c r="E87" s="332" t="s">
        <v>3210</v>
      </c>
      <c r="F87" s="332" t="s">
        <v>3211</v>
      </c>
      <c r="G87" s="332">
        <v>39086</v>
      </c>
      <c r="H87" s="332" t="s">
        <v>3212</v>
      </c>
      <c r="I87" s="332" t="s">
        <v>3213</v>
      </c>
      <c r="J87" s="402" t="s">
        <v>3214</v>
      </c>
    </row>
    <row r="88" spans="1:10" ht="30">
      <c r="B88" s="401" t="s">
        <v>3215</v>
      </c>
      <c r="C88" s="333">
        <v>43862</v>
      </c>
      <c r="D88" s="332">
        <v>7304563</v>
      </c>
      <c r="E88" s="332" t="s">
        <v>3210</v>
      </c>
      <c r="F88" s="332" t="s">
        <v>3216</v>
      </c>
      <c r="G88" s="332">
        <v>51939</v>
      </c>
      <c r="H88" s="332" t="s">
        <v>3212</v>
      </c>
      <c r="I88" s="332" t="s">
        <v>3217</v>
      </c>
      <c r="J88" s="402" t="s">
        <v>3218</v>
      </c>
    </row>
    <row r="89" spans="1:10" ht="30">
      <c r="B89" s="401" t="s">
        <v>3637</v>
      </c>
      <c r="C89" s="333">
        <v>43862</v>
      </c>
      <c r="D89" s="332">
        <v>7304565</v>
      </c>
      <c r="E89" s="332" t="s">
        <v>3210</v>
      </c>
      <c r="F89" s="332" t="s">
        <v>3219</v>
      </c>
      <c r="G89" s="332">
        <v>42888</v>
      </c>
      <c r="H89" s="332" t="s">
        <v>3638</v>
      </c>
      <c r="I89" s="332" t="s">
        <v>3207</v>
      </c>
      <c r="J89" s="402" t="s">
        <v>3639</v>
      </c>
    </row>
    <row r="90" spans="1:10" ht="30">
      <c r="B90" s="401" t="s">
        <v>3640</v>
      </c>
      <c r="C90" s="333">
        <v>43862</v>
      </c>
      <c r="D90" s="332">
        <v>7304573</v>
      </c>
      <c r="E90" s="332" t="s">
        <v>3210</v>
      </c>
      <c r="F90" s="332" t="s">
        <v>3220</v>
      </c>
      <c r="G90" s="332">
        <v>40493</v>
      </c>
      <c r="H90" s="332" t="s">
        <v>3641</v>
      </c>
      <c r="I90" s="332" t="s">
        <v>3221</v>
      </c>
      <c r="J90" s="402" t="s">
        <v>3642</v>
      </c>
    </row>
    <row r="91" spans="1:10" ht="30">
      <c r="B91" s="401" t="s">
        <v>3222</v>
      </c>
      <c r="C91" s="333">
        <v>43862</v>
      </c>
      <c r="D91" s="332">
        <v>7304604</v>
      </c>
      <c r="E91" s="332" t="s">
        <v>3210</v>
      </c>
      <c r="F91" s="332" t="s">
        <v>3220</v>
      </c>
      <c r="G91" s="332">
        <v>113673</v>
      </c>
      <c r="H91" s="332" t="s">
        <v>3643</v>
      </c>
      <c r="I91" s="332" t="s">
        <v>3223</v>
      </c>
      <c r="J91" s="402" t="s">
        <v>3224</v>
      </c>
    </row>
    <row r="92" spans="1:10" ht="30">
      <c r="B92" s="401" t="s">
        <v>3222</v>
      </c>
      <c r="C92" s="333">
        <v>43862</v>
      </c>
      <c r="D92" s="332">
        <v>7304604</v>
      </c>
      <c r="E92" s="332" t="s">
        <v>3210</v>
      </c>
      <c r="F92" s="332" t="s">
        <v>3220</v>
      </c>
      <c r="G92" s="332">
        <v>113673</v>
      </c>
      <c r="H92" s="332" t="s">
        <v>3225</v>
      </c>
      <c r="I92" s="332" t="s">
        <v>3223</v>
      </c>
      <c r="J92" s="402" t="s">
        <v>3224</v>
      </c>
    </row>
    <row r="93" spans="1:10">
      <c r="B93" s="401" t="s">
        <v>3226</v>
      </c>
      <c r="C93" s="333">
        <v>43862</v>
      </c>
      <c r="D93" s="332">
        <v>7304624</v>
      </c>
      <c r="E93" s="332" t="s">
        <v>3227</v>
      </c>
      <c r="F93" s="332" t="s">
        <v>3220</v>
      </c>
      <c r="G93" s="332">
        <v>4897</v>
      </c>
      <c r="H93" s="332" t="s">
        <v>3228</v>
      </c>
      <c r="I93" s="332" t="s">
        <v>3229</v>
      </c>
      <c r="J93" s="402" t="s">
        <v>3230</v>
      </c>
    </row>
    <row r="94" spans="1:10">
      <c r="B94" s="401" t="s">
        <v>3231</v>
      </c>
      <c r="C94" s="333">
        <v>43862</v>
      </c>
      <c r="D94" s="332">
        <v>7304639</v>
      </c>
      <c r="E94" s="332" t="s">
        <v>3227</v>
      </c>
      <c r="F94" s="332" t="s">
        <v>3232</v>
      </c>
      <c r="G94" s="332">
        <v>3181</v>
      </c>
      <c r="H94" s="332" t="s">
        <v>3233</v>
      </c>
      <c r="I94" s="332" t="s">
        <v>3234</v>
      </c>
      <c r="J94" s="402" t="s">
        <v>3235</v>
      </c>
    </row>
    <row r="95" spans="1:10">
      <c r="B95" s="401" t="s">
        <v>3236</v>
      </c>
      <c r="C95" s="333">
        <v>43862</v>
      </c>
      <c r="D95" s="332">
        <v>7304648</v>
      </c>
      <c r="E95" s="332" t="s">
        <v>3203</v>
      </c>
      <c r="F95" s="332" t="s">
        <v>3211</v>
      </c>
      <c r="G95" s="332">
        <v>36158</v>
      </c>
      <c r="H95" s="332" t="s">
        <v>3237</v>
      </c>
      <c r="I95" s="332" t="s">
        <v>3238</v>
      </c>
      <c r="J95" s="402" t="s">
        <v>3239</v>
      </c>
    </row>
    <row r="96" spans="1:10">
      <c r="B96" s="401" t="s">
        <v>3240</v>
      </c>
      <c r="C96" s="333">
        <v>43862</v>
      </c>
      <c r="D96" s="332">
        <v>7304650</v>
      </c>
      <c r="E96" s="332" t="s">
        <v>3203</v>
      </c>
      <c r="F96" s="332" t="s">
        <v>3232</v>
      </c>
      <c r="G96" s="332">
        <v>103131</v>
      </c>
      <c r="H96" s="332" t="s">
        <v>3241</v>
      </c>
      <c r="I96" s="332" t="s">
        <v>3242</v>
      </c>
      <c r="J96" s="402" t="s">
        <v>3243</v>
      </c>
    </row>
    <row r="97" spans="2:10" ht="30">
      <c r="B97" s="401" t="s">
        <v>3644</v>
      </c>
      <c r="C97" s="333">
        <v>43862</v>
      </c>
      <c r="D97" s="332">
        <v>7304716</v>
      </c>
      <c r="E97" s="332" t="s">
        <v>3210</v>
      </c>
      <c r="F97" s="332" t="s">
        <v>3232</v>
      </c>
      <c r="G97" s="332">
        <v>48441</v>
      </c>
      <c r="H97" s="332" t="s">
        <v>3645</v>
      </c>
      <c r="I97" s="332" t="s">
        <v>3244</v>
      </c>
      <c r="J97" s="402" t="s">
        <v>3646</v>
      </c>
    </row>
    <row r="98" spans="2:10">
      <c r="B98" s="401" t="s">
        <v>3647</v>
      </c>
      <c r="C98" s="333">
        <v>43862</v>
      </c>
      <c r="D98" s="332">
        <v>7304726</v>
      </c>
      <c r="E98" s="332" t="s">
        <v>3227</v>
      </c>
      <c r="F98" s="332" t="s">
        <v>3220</v>
      </c>
      <c r="G98" s="332">
        <v>307</v>
      </c>
      <c r="H98" s="332" t="s">
        <v>3648</v>
      </c>
      <c r="I98" s="332" t="s">
        <v>3207</v>
      </c>
      <c r="J98" s="402" t="s">
        <v>3649</v>
      </c>
    </row>
    <row r="99" spans="2:10">
      <c r="B99" s="401" t="s">
        <v>3650</v>
      </c>
      <c r="C99" s="333">
        <v>43862</v>
      </c>
      <c r="D99" s="332">
        <v>7304739</v>
      </c>
      <c r="E99" s="332" t="s">
        <v>3227</v>
      </c>
      <c r="F99" s="332" t="s">
        <v>3245</v>
      </c>
      <c r="G99" s="332">
        <v>10807</v>
      </c>
      <c r="H99" s="332" t="s">
        <v>3651</v>
      </c>
      <c r="I99" s="332" t="s">
        <v>3246</v>
      </c>
      <c r="J99" s="402" t="s">
        <v>3652</v>
      </c>
    </row>
    <row r="100" spans="2:10" ht="30">
      <c r="B100" s="401" t="s">
        <v>3653</v>
      </c>
      <c r="C100" s="333">
        <v>43862</v>
      </c>
      <c r="D100" s="332">
        <v>7304756</v>
      </c>
      <c r="E100" s="332" t="s">
        <v>3210</v>
      </c>
      <c r="F100" s="332" t="s">
        <v>3211</v>
      </c>
      <c r="G100" s="332">
        <v>39883</v>
      </c>
      <c r="H100" s="332" t="s">
        <v>3654</v>
      </c>
      <c r="I100" s="332" t="s">
        <v>3234</v>
      </c>
      <c r="J100" s="402" t="s">
        <v>3655</v>
      </c>
    </row>
    <row r="101" spans="2:10">
      <c r="B101" s="401" t="s">
        <v>3247</v>
      </c>
      <c r="C101" s="333">
        <v>43862</v>
      </c>
      <c r="D101" s="332">
        <v>7304794</v>
      </c>
      <c r="E101" s="332" t="s">
        <v>3203</v>
      </c>
      <c r="F101" s="332" t="s">
        <v>3245</v>
      </c>
      <c r="G101" s="332">
        <v>10085</v>
      </c>
      <c r="H101" s="332" t="s">
        <v>3248</v>
      </c>
      <c r="I101" s="332" t="s">
        <v>3207</v>
      </c>
      <c r="J101" s="402" t="s">
        <v>3249</v>
      </c>
    </row>
    <row r="102" spans="2:10" ht="30">
      <c r="B102" s="401" t="s">
        <v>3250</v>
      </c>
      <c r="C102" s="333">
        <v>43862</v>
      </c>
      <c r="D102" s="332">
        <v>7304805</v>
      </c>
      <c r="E102" s="332" t="s">
        <v>3210</v>
      </c>
      <c r="F102" s="332" t="s">
        <v>3216</v>
      </c>
      <c r="G102" s="332">
        <v>107165</v>
      </c>
      <c r="H102" s="332" t="s">
        <v>3251</v>
      </c>
      <c r="I102" s="332" t="s">
        <v>3252</v>
      </c>
      <c r="J102" s="402" t="s">
        <v>3253</v>
      </c>
    </row>
    <row r="103" spans="2:10">
      <c r="B103" s="401" t="s">
        <v>3254</v>
      </c>
      <c r="C103" s="333">
        <v>43862</v>
      </c>
      <c r="D103" s="332">
        <v>7304834</v>
      </c>
      <c r="E103" s="332" t="s">
        <v>3227</v>
      </c>
      <c r="F103" s="332" t="s">
        <v>3219</v>
      </c>
      <c r="G103" s="332">
        <v>964</v>
      </c>
      <c r="H103" s="332" t="s">
        <v>3206</v>
      </c>
      <c r="I103" s="332" t="s">
        <v>3244</v>
      </c>
      <c r="J103" s="402" t="s">
        <v>3255</v>
      </c>
    </row>
    <row r="104" spans="2:10" ht="30">
      <c r="B104" s="401" t="s">
        <v>3256</v>
      </c>
      <c r="C104" s="333">
        <v>43862</v>
      </c>
      <c r="D104" s="332">
        <v>7304878</v>
      </c>
      <c r="E104" s="332" t="s">
        <v>3257</v>
      </c>
      <c r="F104" s="332" t="s">
        <v>3232</v>
      </c>
      <c r="G104" s="332">
        <v>23548</v>
      </c>
      <c r="H104" s="332" t="s">
        <v>3212</v>
      </c>
      <c r="I104" s="332" t="s">
        <v>3258</v>
      </c>
      <c r="J104" s="402" t="s">
        <v>3259</v>
      </c>
    </row>
  </sheetData>
  <pageMargins left="0.7" right="0.7" top="0.75" bottom="0.75" header="0.3" footer="0.3"/>
  <drawing r:id="rId1"/>
  <tableParts count="2">
    <tablePart r:id="rId2"/>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2.xml><?xml version="1.0" encoding="utf-8"?>
<worksheet xmlns="http://schemas.openxmlformats.org/spreadsheetml/2006/main" xmlns:r="http://schemas.openxmlformats.org/officeDocument/2006/relationships">
  <dimension ref="A1:M140"/>
  <sheetViews>
    <sheetView zoomScale="98" zoomScaleNormal="98" workbookViewId="0">
      <pane ySplit="1" topLeftCell="A2" activePane="bottomLeft" state="frozen"/>
      <selection pane="bottomLeft" activeCell="D2" sqref="D2"/>
    </sheetView>
  </sheetViews>
  <sheetFormatPr defaultRowHeight="15"/>
  <cols>
    <col min="1" max="1" width="16" customWidth="1"/>
    <col min="2" max="2" width="15.42578125" customWidth="1"/>
    <col min="3" max="3" width="13.7109375" bestFit="1" customWidth="1"/>
    <col min="4" max="4" width="15.7109375" customWidth="1"/>
    <col min="5" max="5" width="23.7109375" customWidth="1"/>
    <col min="6" max="6" width="11.140625" bestFit="1" customWidth="1"/>
    <col min="7" max="7" width="12.140625" bestFit="1" customWidth="1"/>
    <col min="8" max="8" width="23.42578125" customWidth="1"/>
    <col min="9" max="9" width="7.5703125" bestFit="1" customWidth="1"/>
    <col min="10" max="10" width="6.140625" customWidth="1"/>
    <col min="11" max="11" width="16.5703125" customWidth="1"/>
    <col min="12" max="12" width="21" customWidth="1"/>
    <col min="13" max="13" width="15.7109375" customWidth="1"/>
    <col min="14" max="15" width="6.140625" customWidth="1"/>
    <col min="16" max="16" width="5.140625" customWidth="1"/>
    <col min="17" max="30" width="6.140625" customWidth="1"/>
    <col min="31" max="31" width="2" customWidth="1"/>
    <col min="32" max="32" width="4.140625" customWidth="1"/>
    <col min="33" max="33" width="5.140625" customWidth="1"/>
    <col min="34" max="35" width="6.140625" customWidth="1"/>
    <col min="36" max="36" width="5.140625" customWidth="1"/>
    <col min="37" max="39" width="6.140625" customWidth="1"/>
    <col min="40" max="40" width="2" customWidth="1"/>
    <col min="41" max="41" width="5.140625" customWidth="1"/>
    <col min="42" max="51" width="6.140625" customWidth="1"/>
    <col min="52" max="52" width="8.140625" customWidth="1"/>
    <col min="53" max="53" width="5.140625" customWidth="1"/>
    <col min="54" max="54" width="6.140625" customWidth="1"/>
    <col min="55" max="55" width="2" customWidth="1"/>
    <col min="56" max="60" width="6.140625" customWidth="1"/>
    <col min="61" max="61" width="5.140625" customWidth="1"/>
    <col min="62" max="62" width="6.140625" customWidth="1"/>
    <col min="63" max="63" width="5.140625" customWidth="1"/>
    <col min="64" max="65" width="6.140625" customWidth="1"/>
    <col min="66" max="66" width="5.140625" customWidth="1"/>
    <col min="67" max="69" width="6.140625" customWidth="1"/>
    <col min="70" max="70" width="5.140625" customWidth="1"/>
    <col min="71" max="71" width="6.140625" customWidth="1"/>
    <col min="72" max="73" width="5.140625" customWidth="1"/>
    <col min="74" max="74" width="3" customWidth="1"/>
    <col min="75" max="80" width="6.140625" customWidth="1"/>
    <col min="81" max="81" width="5.140625" customWidth="1"/>
    <col min="82" max="85" width="6.140625" customWidth="1"/>
    <col min="86" max="86" width="5.140625" customWidth="1"/>
    <col min="87" max="87" width="7.140625" customWidth="1"/>
    <col min="88" max="89" width="6.140625" customWidth="1"/>
    <col min="90" max="90" width="5.140625" customWidth="1"/>
    <col min="91" max="94" width="6.140625" customWidth="1"/>
    <col min="95" max="95" width="5.140625" customWidth="1"/>
    <col min="96" max="96" width="7.140625" customWidth="1"/>
    <col min="97" max="97" width="3" customWidth="1"/>
    <col min="98" max="98" width="7.140625" customWidth="1"/>
    <col min="99" max="101" width="6.140625" customWidth="1"/>
    <col min="102" max="102" width="7.140625" customWidth="1"/>
    <col min="103" max="107" width="6.140625" customWidth="1"/>
    <col min="108" max="108" width="7.140625" customWidth="1"/>
    <col min="109" max="114" width="6.140625" customWidth="1"/>
    <col min="115" max="115" width="5.140625" customWidth="1"/>
    <col min="116" max="116" width="7.140625" customWidth="1"/>
    <col min="117" max="132" width="6.140625" customWidth="1"/>
    <col min="133" max="133" width="7.140625" customWidth="1"/>
    <col min="134" max="134" width="6.140625" customWidth="1"/>
    <col min="135" max="135" width="5.140625" customWidth="1"/>
    <col min="136" max="136" width="7.140625" customWidth="1"/>
    <col min="137" max="138" width="6.140625" customWidth="1"/>
    <col min="139" max="139" width="7.140625" customWidth="1"/>
    <col min="140" max="140" width="6.140625" customWidth="1"/>
    <col min="141" max="141" width="3" customWidth="1"/>
    <col min="142" max="142" width="5.140625" customWidth="1"/>
    <col min="143" max="143" width="3" customWidth="1"/>
    <col min="144" max="144" width="6.140625" customWidth="1"/>
    <col min="145" max="145" width="7.140625" customWidth="1"/>
    <col min="146" max="148" width="6.140625" customWidth="1"/>
    <col min="149" max="149" width="3" customWidth="1"/>
    <col min="150" max="151" width="6.140625" customWidth="1"/>
    <col min="152" max="152" width="7.140625" customWidth="1"/>
    <col min="153" max="153" width="6.140625" customWidth="1"/>
    <col min="154" max="154" width="7.140625" customWidth="1"/>
    <col min="155" max="156" width="6.140625" customWidth="1"/>
    <col min="157" max="157" width="7.140625" customWidth="1"/>
    <col min="158" max="161" width="6.140625" customWidth="1"/>
    <col min="162" max="162" width="5.140625" customWidth="1"/>
    <col min="163" max="163" width="6.140625" customWidth="1"/>
    <col min="164" max="164" width="7.140625" customWidth="1"/>
    <col min="165" max="166" width="6.140625" customWidth="1"/>
    <col min="167" max="167" width="5.140625" customWidth="1"/>
    <col min="168" max="168" width="3" customWidth="1"/>
    <col min="169" max="173" width="6.140625" customWidth="1"/>
    <col min="174" max="174" width="5.140625" customWidth="1"/>
    <col min="175" max="175" width="7.140625" customWidth="1"/>
    <col min="176" max="177" width="6.140625" customWidth="1"/>
    <col min="178" max="178" width="5.140625" customWidth="1"/>
    <col min="179" max="182" width="6.140625" customWidth="1"/>
    <col min="183" max="183" width="5.140625" customWidth="1"/>
    <col min="184" max="187" width="6.140625" customWidth="1"/>
    <col min="188" max="188" width="3" customWidth="1"/>
    <col min="189" max="194" width="6.140625" customWidth="1"/>
    <col min="195" max="195" width="7.140625" customWidth="1"/>
    <col min="196" max="197" width="6.140625" customWidth="1"/>
    <col min="198" max="198" width="7.140625" customWidth="1"/>
    <col min="199" max="199" width="6.140625" customWidth="1"/>
    <col min="200" max="204" width="5.140625" customWidth="1"/>
    <col min="205" max="207" width="6.140625" customWidth="1"/>
    <col min="208" max="208" width="7.140625" customWidth="1"/>
    <col min="209" max="214" width="6.140625" customWidth="1"/>
    <col min="215" max="215" width="5.140625" customWidth="1"/>
    <col min="216" max="216" width="6.140625" customWidth="1"/>
    <col min="217" max="217" width="5.140625" customWidth="1"/>
    <col min="218" max="223" width="6.140625" customWidth="1"/>
    <col min="224" max="224" width="7.140625" customWidth="1"/>
    <col min="225" max="226" width="6.140625" customWidth="1"/>
    <col min="227" max="227" width="5.140625" customWidth="1"/>
    <col min="228" max="233" width="6.140625" customWidth="1"/>
    <col min="234" max="234" width="8.140625" customWidth="1"/>
    <col min="235" max="235" width="5.140625" customWidth="1"/>
    <col min="236" max="238" width="6.140625" customWidth="1"/>
    <col min="239" max="239" width="5.140625" customWidth="1"/>
    <col min="240" max="240" width="6.140625" customWidth="1"/>
    <col min="241" max="241" width="7.140625" customWidth="1"/>
    <col min="242" max="242" width="3" customWidth="1"/>
    <col min="243" max="243" width="6.140625" customWidth="1"/>
    <col min="244" max="244" width="5.140625" customWidth="1"/>
    <col min="245" max="255" width="6.140625" customWidth="1"/>
    <col min="256" max="256" width="5.140625" customWidth="1"/>
    <col min="257" max="259" width="6.140625" customWidth="1"/>
    <col min="260" max="262" width="5.140625" customWidth="1"/>
    <col min="263" max="269" width="6.140625" customWidth="1"/>
    <col min="270" max="270" width="5.140625" customWidth="1"/>
    <col min="271" max="272" width="6.140625" customWidth="1"/>
    <col min="273" max="273" width="5.140625" customWidth="1"/>
    <col min="274" max="278" width="6.140625" customWidth="1"/>
    <col min="279" max="279" width="3" customWidth="1"/>
    <col min="280" max="281" width="6.140625" customWidth="1"/>
    <col min="282" max="283" width="5.140625" customWidth="1"/>
    <col min="284" max="289" width="6.140625" customWidth="1"/>
    <col min="290" max="290" width="7.140625" customWidth="1"/>
    <col min="291" max="297" width="6.140625" customWidth="1"/>
    <col min="298" max="298" width="3" customWidth="1"/>
    <col min="299" max="299" width="5.140625" customWidth="1"/>
    <col min="300" max="305" width="6.140625" customWidth="1"/>
    <col min="306" max="306" width="5.140625" customWidth="1"/>
    <col min="307" max="307" width="6.140625" customWidth="1"/>
    <col min="308" max="308" width="3" customWidth="1"/>
    <col min="309" max="310" width="6.140625" customWidth="1"/>
    <col min="311" max="311" width="8.140625" customWidth="1"/>
    <col min="312" max="313" width="6.140625" customWidth="1"/>
    <col min="314" max="315" width="5.140625" customWidth="1"/>
    <col min="316" max="319" width="6.140625" customWidth="1"/>
    <col min="320" max="320" width="5.140625" customWidth="1"/>
    <col min="321" max="322" width="6.140625" customWidth="1"/>
    <col min="323" max="323" width="5.140625" customWidth="1"/>
    <col min="324" max="325" width="6.140625" customWidth="1"/>
    <col min="326" max="326" width="5.140625" customWidth="1"/>
    <col min="327" max="330" width="6.140625" customWidth="1"/>
    <col min="331" max="331" width="5.140625" customWidth="1"/>
    <col min="332" max="333" width="6.140625" customWidth="1"/>
    <col min="334" max="334" width="5.140625" customWidth="1"/>
    <col min="335" max="336" width="6.140625" customWidth="1"/>
    <col min="337" max="338" width="5.140625" customWidth="1"/>
    <col min="339" max="339" width="6.140625" customWidth="1"/>
    <col min="340" max="340" width="5.140625" customWidth="1"/>
    <col min="341" max="341" width="6.140625" customWidth="1"/>
    <col min="342" max="342" width="3" customWidth="1"/>
    <col min="343" max="344" width="6.140625" customWidth="1"/>
    <col min="345" max="345" width="4.140625" customWidth="1"/>
    <col min="346" max="351" width="6.140625" customWidth="1"/>
    <col min="352" max="352" width="5.140625" customWidth="1"/>
    <col min="353" max="353" width="6.140625" customWidth="1"/>
    <col min="354" max="354" width="4.140625" customWidth="1"/>
    <col min="355" max="355" width="5.140625" customWidth="1"/>
    <col min="356" max="359" width="6.140625" customWidth="1"/>
    <col min="360" max="360" width="5.140625" customWidth="1"/>
    <col min="361" max="367" width="6.140625" customWidth="1"/>
    <col min="368" max="368" width="5.140625" customWidth="1"/>
    <col min="369" max="369" width="4.140625" customWidth="1"/>
    <col min="370" max="379" width="6.140625" customWidth="1"/>
    <col min="380" max="380" width="5.140625" customWidth="1"/>
    <col min="381" max="391" width="6.140625" customWidth="1"/>
    <col min="392" max="393" width="5.140625" customWidth="1"/>
    <col min="394" max="395" width="6.140625" customWidth="1"/>
    <col min="396" max="396" width="5.140625" customWidth="1"/>
    <col min="397" max="397" width="4.140625" customWidth="1"/>
    <col min="398" max="400" width="5.140625" customWidth="1"/>
    <col min="401" max="402" width="6.140625" customWidth="1"/>
    <col min="403" max="403" width="5.140625" customWidth="1"/>
    <col min="404" max="404" width="6.140625" customWidth="1"/>
    <col min="405" max="405" width="4.140625" customWidth="1"/>
    <col min="406" max="406" width="7.140625" customWidth="1"/>
    <col min="407" max="407" width="6.140625" customWidth="1"/>
    <col min="408" max="411" width="5.140625" customWidth="1"/>
    <col min="412" max="412" width="6.140625" customWidth="1"/>
    <col min="413" max="413" width="5.140625" customWidth="1"/>
    <col min="414" max="416" width="6.140625" customWidth="1"/>
    <col min="417" max="417" width="5.140625" customWidth="1"/>
    <col min="418" max="420" width="6.140625" customWidth="1"/>
    <col min="421" max="422" width="5.140625" customWidth="1"/>
    <col min="423" max="424" width="6.140625" customWidth="1"/>
    <col min="425" max="425" width="5.140625" customWidth="1"/>
    <col min="426" max="427" width="6.140625" customWidth="1"/>
    <col min="428" max="428" width="4.140625" customWidth="1"/>
    <col min="429" max="429" width="6.140625" customWidth="1"/>
    <col min="430" max="430" width="5.140625" customWidth="1"/>
    <col min="431" max="435" width="6.140625" customWidth="1"/>
    <col min="436" max="437" width="4.140625" customWidth="1"/>
    <col min="438" max="438" width="6.140625" customWidth="1"/>
    <col min="439" max="439" width="4.140625" customWidth="1"/>
    <col min="440" max="441" width="6.140625" customWidth="1"/>
    <col min="442" max="442" width="5.140625" customWidth="1"/>
    <col min="443" max="444" width="6.140625" customWidth="1"/>
    <col min="445" max="446" width="5.140625" customWidth="1"/>
    <col min="447" max="450" width="6.140625" customWidth="1"/>
    <col min="451" max="451" width="5.140625" customWidth="1"/>
    <col min="452" max="452" width="7.140625" customWidth="1"/>
    <col min="453" max="454" width="6.140625" customWidth="1"/>
    <col min="455" max="455" width="7.140625" customWidth="1"/>
    <col min="456" max="457" width="6.140625" customWidth="1"/>
    <col min="458" max="459" width="5.140625" customWidth="1"/>
    <col min="460" max="462" width="6.140625" customWidth="1"/>
    <col min="463" max="463" width="5.140625" customWidth="1"/>
    <col min="464" max="464" width="6.140625" customWidth="1"/>
    <col min="465" max="466" width="5.140625" customWidth="1"/>
    <col min="467" max="467" width="6.140625" customWidth="1"/>
    <col min="468" max="471" width="5.140625" customWidth="1"/>
    <col min="472" max="472" width="6.140625" customWidth="1"/>
    <col min="473" max="473" width="5.140625" customWidth="1"/>
    <col min="474" max="474" width="6.140625" customWidth="1"/>
    <col min="475" max="477" width="5.140625" customWidth="1"/>
    <col min="478" max="481" width="6.140625" customWidth="1"/>
    <col min="482" max="482" width="4.140625" customWidth="1"/>
    <col min="483" max="488" width="5.140625" customWidth="1"/>
    <col min="489" max="491" width="6.140625" customWidth="1"/>
    <col min="492" max="492" width="5.140625" customWidth="1"/>
    <col min="493" max="493" width="6.140625" customWidth="1"/>
    <col min="494" max="495" width="5.140625" customWidth="1"/>
    <col min="496" max="497" width="6.140625" customWidth="1"/>
    <col min="498" max="498" width="5.140625" customWidth="1"/>
    <col min="499" max="499" width="4.140625" customWidth="1"/>
    <col min="500" max="500" width="6.140625" customWidth="1"/>
    <col min="501" max="501" width="5.140625" customWidth="1"/>
    <col min="502" max="504" width="6.140625" customWidth="1"/>
    <col min="505" max="509" width="5.140625" customWidth="1"/>
    <col min="510" max="512" width="6.140625" customWidth="1"/>
    <col min="513" max="513" width="5.140625" customWidth="1"/>
    <col min="514" max="514" width="6.140625" customWidth="1"/>
    <col min="515" max="517" width="5.140625" customWidth="1"/>
    <col min="518" max="518" width="4.140625" customWidth="1"/>
    <col min="519" max="521" width="5.140625" customWidth="1"/>
    <col min="522" max="528" width="6.140625" customWidth="1"/>
    <col min="529" max="529" width="5.140625" customWidth="1"/>
    <col min="530" max="530" width="4.140625" customWidth="1"/>
    <col min="531" max="532" width="6.140625" customWidth="1"/>
    <col min="533" max="534" width="5.140625" customWidth="1"/>
    <col min="535" max="539" width="6.140625" customWidth="1"/>
    <col min="540" max="540" width="5.140625" customWidth="1"/>
    <col min="541" max="542" width="6.140625" customWidth="1"/>
    <col min="543" max="543" width="4.140625" customWidth="1"/>
    <col min="544" max="547" width="6.140625" customWidth="1"/>
    <col min="549" max="550" width="8.140625" customWidth="1"/>
    <col min="551" max="551" width="4.140625" customWidth="1"/>
    <col min="552" max="552" width="12.28515625" bestFit="1"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18.75">
      <c r="A7" s="227" t="s">
        <v>3187</v>
      </c>
    </row>
    <row r="24" spans="1:1">
      <c r="A24" s="406"/>
    </row>
    <row r="39" spans="1:13" ht="20.25">
      <c r="A39" s="12" t="s">
        <v>261</v>
      </c>
      <c r="B39" s="254" t="s">
        <v>3860</v>
      </c>
      <c r="C39" s="272"/>
      <c r="D39" s="272"/>
    </row>
    <row r="41" spans="1:13">
      <c r="B41" s="408" t="s">
        <v>3662</v>
      </c>
      <c r="C41" s="409" t="s">
        <v>3139</v>
      </c>
      <c r="D41" s="409" t="s">
        <v>1001</v>
      </c>
      <c r="E41" s="409" t="s">
        <v>3663</v>
      </c>
      <c r="F41" s="409" t="s">
        <v>3664</v>
      </c>
      <c r="G41" s="410" t="s">
        <v>3665</v>
      </c>
      <c r="H41" s="409" t="s">
        <v>3135</v>
      </c>
      <c r="I41" s="409" t="s">
        <v>3666</v>
      </c>
      <c r="K41" s="416" t="s">
        <v>3139</v>
      </c>
      <c r="L41" s="2" t="s">
        <v>3859</v>
      </c>
      <c r="M41" s="2" t="s">
        <v>3858</v>
      </c>
    </row>
    <row r="42" spans="1:13">
      <c r="B42" s="411">
        <v>201405110150992</v>
      </c>
      <c r="C42" s="412" t="s">
        <v>3165</v>
      </c>
      <c r="D42" s="413" t="s">
        <v>3667</v>
      </c>
      <c r="E42" s="413" t="s">
        <v>3668</v>
      </c>
      <c r="F42" s="413" t="s">
        <v>600</v>
      </c>
      <c r="G42" s="414">
        <v>43911.624120370368</v>
      </c>
      <c r="H42" s="413" t="s">
        <v>3669</v>
      </c>
      <c r="I42" s="413">
        <v>10000</v>
      </c>
      <c r="K42" s="2" t="s">
        <v>3150</v>
      </c>
      <c r="L42" s="417">
        <v>35</v>
      </c>
      <c r="M42" s="417">
        <v>1775510</v>
      </c>
    </row>
    <row r="43" spans="1:13">
      <c r="B43" s="411">
        <v>201401110151555</v>
      </c>
      <c r="C43" s="412" t="s">
        <v>3150</v>
      </c>
      <c r="D43" s="413" t="s">
        <v>3670</v>
      </c>
      <c r="E43" s="413" t="s">
        <v>3668</v>
      </c>
      <c r="F43" s="413" t="s">
        <v>600</v>
      </c>
      <c r="G43" s="414">
        <v>43909.661030092589</v>
      </c>
      <c r="H43" s="413" t="s">
        <v>3671</v>
      </c>
      <c r="I43" s="413">
        <v>10000</v>
      </c>
      <c r="K43" s="2" t="s">
        <v>3159</v>
      </c>
      <c r="L43" s="417">
        <v>9</v>
      </c>
      <c r="M43" s="417">
        <v>763000</v>
      </c>
    </row>
    <row r="44" spans="1:13">
      <c r="B44" s="411">
        <v>201401110151553</v>
      </c>
      <c r="C44" s="412" t="s">
        <v>3150</v>
      </c>
      <c r="D44" s="413" t="s">
        <v>3672</v>
      </c>
      <c r="E44" s="413" t="s">
        <v>3673</v>
      </c>
      <c r="F44" s="413" t="s">
        <v>600</v>
      </c>
      <c r="G44" s="414">
        <v>43909.50708333333</v>
      </c>
      <c r="H44" s="413" t="s">
        <v>3674</v>
      </c>
      <c r="I44" s="413">
        <v>10000</v>
      </c>
      <c r="K44" s="2" t="s">
        <v>3681</v>
      </c>
      <c r="L44" s="417">
        <v>6</v>
      </c>
      <c r="M44" s="417">
        <v>59002</v>
      </c>
    </row>
    <row r="45" spans="1:13" ht="24">
      <c r="B45" s="411">
        <v>201404110150554</v>
      </c>
      <c r="C45" s="412" t="s">
        <v>3675</v>
      </c>
      <c r="D45" s="413" t="s">
        <v>3672</v>
      </c>
      <c r="E45" s="413" t="s">
        <v>3673</v>
      </c>
      <c r="F45" s="413" t="s">
        <v>600</v>
      </c>
      <c r="G45" s="414">
        <v>43908.740486111114</v>
      </c>
      <c r="H45" s="413" t="s">
        <v>3676</v>
      </c>
      <c r="I45" s="413">
        <v>10000</v>
      </c>
      <c r="K45" s="2" t="s">
        <v>3675</v>
      </c>
      <c r="L45" s="417">
        <v>5</v>
      </c>
      <c r="M45" s="417">
        <v>41800</v>
      </c>
    </row>
    <row r="46" spans="1:13" ht="24">
      <c r="B46" s="411">
        <v>201408110150514</v>
      </c>
      <c r="C46" s="412" t="s">
        <v>3677</v>
      </c>
      <c r="D46" s="413" t="s">
        <v>3678</v>
      </c>
      <c r="E46" s="413" t="s">
        <v>3679</v>
      </c>
      <c r="F46" s="413" t="s">
        <v>600</v>
      </c>
      <c r="G46" s="414">
        <v>43904.385046296295</v>
      </c>
      <c r="H46" s="413" t="s">
        <v>3680</v>
      </c>
      <c r="I46" s="413">
        <v>10000</v>
      </c>
      <c r="K46" s="2" t="s">
        <v>3165</v>
      </c>
      <c r="L46" s="417">
        <v>16</v>
      </c>
      <c r="M46" s="417">
        <v>337261</v>
      </c>
    </row>
    <row r="47" spans="1:13">
      <c r="B47" s="411">
        <v>201401110151564</v>
      </c>
      <c r="C47" s="412" t="s">
        <v>3150</v>
      </c>
      <c r="D47" s="413" t="s">
        <v>3683</v>
      </c>
      <c r="E47" s="413" t="s">
        <v>3684</v>
      </c>
      <c r="F47" s="413" t="s">
        <v>3685</v>
      </c>
      <c r="G47" s="414">
        <v>43911.507569444446</v>
      </c>
      <c r="H47" s="413" t="s">
        <v>3686</v>
      </c>
      <c r="I47" s="413">
        <v>10000</v>
      </c>
      <c r="K47" s="2" t="s">
        <v>3682</v>
      </c>
      <c r="L47" s="417">
        <v>3</v>
      </c>
      <c r="M47" s="417">
        <v>1217000</v>
      </c>
    </row>
    <row r="48" spans="1:13" ht="24">
      <c r="B48" s="411">
        <v>201403110150558</v>
      </c>
      <c r="C48" s="412" t="s">
        <v>3681</v>
      </c>
      <c r="D48" s="413" t="s">
        <v>3683</v>
      </c>
      <c r="E48" s="413" t="s">
        <v>3684</v>
      </c>
      <c r="F48" s="413" t="s">
        <v>3685</v>
      </c>
      <c r="G48" s="414">
        <v>43910.6409375</v>
      </c>
      <c r="H48" s="413" t="s">
        <v>3687</v>
      </c>
      <c r="I48" s="413">
        <v>10000</v>
      </c>
      <c r="K48" s="2" t="s">
        <v>3677</v>
      </c>
      <c r="L48" s="417">
        <v>14</v>
      </c>
      <c r="M48" s="417">
        <v>1601024</v>
      </c>
    </row>
    <row r="49" spans="2:13">
      <c r="B49" s="411">
        <v>201401110151545</v>
      </c>
      <c r="C49" s="412" t="s">
        <v>3150</v>
      </c>
      <c r="D49" s="413" t="s">
        <v>3688</v>
      </c>
      <c r="E49" s="413" t="s">
        <v>3689</v>
      </c>
      <c r="F49" s="413" t="s">
        <v>3685</v>
      </c>
      <c r="G49" s="414">
        <v>43908.692662037036</v>
      </c>
      <c r="H49" s="413" t="s">
        <v>3690</v>
      </c>
      <c r="I49" s="413">
        <v>11000</v>
      </c>
      <c r="K49" s="2" t="s">
        <v>3711</v>
      </c>
      <c r="L49" s="417">
        <v>11</v>
      </c>
      <c r="M49" s="417">
        <v>66000</v>
      </c>
    </row>
    <row r="50" spans="2:13" ht="24">
      <c r="B50" s="411">
        <v>201404110150551</v>
      </c>
      <c r="C50" s="412" t="s">
        <v>3675</v>
      </c>
      <c r="D50" s="413" t="s">
        <v>3683</v>
      </c>
      <c r="E50" s="413" t="s">
        <v>3684</v>
      </c>
      <c r="F50" s="413" t="s">
        <v>3685</v>
      </c>
      <c r="G50" s="414">
        <v>43906.578981481478</v>
      </c>
      <c r="H50" s="413" t="s">
        <v>3691</v>
      </c>
      <c r="I50" s="413">
        <v>10000</v>
      </c>
      <c r="K50" s="2" t="s">
        <v>689</v>
      </c>
      <c r="L50" s="417">
        <v>99</v>
      </c>
      <c r="M50" s="417">
        <v>5860597</v>
      </c>
    </row>
    <row r="51" spans="2:13">
      <c r="B51" s="411">
        <v>201401110151526</v>
      </c>
      <c r="C51" s="412" t="s">
        <v>3150</v>
      </c>
      <c r="D51" s="413" t="s">
        <v>3683</v>
      </c>
      <c r="E51" s="413" t="s">
        <v>3684</v>
      </c>
      <c r="F51" s="413" t="s">
        <v>3685</v>
      </c>
      <c r="G51" s="414">
        <v>43904.708634259259</v>
      </c>
      <c r="H51" s="413" t="s">
        <v>3692</v>
      </c>
      <c r="I51" s="413">
        <v>10000</v>
      </c>
    </row>
    <row r="52" spans="2:13">
      <c r="B52" s="411">
        <v>201401110151518</v>
      </c>
      <c r="C52" s="412" t="s">
        <v>3150</v>
      </c>
      <c r="D52" s="413" t="s">
        <v>3683</v>
      </c>
      <c r="E52" s="413" t="s">
        <v>3684</v>
      </c>
      <c r="F52" s="413" t="s">
        <v>3685</v>
      </c>
      <c r="G52" s="414">
        <v>43904.442719907405</v>
      </c>
      <c r="H52" s="413" t="s">
        <v>3693</v>
      </c>
      <c r="I52" s="413">
        <v>10000</v>
      </c>
    </row>
    <row r="53" spans="2:13" ht="24">
      <c r="B53" s="411">
        <v>201405110150960</v>
      </c>
      <c r="C53" s="412" t="s">
        <v>3165</v>
      </c>
      <c r="D53" s="413" t="s">
        <v>3683</v>
      </c>
      <c r="E53" s="413" t="s">
        <v>3684</v>
      </c>
      <c r="F53" s="413" t="s">
        <v>3685</v>
      </c>
      <c r="G53" s="414">
        <v>43899.634837962964</v>
      </c>
      <c r="H53" s="413" t="s">
        <v>3694</v>
      </c>
      <c r="I53" s="413">
        <v>10000</v>
      </c>
    </row>
    <row r="54" spans="2:13">
      <c r="B54" s="411">
        <v>201401110151570</v>
      </c>
      <c r="C54" s="412" t="s">
        <v>3150</v>
      </c>
      <c r="D54" s="413" t="s">
        <v>3695</v>
      </c>
      <c r="E54" s="413" t="s">
        <v>416</v>
      </c>
      <c r="F54" s="413" t="s">
        <v>602</v>
      </c>
      <c r="G54" s="414">
        <v>43913.993958333333</v>
      </c>
      <c r="H54" s="413" t="s">
        <v>3696</v>
      </c>
      <c r="I54" s="413">
        <v>10000</v>
      </c>
      <c r="K54" s="415" t="s">
        <v>3664</v>
      </c>
      <c r="L54" t="s">
        <v>3858</v>
      </c>
    </row>
    <row r="55" spans="2:13">
      <c r="B55" s="411">
        <v>201401110151566</v>
      </c>
      <c r="C55" s="412" t="s">
        <v>3150</v>
      </c>
      <c r="D55" s="413" t="s">
        <v>3697</v>
      </c>
      <c r="E55" s="413" t="s">
        <v>3698</v>
      </c>
      <c r="F55" s="413" t="s">
        <v>602</v>
      </c>
      <c r="G55" s="414">
        <v>43911.747916666667</v>
      </c>
      <c r="H55" s="413" t="s">
        <v>3699</v>
      </c>
      <c r="I55" s="413">
        <v>5000</v>
      </c>
      <c r="K55" t="s">
        <v>598</v>
      </c>
      <c r="L55" s="198">
        <v>426073</v>
      </c>
    </row>
    <row r="56" spans="2:13">
      <c r="B56" s="411">
        <v>201401110151565</v>
      </c>
      <c r="C56" s="412" t="s">
        <v>3150</v>
      </c>
      <c r="D56" s="413" t="s">
        <v>3697</v>
      </c>
      <c r="E56" s="413" t="s">
        <v>3698</v>
      </c>
      <c r="F56" s="413" t="s">
        <v>602</v>
      </c>
      <c r="G56" s="414">
        <v>43911.72861111111</v>
      </c>
      <c r="H56" s="413" t="s">
        <v>3700</v>
      </c>
      <c r="I56" s="413">
        <v>10000</v>
      </c>
      <c r="K56" t="s">
        <v>2911</v>
      </c>
      <c r="L56" s="198">
        <v>1038000</v>
      </c>
    </row>
    <row r="57" spans="2:13">
      <c r="B57" s="411">
        <v>201405110150991</v>
      </c>
      <c r="C57" s="412" t="s">
        <v>3165</v>
      </c>
      <c r="D57" s="413" t="s">
        <v>3701</v>
      </c>
      <c r="E57" s="413" t="s">
        <v>417</v>
      </c>
      <c r="F57" s="413" t="s">
        <v>602</v>
      </c>
      <c r="G57" s="414">
        <v>43910.752604166664</v>
      </c>
      <c r="H57" s="413" t="s">
        <v>3702</v>
      </c>
      <c r="I57" s="413">
        <v>10000</v>
      </c>
      <c r="K57" t="s">
        <v>601</v>
      </c>
      <c r="L57" s="198">
        <v>1253809</v>
      </c>
    </row>
    <row r="58" spans="2:13">
      <c r="B58" s="411">
        <v>201401110151557</v>
      </c>
      <c r="C58" s="412" t="s">
        <v>3150</v>
      </c>
      <c r="D58" s="413" t="s">
        <v>3695</v>
      </c>
      <c r="E58" s="413" t="s">
        <v>416</v>
      </c>
      <c r="F58" s="413" t="s">
        <v>602</v>
      </c>
      <c r="G58" s="414">
        <v>43909.751956018517</v>
      </c>
      <c r="H58" s="413" t="s">
        <v>3703</v>
      </c>
      <c r="I58" s="413">
        <v>10000</v>
      </c>
      <c r="K58" t="s">
        <v>2916</v>
      </c>
      <c r="L58" s="198">
        <v>262801</v>
      </c>
    </row>
    <row r="59" spans="2:13">
      <c r="B59" s="411">
        <v>201401110151556</v>
      </c>
      <c r="C59" s="412" t="s">
        <v>3150</v>
      </c>
      <c r="D59" s="413" t="s">
        <v>3701</v>
      </c>
      <c r="E59" s="413" t="s">
        <v>417</v>
      </c>
      <c r="F59" s="413" t="s">
        <v>602</v>
      </c>
      <c r="G59" s="414">
        <v>43909.719108796293</v>
      </c>
      <c r="H59" s="413" t="s">
        <v>3704</v>
      </c>
      <c r="I59" s="413">
        <v>10000</v>
      </c>
      <c r="K59" t="s">
        <v>2918</v>
      </c>
      <c r="L59" s="198">
        <v>1191037</v>
      </c>
    </row>
    <row r="60" spans="2:13">
      <c r="B60" s="411">
        <v>201403110150557</v>
      </c>
      <c r="C60" s="412" t="s">
        <v>3681</v>
      </c>
      <c r="D60" s="413" t="s">
        <v>3705</v>
      </c>
      <c r="E60" s="413" t="s">
        <v>3698</v>
      </c>
      <c r="F60" s="413" t="s">
        <v>602</v>
      </c>
      <c r="G60" s="414">
        <v>43909.715648148151</v>
      </c>
      <c r="H60" s="413" t="s">
        <v>3706</v>
      </c>
      <c r="I60" s="413">
        <v>10000</v>
      </c>
      <c r="K60" t="s">
        <v>2921</v>
      </c>
      <c r="L60" s="198">
        <v>1122877</v>
      </c>
    </row>
    <row r="61" spans="2:13">
      <c r="B61" s="411">
        <v>201401110151554</v>
      </c>
      <c r="C61" s="412" t="s">
        <v>3150</v>
      </c>
      <c r="D61" s="413" t="s">
        <v>3701</v>
      </c>
      <c r="E61" s="413" t="s">
        <v>417</v>
      </c>
      <c r="F61" s="413" t="s">
        <v>602</v>
      </c>
      <c r="G61" s="414">
        <v>43909.623391203706</v>
      </c>
      <c r="H61" s="413" t="s">
        <v>3707</v>
      </c>
      <c r="I61" s="413">
        <v>10000</v>
      </c>
      <c r="K61" t="s">
        <v>2931</v>
      </c>
      <c r="L61" s="198">
        <v>293000</v>
      </c>
    </row>
    <row r="62" spans="2:13">
      <c r="B62" s="411">
        <v>201408110150530</v>
      </c>
      <c r="C62" s="412" t="s">
        <v>3677</v>
      </c>
      <c r="D62" s="413" t="s">
        <v>3708</v>
      </c>
      <c r="E62" s="413" t="s">
        <v>417</v>
      </c>
      <c r="F62" s="413" t="s">
        <v>602</v>
      </c>
      <c r="G62" s="414">
        <v>43909.514837962961</v>
      </c>
      <c r="H62" s="413" t="s">
        <v>3709</v>
      </c>
      <c r="I62" s="413">
        <v>11000</v>
      </c>
      <c r="K62" t="s">
        <v>2933</v>
      </c>
      <c r="L62" s="198">
        <v>66000</v>
      </c>
    </row>
    <row r="63" spans="2:13" ht="24">
      <c r="B63" s="411">
        <v>201413110150263</v>
      </c>
      <c r="C63" s="412" t="s">
        <v>3711</v>
      </c>
      <c r="D63" s="413" t="s">
        <v>3712</v>
      </c>
      <c r="E63" s="413" t="s">
        <v>3713</v>
      </c>
      <c r="F63" s="413" t="s">
        <v>2933</v>
      </c>
      <c r="G63" s="414">
        <v>43911.466840277775</v>
      </c>
      <c r="H63" s="413" t="s">
        <v>3714</v>
      </c>
      <c r="I63" s="413">
        <v>2000</v>
      </c>
      <c r="K63" t="s">
        <v>602</v>
      </c>
      <c r="L63" s="198">
        <v>86000</v>
      </c>
    </row>
    <row r="64" spans="2:13" ht="24">
      <c r="B64" s="411">
        <v>201413110150262</v>
      </c>
      <c r="C64" s="412" t="s">
        <v>3711</v>
      </c>
      <c r="D64" s="413" t="s">
        <v>3715</v>
      </c>
      <c r="E64" s="413" t="s">
        <v>3713</v>
      </c>
      <c r="F64" s="413" t="s">
        <v>2933</v>
      </c>
      <c r="G64" s="414">
        <v>43910.431145833332</v>
      </c>
      <c r="H64" s="413" t="s">
        <v>3716</v>
      </c>
      <c r="I64" s="413">
        <v>10000</v>
      </c>
      <c r="K64" t="s">
        <v>3685</v>
      </c>
      <c r="L64" s="198">
        <v>71000</v>
      </c>
    </row>
    <row r="65" spans="2:12" ht="24">
      <c r="B65" s="411">
        <v>201413110150261</v>
      </c>
      <c r="C65" s="412" t="s">
        <v>3711</v>
      </c>
      <c r="D65" s="413" t="s">
        <v>3715</v>
      </c>
      <c r="E65" s="413" t="s">
        <v>3713</v>
      </c>
      <c r="F65" s="413" t="s">
        <v>2933</v>
      </c>
      <c r="G65" s="414">
        <v>43908.709537037037</v>
      </c>
      <c r="H65" s="413" t="s">
        <v>3717</v>
      </c>
      <c r="I65" s="413">
        <v>10000</v>
      </c>
      <c r="K65" t="s">
        <v>600</v>
      </c>
      <c r="L65" s="198">
        <v>50000</v>
      </c>
    </row>
    <row r="66" spans="2:12" ht="24">
      <c r="B66" s="411">
        <v>201413110150260</v>
      </c>
      <c r="C66" s="412" t="s">
        <v>3711</v>
      </c>
      <c r="D66" s="413" t="s">
        <v>3712</v>
      </c>
      <c r="E66" s="413" t="s">
        <v>3713</v>
      </c>
      <c r="F66" s="413" t="s">
        <v>2933</v>
      </c>
      <c r="G66" s="414">
        <v>43907.399247685185</v>
      </c>
      <c r="H66" s="413" t="s">
        <v>3718</v>
      </c>
      <c r="I66" s="413">
        <v>2000</v>
      </c>
      <c r="K66" t="s">
        <v>689</v>
      </c>
      <c r="L66" s="198">
        <v>5860597</v>
      </c>
    </row>
    <row r="67" spans="2:12" ht="24">
      <c r="B67" s="411">
        <v>201413110150258</v>
      </c>
      <c r="C67" s="412" t="s">
        <v>3711</v>
      </c>
      <c r="D67" s="413" t="s">
        <v>3715</v>
      </c>
      <c r="E67" s="413" t="s">
        <v>3713</v>
      </c>
      <c r="F67" s="413" t="s">
        <v>2933</v>
      </c>
      <c r="G67" s="414">
        <v>43906.690393518518</v>
      </c>
      <c r="H67" s="413" t="s">
        <v>3719</v>
      </c>
      <c r="I67" s="413">
        <v>5000</v>
      </c>
    </row>
    <row r="68" spans="2:12" ht="24">
      <c r="B68" s="411">
        <v>201413110150257</v>
      </c>
      <c r="C68" s="412" t="s">
        <v>3711</v>
      </c>
      <c r="D68" s="413" t="s">
        <v>3712</v>
      </c>
      <c r="E68" s="413" t="s">
        <v>3713</v>
      </c>
      <c r="F68" s="413" t="s">
        <v>2933</v>
      </c>
      <c r="G68" s="414">
        <v>43901.524074074077</v>
      </c>
      <c r="H68" s="413" t="s">
        <v>3720</v>
      </c>
      <c r="I68" s="413">
        <v>10000</v>
      </c>
    </row>
    <row r="69" spans="2:12" ht="24">
      <c r="B69" s="411">
        <v>201413110150250</v>
      </c>
      <c r="C69" s="412" t="s">
        <v>3711</v>
      </c>
      <c r="D69" s="413" t="s">
        <v>3712</v>
      </c>
      <c r="E69" s="413" t="s">
        <v>3713</v>
      </c>
      <c r="F69" s="413" t="s">
        <v>2933</v>
      </c>
      <c r="G69" s="414">
        <v>43890.760625000003</v>
      </c>
      <c r="H69" s="413" t="s">
        <v>3721</v>
      </c>
      <c r="I69" s="413">
        <v>5000</v>
      </c>
    </row>
    <row r="70" spans="2:12" ht="24">
      <c r="B70" s="411">
        <v>201413110150230</v>
      </c>
      <c r="C70" s="412" t="s">
        <v>3711</v>
      </c>
      <c r="D70" s="413" t="s">
        <v>3722</v>
      </c>
      <c r="E70" s="413" t="s">
        <v>3723</v>
      </c>
      <c r="F70" s="413" t="s">
        <v>2933</v>
      </c>
      <c r="G70" s="414">
        <v>43872.408067129632</v>
      </c>
      <c r="H70" s="413" t="s">
        <v>3724</v>
      </c>
      <c r="I70" s="413">
        <v>10000</v>
      </c>
    </row>
    <row r="71" spans="2:12">
      <c r="B71" s="411">
        <v>201413110150215</v>
      </c>
      <c r="C71" s="412" t="s">
        <v>3711</v>
      </c>
      <c r="D71" s="413" t="s">
        <v>3725</v>
      </c>
      <c r="E71" s="413" t="s">
        <v>3726</v>
      </c>
      <c r="F71" s="413" t="s">
        <v>2933</v>
      </c>
      <c r="G71" s="414">
        <v>43855.543356481481</v>
      </c>
      <c r="H71" s="413" t="s">
        <v>3727</v>
      </c>
      <c r="I71" s="413">
        <v>5000</v>
      </c>
    </row>
    <row r="72" spans="2:12">
      <c r="B72" s="411">
        <v>201413110150208</v>
      </c>
      <c r="C72" s="412" t="s">
        <v>3711</v>
      </c>
      <c r="D72" s="413" t="s">
        <v>3728</v>
      </c>
      <c r="E72" s="413" t="s">
        <v>3726</v>
      </c>
      <c r="F72" s="413" t="s">
        <v>2933</v>
      </c>
      <c r="G72" s="414">
        <v>43848.756111111114</v>
      </c>
      <c r="H72" s="413" t="s">
        <v>3729</v>
      </c>
      <c r="I72" s="413">
        <v>5000</v>
      </c>
    </row>
    <row r="73" spans="2:12">
      <c r="B73" s="411">
        <v>201413110150201</v>
      </c>
      <c r="C73" s="412" t="s">
        <v>3711</v>
      </c>
      <c r="D73" s="413" t="s">
        <v>3728</v>
      </c>
      <c r="E73" s="413" t="s">
        <v>3726</v>
      </c>
      <c r="F73" s="413" t="s">
        <v>2933</v>
      </c>
      <c r="G73" s="414">
        <v>43841.741168981483</v>
      </c>
      <c r="H73" s="413" t="s">
        <v>3730</v>
      </c>
      <c r="I73" s="413">
        <v>2000</v>
      </c>
    </row>
    <row r="74" spans="2:12">
      <c r="B74" s="411">
        <v>201402110151237</v>
      </c>
      <c r="C74" s="412" t="s">
        <v>3159</v>
      </c>
      <c r="D74" s="413" t="s">
        <v>3731</v>
      </c>
      <c r="E74" s="413" t="s">
        <v>3732</v>
      </c>
      <c r="F74" s="413" t="s">
        <v>2931</v>
      </c>
      <c r="G74" s="414">
        <v>43908.667175925926</v>
      </c>
      <c r="H74" s="413" t="s">
        <v>3733</v>
      </c>
      <c r="I74" s="413">
        <v>1000</v>
      </c>
    </row>
    <row r="75" spans="2:12" ht="24">
      <c r="B75" s="411">
        <v>201401110151523</v>
      </c>
      <c r="C75" s="412" t="s">
        <v>3150</v>
      </c>
      <c r="D75" s="413" t="s">
        <v>3734</v>
      </c>
      <c r="E75" s="413" t="s">
        <v>3732</v>
      </c>
      <c r="F75" s="413" t="s">
        <v>2931</v>
      </c>
      <c r="G75" s="414">
        <v>43904.636759259258</v>
      </c>
      <c r="H75" s="413" t="s">
        <v>3735</v>
      </c>
      <c r="I75" s="413">
        <v>1000</v>
      </c>
    </row>
    <row r="76" spans="2:12">
      <c r="B76" s="411">
        <v>201402110151228</v>
      </c>
      <c r="C76" s="412" t="s">
        <v>3159</v>
      </c>
      <c r="D76" s="413" t="s">
        <v>3736</v>
      </c>
      <c r="E76" s="413" t="s">
        <v>3737</v>
      </c>
      <c r="F76" s="413" t="s">
        <v>2931</v>
      </c>
      <c r="G76" s="414">
        <v>43904.412280092591</v>
      </c>
      <c r="H76" s="413" t="s">
        <v>3738</v>
      </c>
      <c r="I76" s="413">
        <v>10000</v>
      </c>
    </row>
    <row r="77" spans="2:12" ht="24">
      <c r="B77" s="411">
        <v>201401110151516</v>
      </c>
      <c r="C77" s="412" t="s">
        <v>3150</v>
      </c>
      <c r="D77" s="413" t="s">
        <v>3736</v>
      </c>
      <c r="E77" s="413" t="s">
        <v>3737</v>
      </c>
      <c r="F77" s="413" t="s">
        <v>2931</v>
      </c>
      <c r="G77" s="414">
        <v>43903.66815972222</v>
      </c>
      <c r="H77" s="413" t="s">
        <v>3739</v>
      </c>
      <c r="I77" s="413">
        <v>5000</v>
      </c>
    </row>
    <row r="78" spans="2:12">
      <c r="B78" s="411">
        <v>201402110250028</v>
      </c>
      <c r="C78" s="412" t="s">
        <v>3159</v>
      </c>
      <c r="D78" s="413" t="s">
        <v>3731</v>
      </c>
      <c r="E78" s="413" t="s">
        <v>3732</v>
      </c>
      <c r="F78" s="413" t="s">
        <v>2931</v>
      </c>
      <c r="G78" s="414">
        <v>43902.449756944443</v>
      </c>
      <c r="H78" s="413" t="s">
        <v>3740</v>
      </c>
      <c r="I78" s="413">
        <v>10000</v>
      </c>
    </row>
    <row r="79" spans="2:12" ht="24">
      <c r="B79" s="411">
        <v>201408110150509</v>
      </c>
      <c r="C79" s="412" t="s">
        <v>3677</v>
      </c>
      <c r="D79" s="413" t="s">
        <v>3731</v>
      </c>
      <c r="E79" s="413" t="s">
        <v>3732</v>
      </c>
      <c r="F79" s="413" t="s">
        <v>2931</v>
      </c>
      <c r="G79" s="414">
        <v>43901.539965277778</v>
      </c>
      <c r="H79" s="413" t="s">
        <v>3741</v>
      </c>
      <c r="I79" s="413">
        <v>10000</v>
      </c>
    </row>
    <row r="80" spans="2:12" ht="24">
      <c r="B80" s="411">
        <v>201406110150280</v>
      </c>
      <c r="C80" s="412" t="s">
        <v>3682</v>
      </c>
      <c r="D80" s="413" t="s">
        <v>3742</v>
      </c>
      <c r="E80" s="413" t="s">
        <v>3743</v>
      </c>
      <c r="F80" s="413" t="s">
        <v>2931</v>
      </c>
      <c r="G80" s="414">
        <v>43894.7028587963</v>
      </c>
      <c r="H80" s="413" t="s">
        <v>3744</v>
      </c>
      <c r="I80" s="413">
        <v>256000</v>
      </c>
    </row>
    <row r="81" spans="2:9" ht="24">
      <c r="B81" s="411">
        <v>201405110150983</v>
      </c>
      <c r="C81" s="412" t="s">
        <v>3165</v>
      </c>
      <c r="D81" s="413" t="s">
        <v>3746</v>
      </c>
      <c r="E81" s="413" t="s">
        <v>3747</v>
      </c>
      <c r="F81" s="413" t="s">
        <v>2921</v>
      </c>
      <c r="G81" s="414">
        <v>43908.70957175926</v>
      </c>
      <c r="H81" s="413" t="s">
        <v>3748</v>
      </c>
      <c r="I81" s="413">
        <v>10000</v>
      </c>
    </row>
    <row r="82" spans="2:9" ht="24">
      <c r="B82" s="411">
        <v>201401110151544</v>
      </c>
      <c r="C82" s="412" t="s">
        <v>3150</v>
      </c>
      <c r="D82" s="413" t="s">
        <v>3746</v>
      </c>
      <c r="E82" s="413" t="s">
        <v>3747</v>
      </c>
      <c r="F82" s="413" t="s">
        <v>2921</v>
      </c>
      <c r="G82" s="414">
        <v>43908.682615740741</v>
      </c>
      <c r="H82" s="413" t="s">
        <v>3749</v>
      </c>
      <c r="I82" s="413">
        <v>11000</v>
      </c>
    </row>
    <row r="83" spans="2:9" ht="24">
      <c r="B83" s="411">
        <v>201408110150523</v>
      </c>
      <c r="C83" s="412" t="s">
        <v>3677</v>
      </c>
      <c r="D83" s="413" t="s">
        <v>3750</v>
      </c>
      <c r="E83" s="413" t="s">
        <v>3751</v>
      </c>
      <c r="F83" s="413" t="s">
        <v>2921</v>
      </c>
      <c r="G83" s="414">
        <v>43908.673206018517</v>
      </c>
      <c r="H83" s="413" t="s">
        <v>3752</v>
      </c>
      <c r="I83" s="413">
        <v>1028876</v>
      </c>
    </row>
    <row r="84" spans="2:9" ht="24">
      <c r="B84" s="411">
        <v>201401110151542</v>
      </c>
      <c r="C84" s="412" t="s">
        <v>3150</v>
      </c>
      <c r="D84" s="413" t="s">
        <v>3746</v>
      </c>
      <c r="E84" s="413" t="s">
        <v>3747</v>
      </c>
      <c r="F84" s="413" t="s">
        <v>2921</v>
      </c>
      <c r="G84" s="414">
        <v>43908.666122685187</v>
      </c>
      <c r="H84" s="413" t="s">
        <v>3753</v>
      </c>
      <c r="I84" s="413">
        <v>21000</v>
      </c>
    </row>
    <row r="85" spans="2:9" ht="24">
      <c r="B85" s="411">
        <v>201401110151541</v>
      </c>
      <c r="C85" s="412" t="s">
        <v>3150</v>
      </c>
      <c r="D85" s="413" t="s">
        <v>3746</v>
      </c>
      <c r="E85" s="413" t="s">
        <v>3747</v>
      </c>
      <c r="F85" s="413" t="s">
        <v>2921</v>
      </c>
      <c r="G85" s="414">
        <v>43908.648449074077</v>
      </c>
      <c r="H85" s="413" t="s">
        <v>3754</v>
      </c>
      <c r="I85" s="413">
        <v>10000</v>
      </c>
    </row>
    <row r="86" spans="2:9" ht="24">
      <c r="B86" s="411">
        <v>201401110151540</v>
      </c>
      <c r="C86" s="412" t="s">
        <v>3150</v>
      </c>
      <c r="D86" s="413" t="s">
        <v>3746</v>
      </c>
      <c r="E86" s="413" t="s">
        <v>3747</v>
      </c>
      <c r="F86" s="413" t="s">
        <v>2921</v>
      </c>
      <c r="G86" s="414">
        <v>43908.541527777779</v>
      </c>
      <c r="H86" s="413" t="s">
        <v>3755</v>
      </c>
      <c r="I86" s="413">
        <v>11000</v>
      </c>
    </row>
    <row r="87" spans="2:9" ht="24">
      <c r="B87" s="411">
        <v>201405110150979</v>
      </c>
      <c r="C87" s="412" t="s">
        <v>3165</v>
      </c>
      <c r="D87" s="413" t="s">
        <v>3746</v>
      </c>
      <c r="E87" s="413" t="s">
        <v>3747</v>
      </c>
      <c r="F87" s="413" t="s">
        <v>2921</v>
      </c>
      <c r="G87" s="414">
        <v>43908.441643518519</v>
      </c>
      <c r="H87" s="413" t="s">
        <v>3756</v>
      </c>
      <c r="I87" s="413">
        <v>10000</v>
      </c>
    </row>
    <row r="88" spans="2:9" ht="24">
      <c r="B88" s="411">
        <v>201403110150552</v>
      </c>
      <c r="C88" s="412" t="s">
        <v>3681</v>
      </c>
      <c r="D88" s="413" t="s">
        <v>3746</v>
      </c>
      <c r="E88" s="413" t="s">
        <v>3747</v>
      </c>
      <c r="F88" s="413" t="s">
        <v>2921</v>
      </c>
      <c r="G88" s="414">
        <v>43907.707256944443</v>
      </c>
      <c r="H88" s="413" t="s">
        <v>3757</v>
      </c>
      <c r="I88" s="413">
        <v>11001</v>
      </c>
    </row>
    <row r="89" spans="2:9" ht="24">
      <c r="B89" s="411">
        <v>201405110150290</v>
      </c>
      <c r="C89" s="412" t="s">
        <v>3165</v>
      </c>
      <c r="D89" s="413" t="s">
        <v>3758</v>
      </c>
      <c r="E89" s="413" t="s">
        <v>3759</v>
      </c>
      <c r="F89" s="413" t="s">
        <v>2921</v>
      </c>
      <c r="G89" s="414">
        <v>43671.51703703704</v>
      </c>
      <c r="H89" s="413" t="s">
        <v>3760</v>
      </c>
      <c r="I89" s="413">
        <v>10000</v>
      </c>
    </row>
    <row r="90" spans="2:9">
      <c r="B90" s="411">
        <v>201405110250020</v>
      </c>
      <c r="C90" s="412" t="s">
        <v>3165</v>
      </c>
      <c r="D90" s="413" t="s">
        <v>3761</v>
      </c>
      <c r="E90" s="413" t="s">
        <v>3762</v>
      </c>
      <c r="F90" s="413" t="s">
        <v>2918</v>
      </c>
      <c r="G90" s="414">
        <v>43914.466608796298</v>
      </c>
      <c r="H90" s="413" t="s">
        <v>3763</v>
      </c>
      <c r="I90" s="413">
        <v>20000</v>
      </c>
    </row>
    <row r="91" spans="2:9" ht="24">
      <c r="B91" s="411">
        <v>201401110151567</v>
      </c>
      <c r="C91" s="412" t="s">
        <v>3150</v>
      </c>
      <c r="D91" s="413" t="s">
        <v>3764</v>
      </c>
      <c r="E91" s="413" t="s">
        <v>3765</v>
      </c>
      <c r="F91" s="413" t="s">
        <v>2918</v>
      </c>
      <c r="G91" s="414">
        <v>43911.755752314813</v>
      </c>
      <c r="H91" s="413" t="s">
        <v>3766</v>
      </c>
      <c r="I91" s="413">
        <v>1000</v>
      </c>
    </row>
    <row r="92" spans="2:9" ht="24">
      <c r="B92" s="411">
        <v>201402110250029</v>
      </c>
      <c r="C92" s="412" t="s">
        <v>3159</v>
      </c>
      <c r="D92" s="413" t="s">
        <v>3767</v>
      </c>
      <c r="E92" s="413" t="s">
        <v>3768</v>
      </c>
      <c r="F92" s="413" t="s">
        <v>2918</v>
      </c>
      <c r="G92" s="414">
        <v>43911.609178240738</v>
      </c>
      <c r="H92" s="413" t="s">
        <v>3769</v>
      </c>
      <c r="I92" s="413">
        <v>700000</v>
      </c>
    </row>
    <row r="93" spans="2:9" ht="24">
      <c r="B93" s="411">
        <v>201405110150990</v>
      </c>
      <c r="C93" s="412" t="s">
        <v>3165</v>
      </c>
      <c r="D93" s="413" t="s">
        <v>3770</v>
      </c>
      <c r="E93" s="413" t="s">
        <v>3771</v>
      </c>
      <c r="F93" s="413" t="s">
        <v>2918</v>
      </c>
      <c r="G93" s="414">
        <v>43910.731377314813</v>
      </c>
      <c r="H93" s="413" t="s">
        <v>3772</v>
      </c>
      <c r="I93" s="413">
        <v>10000</v>
      </c>
    </row>
    <row r="94" spans="2:9" ht="24">
      <c r="B94" s="411">
        <v>201408110150531</v>
      </c>
      <c r="C94" s="412" t="s">
        <v>3677</v>
      </c>
      <c r="D94" s="413" t="s">
        <v>3764</v>
      </c>
      <c r="E94" s="413" t="s">
        <v>3765</v>
      </c>
      <c r="F94" s="413" t="s">
        <v>2918</v>
      </c>
      <c r="G94" s="414">
        <v>43910.718564814815</v>
      </c>
      <c r="H94" s="413" t="s">
        <v>3773</v>
      </c>
      <c r="I94" s="413">
        <v>10000</v>
      </c>
    </row>
    <row r="95" spans="2:9" ht="24">
      <c r="B95" s="411">
        <v>201405110150980</v>
      </c>
      <c r="C95" s="412" t="s">
        <v>3165</v>
      </c>
      <c r="D95" s="413" t="s">
        <v>3770</v>
      </c>
      <c r="E95" s="413" t="s">
        <v>3771</v>
      </c>
      <c r="F95" s="413" t="s">
        <v>2918</v>
      </c>
      <c r="G95" s="414">
        <v>43908.444178240738</v>
      </c>
      <c r="H95" s="413" t="s">
        <v>3774</v>
      </c>
      <c r="I95" s="413">
        <v>10000</v>
      </c>
    </row>
    <row r="96" spans="2:9" ht="24">
      <c r="B96" s="411">
        <v>201401110151524</v>
      </c>
      <c r="C96" s="412" t="s">
        <v>3150</v>
      </c>
      <c r="D96" s="413" t="s">
        <v>3775</v>
      </c>
      <c r="E96" s="413" t="s">
        <v>3771</v>
      </c>
      <c r="F96" s="413" t="s">
        <v>2918</v>
      </c>
      <c r="G96" s="414">
        <v>43904.687326388892</v>
      </c>
      <c r="H96" s="413" t="s">
        <v>3776</v>
      </c>
      <c r="I96" s="413">
        <v>10000</v>
      </c>
    </row>
    <row r="97" spans="2:9" ht="24">
      <c r="B97" s="411">
        <v>201401110151514</v>
      </c>
      <c r="C97" s="412" t="s">
        <v>3150</v>
      </c>
      <c r="D97" s="413" t="s">
        <v>3770</v>
      </c>
      <c r="E97" s="413" t="s">
        <v>3771</v>
      </c>
      <c r="F97" s="413" t="s">
        <v>2918</v>
      </c>
      <c r="G97" s="414">
        <v>43903.640833333331</v>
      </c>
      <c r="H97" s="413" t="s">
        <v>3777</v>
      </c>
      <c r="I97" s="413">
        <v>420037</v>
      </c>
    </row>
    <row r="98" spans="2:9" ht="24">
      <c r="B98" s="411">
        <v>201408110150511</v>
      </c>
      <c r="C98" s="412" t="s">
        <v>3677</v>
      </c>
      <c r="D98" s="413" t="s">
        <v>3778</v>
      </c>
      <c r="E98" s="413" t="s">
        <v>3779</v>
      </c>
      <c r="F98" s="413" t="s">
        <v>2918</v>
      </c>
      <c r="G98" s="414">
        <v>43903.479351851849</v>
      </c>
      <c r="H98" s="413" t="s">
        <v>3780</v>
      </c>
      <c r="I98" s="413">
        <v>10000</v>
      </c>
    </row>
    <row r="99" spans="2:9" ht="24">
      <c r="B99" s="411">
        <v>201405110350033</v>
      </c>
      <c r="C99" s="412" t="s">
        <v>3165</v>
      </c>
      <c r="D99" s="413" t="s">
        <v>3781</v>
      </c>
      <c r="E99" s="413" t="s">
        <v>3782</v>
      </c>
      <c r="F99" s="413" t="s">
        <v>2916</v>
      </c>
      <c r="G99" s="414">
        <v>43911.551400462966</v>
      </c>
      <c r="H99" s="413" t="s">
        <v>3710</v>
      </c>
      <c r="I99" s="413">
        <v>50800</v>
      </c>
    </row>
    <row r="100" spans="2:9">
      <c r="B100" s="411">
        <v>201401110151538</v>
      </c>
      <c r="C100" s="412" t="s">
        <v>3150</v>
      </c>
      <c r="D100" s="413" t="s">
        <v>3781</v>
      </c>
      <c r="E100" s="413" t="s">
        <v>3782</v>
      </c>
      <c r="F100" s="413" t="s">
        <v>2916</v>
      </c>
      <c r="G100" s="414">
        <v>43908.500023148146</v>
      </c>
      <c r="H100" s="413" t="s">
        <v>3783</v>
      </c>
      <c r="I100" s="413">
        <v>10000</v>
      </c>
    </row>
    <row r="101" spans="2:9" ht="24">
      <c r="B101" s="411">
        <v>201401110151537</v>
      </c>
      <c r="C101" s="412" t="s">
        <v>3150</v>
      </c>
      <c r="D101" s="413" t="s">
        <v>3781</v>
      </c>
      <c r="E101" s="413" t="s">
        <v>3782</v>
      </c>
      <c r="F101" s="413" t="s">
        <v>2916</v>
      </c>
      <c r="G101" s="414">
        <v>43908.491597222222</v>
      </c>
      <c r="H101" s="413" t="s">
        <v>3784</v>
      </c>
      <c r="I101" s="413">
        <v>10000</v>
      </c>
    </row>
    <row r="102" spans="2:9">
      <c r="B102" s="411">
        <v>201403110150553</v>
      </c>
      <c r="C102" s="412" t="s">
        <v>3681</v>
      </c>
      <c r="D102" s="413" t="s">
        <v>3781</v>
      </c>
      <c r="E102" s="413" t="s">
        <v>3782</v>
      </c>
      <c r="F102" s="413" t="s">
        <v>2916</v>
      </c>
      <c r="G102" s="414">
        <v>43908.477951388886</v>
      </c>
      <c r="H102" s="413" t="s">
        <v>3785</v>
      </c>
      <c r="I102" s="413">
        <v>6001</v>
      </c>
    </row>
    <row r="103" spans="2:9">
      <c r="B103" s="411">
        <v>201401110151535</v>
      </c>
      <c r="C103" s="412" t="s">
        <v>3150</v>
      </c>
      <c r="D103" s="413" t="s">
        <v>3781</v>
      </c>
      <c r="E103" s="413" t="s">
        <v>3782</v>
      </c>
      <c r="F103" s="413" t="s">
        <v>2916</v>
      </c>
      <c r="G103" s="414">
        <v>43908.446250000001</v>
      </c>
      <c r="H103" s="413" t="s">
        <v>3786</v>
      </c>
      <c r="I103" s="413">
        <v>1000</v>
      </c>
    </row>
    <row r="104" spans="2:9">
      <c r="B104" s="411">
        <v>201401110151529</v>
      </c>
      <c r="C104" s="412" t="s">
        <v>3150</v>
      </c>
      <c r="D104" s="413" t="s">
        <v>3787</v>
      </c>
      <c r="E104" s="413" t="s">
        <v>3788</v>
      </c>
      <c r="F104" s="413" t="s">
        <v>2916</v>
      </c>
      <c r="G104" s="414">
        <v>43906.689328703702</v>
      </c>
      <c r="H104" s="413" t="s">
        <v>3789</v>
      </c>
      <c r="I104" s="413">
        <v>5000</v>
      </c>
    </row>
    <row r="105" spans="2:9">
      <c r="B105" s="411">
        <v>201408110150515</v>
      </c>
      <c r="C105" s="412" t="s">
        <v>3677</v>
      </c>
      <c r="D105" s="413" t="s">
        <v>3781</v>
      </c>
      <c r="E105" s="413" t="s">
        <v>3782</v>
      </c>
      <c r="F105" s="413" t="s">
        <v>2916</v>
      </c>
      <c r="G105" s="414">
        <v>43904.438923611109</v>
      </c>
      <c r="H105" s="413" t="s">
        <v>3790</v>
      </c>
      <c r="I105" s="413">
        <v>10000</v>
      </c>
    </row>
    <row r="106" spans="2:9">
      <c r="B106" s="411">
        <v>201404110150540</v>
      </c>
      <c r="C106" s="412" t="s">
        <v>3675</v>
      </c>
      <c r="D106" s="413" t="s">
        <v>3781</v>
      </c>
      <c r="E106" s="413" t="s">
        <v>3782</v>
      </c>
      <c r="F106" s="413" t="s">
        <v>2916</v>
      </c>
      <c r="G106" s="414">
        <v>43897.525891203702</v>
      </c>
      <c r="H106" s="413" t="s">
        <v>3791</v>
      </c>
      <c r="I106" s="413">
        <v>10000</v>
      </c>
    </row>
    <row r="107" spans="2:9" ht="24">
      <c r="B107" s="411">
        <v>201405110150944</v>
      </c>
      <c r="C107" s="412" t="s">
        <v>3165</v>
      </c>
      <c r="D107" s="413" t="s">
        <v>3792</v>
      </c>
      <c r="E107" s="413" t="s">
        <v>3793</v>
      </c>
      <c r="F107" s="413" t="s">
        <v>2916</v>
      </c>
      <c r="G107" s="414">
        <v>43894.682905092595</v>
      </c>
      <c r="H107" s="413" t="s">
        <v>3794</v>
      </c>
      <c r="I107" s="413">
        <v>50000</v>
      </c>
    </row>
    <row r="108" spans="2:9">
      <c r="B108" s="411">
        <v>201401110151441</v>
      </c>
      <c r="C108" s="412" t="s">
        <v>3150</v>
      </c>
      <c r="D108" s="413" t="s">
        <v>3795</v>
      </c>
      <c r="E108" s="413" t="s">
        <v>3796</v>
      </c>
      <c r="F108" s="413" t="s">
        <v>2916</v>
      </c>
      <c r="G108" s="414">
        <v>43892.730150462965</v>
      </c>
      <c r="H108" s="413" t="s">
        <v>3797</v>
      </c>
      <c r="I108" s="413">
        <v>90000</v>
      </c>
    </row>
    <row r="109" spans="2:9">
      <c r="B109" s="411">
        <v>201402110151176</v>
      </c>
      <c r="C109" s="412" t="s">
        <v>3159</v>
      </c>
      <c r="D109" s="413" t="s">
        <v>3781</v>
      </c>
      <c r="E109" s="413" t="s">
        <v>3782</v>
      </c>
      <c r="F109" s="413" t="s">
        <v>2916</v>
      </c>
      <c r="G109" s="414">
        <v>43885.688703703701</v>
      </c>
      <c r="H109" s="413" t="s">
        <v>3798</v>
      </c>
      <c r="I109" s="413">
        <v>10000</v>
      </c>
    </row>
    <row r="110" spans="2:9" ht="24">
      <c r="B110" s="411">
        <v>201402110151175</v>
      </c>
      <c r="C110" s="412" t="s">
        <v>3159</v>
      </c>
      <c r="D110" s="413" t="s">
        <v>3787</v>
      </c>
      <c r="E110" s="413" t="s">
        <v>3788</v>
      </c>
      <c r="F110" s="413" t="s">
        <v>2916</v>
      </c>
      <c r="G110" s="414">
        <v>43885.516053240739</v>
      </c>
      <c r="H110" s="413" t="s">
        <v>3799</v>
      </c>
      <c r="I110" s="413">
        <v>10000</v>
      </c>
    </row>
    <row r="111" spans="2:9" ht="24">
      <c r="B111" s="411">
        <v>201405110150993</v>
      </c>
      <c r="C111" s="412" t="s">
        <v>3165</v>
      </c>
      <c r="D111" s="413" t="s">
        <v>3800</v>
      </c>
      <c r="E111" s="413" t="s">
        <v>3801</v>
      </c>
      <c r="F111" s="413" t="s">
        <v>601</v>
      </c>
      <c r="G111" s="414">
        <v>43911.664224537039</v>
      </c>
      <c r="H111" s="413" t="s">
        <v>3802</v>
      </c>
      <c r="I111" s="413">
        <v>10000</v>
      </c>
    </row>
    <row r="112" spans="2:9">
      <c r="B112" s="411">
        <v>201405110150985</v>
      </c>
      <c r="C112" s="412" t="s">
        <v>3165</v>
      </c>
      <c r="D112" s="413" t="s">
        <v>3803</v>
      </c>
      <c r="E112" s="413" t="s">
        <v>3804</v>
      </c>
      <c r="F112" s="413" t="s">
        <v>601</v>
      </c>
      <c r="G112" s="414">
        <v>43909.514803240738</v>
      </c>
      <c r="H112" s="413" t="s">
        <v>3805</v>
      </c>
      <c r="I112" s="413">
        <v>0</v>
      </c>
    </row>
    <row r="113" spans="2:9" ht="24">
      <c r="B113" s="411">
        <v>201405110150984</v>
      </c>
      <c r="C113" s="412" t="s">
        <v>3165</v>
      </c>
      <c r="D113" s="413" t="s">
        <v>3806</v>
      </c>
      <c r="E113" s="413" t="s">
        <v>3807</v>
      </c>
      <c r="F113" s="413" t="s">
        <v>601</v>
      </c>
      <c r="G113" s="414">
        <v>43908.745439814818</v>
      </c>
      <c r="H113" s="413" t="s">
        <v>3808</v>
      </c>
      <c r="I113" s="413">
        <v>10000</v>
      </c>
    </row>
    <row r="114" spans="2:9" ht="24">
      <c r="B114" s="411">
        <v>201404110150549</v>
      </c>
      <c r="C114" s="412" t="s">
        <v>3675</v>
      </c>
      <c r="D114" s="413" t="s">
        <v>3809</v>
      </c>
      <c r="E114" s="413" t="s">
        <v>3810</v>
      </c>
      <c r="F114" s="413" t="s">
        <v>601</v>
      </c>
      <c r="G114" s="414">
        <v>43904.439872685187</v>
      </c>
      <c r="H114" s="413" t="s">
        <v>3811</v>
      </c>
      <c r="I114" s="413">
        <v>1800</v>
      </c>
    </row>
    <row r="115" spans="2:9" ht="24">
      <c r="B115" s="411">
        <v>201405110150969</v>
      </c>
      <c r="C115" s="412" t="s">
        <v>3165</v>
      </c>
      <c r="D115" s="413" t="s">
        <v>3812</v>
      </c>
      <c r="E115" s="413" t="s">
        <v>3813</v>
      </c>
      <c r="F115" s="413" t="s">
        <v>601</v>
      </c>
      <c r="G115" s="414">
        <v>43902.739340277774</v>
      </c>
      <c r="H115" s="413" t="s">
        <v>3814</v>
      </c>
      <c r="I115" s="413">
        <v>116461</v>
      </c>
    </row>
    <row r="116" spans="2:9" ht="24">
      <c r="B116" s="411">
        <v>201408110150506</v>
      </c>
      <c r="C116" s="412" t="s">
        <v>3677</v>
      </c>
      <c r="D116" s="413" t="s">
        <v>3812</v>
      </c>
      <c r="E116" s="413" t="s">
        <v>3813</v>
      </c>
      <c r="F116" s="413" t="s">
        <v>601</v>
      </c>
      <c r="G116" s="414">
        <v>43899.661412037036</v>
      </c>
      <c r="H116" s="413" t="s">
        <v>3815</v>
      </c>
      <c r="I116" s="413">
        <v>10000</v>
      </c>
    </row>
    <row r="117" spans="2:9" ht="24">
      <c r="B117" s="411">
        <v>201401110151477</v>
      </c>
      <c r="C117" s="412" t="s">
        <v>3150</v>
      </c>
      <c r="D117" s="413" t="s">
        <v>3809</v>
      </c>
      <c r="E117" s="413" t="s">
        <v>3810</v>
      </c>
      <c r="F117" s="413" t="s">
        <v>601</v>
      </c>
      <c r="G117" s="414">
        <v>43899.623912037037</v>
      </c>
      <c r="H117" s="413" t="s">
        <v>3816</v>
      </c>
      <c r="I117" s="413">
        <v>10000</v>
      </c>
    </row>
    <row r="118" spans="2:9" ht="24">
      <c r="B118" s="411">
        <v>201401110151451</v>
      </c>
      <c r="C118" s="412" t="s">
        <v>3150</v>
      </c>
      <c r="D118" s="413" t="s">
        <v>3809</v>
      </c>
      <c r="E118" s="413" t="s">
        <v>3810</v>
      </c>
      <c r="F118" s="413" t="s">
        <v>601</v>
      </c>
      <c r="G118" s="414">
        <v>43895.644247685188</v>
      </c>
      <c r="H118" s="413" t="s">
        <v>3817</v>
      </c>
      <c r="I118" s="413">
        <v>615900</v>
      </c>
    </row>
    <row r="119" spans="2:9">
      <c r="B119" s="411">
        <v>201402110151198</v>
      </c>
      <c r="C119" s="412" t="s">
        <v>3159</v>
      </c>
      <c r="D119" s="413" t="s">
        <v>3812</v>
      </c>
      <c r="E119" s="413" t="s">
        <v>3813</v>
      </c>
      <c r="F119" s="413" t="s">
        <v>601</v>
      </c>
      <c r="G119" s="414">
        <v>43894.640925925924</v>
      </c>
      <c r="H119" s="413" t="s">
        <v>3818</v>
      </c>
      <c r="I119" s="413">
        <v>1000</v>
      </c>
    </row>
    <row r="120" spans="2:9" ht="24">
      <c r="B120" s="411">
        <v>201408110150479</v>
      </c>
      <c r="C120" s="412" t="s">
        <v>3677</v>
      </c>
      <c r="D120" s="413" t="s">
        <v>3819</v>
      </c>
      <c r="E120" s="413" t="s">
        <v>3820</v>
      </c>
      <c r="F120" s="413" t="s">
        <v>601</v>
      </c>
      <c r="G120" s="414">
        <v>43887.682245370372</v>
      </c>
      <c r="H120" s="413" t="s">
        <v>3821</v>
      </c>
      <c r="I120" s="413">
        <v>478648</v>
      </c>
    </row>
    <row r="121" spans="2:9" ht="24">
      <c r="B121" s="411">
        <v>201403110150556</v>
      </c>
      <c r="C121" s="412" t="s">
        <v>3681</v>
      </c>
      <c r="D121" s="413" t="s">
        <v>3822</v>
      </c>
      <c r="E121" s="413" t="s">
        <v>3823</v>
      </c>
      <c r="F121" s="413" t="s">
        <v>2911</v>
      </c>
      <c r="G121" s="414">
        <v>43909.595578703702</v>
      </c>
      <c r="H121" s="413" t="s">
        <v>3824</v>
      </c>
      <c r="I121" s="413">
        <v>11000</v>
      </c>
    </row>
    <row r="122" spans="2:9" ht="24">
      <c r="B122" s="411">
        <v>201403110150555</v>
      </c>
      <c r="C122" s="412" t="s">
        <v>3681</v>
      </c>
      <c r="D122" s="413" t="s">
        <v>3825</v>
      </c>
      <c r="E122" s="413" t="s">
        <v>3826</v>
      </c>
      <c r="F122" s="413" t="s">
        <v>2911</v>
      </c>
      <c r="G122" s="414">
        <v>43909.475787037038</v>
      </c>
      <c r="H122" s="413" t="s">
        <v>3827</v>
      </c>
      <c r="I122" s="413">
        <v>11000</v>
      </c>
    </row>
    <row r="123" spans="2:9" ht="24">
      <c r="B123" s="411">
        <v>201401110151548</v>
      </c>
      <c r="C123" s="412" t="s">
        <v>3150</v>
      </c>
      <c r="D123" s="413" t="s">
        <v>3828</v>
      </c>
      <c r="E123" s="413" t="s">
        <v>3829</v>
      </c>
      <c r="F123" s="413" t="s">
        <v>2911</v>
      </c>
      <c r="G123" s="414">
        <v>43908.727569444447</v>
      </c>
      <c r="H123" s="413" t="s">
        <v>3830</v>
      </c>
      <c r="I123" s="413">
        <v>11000</v>
      </c>
    </row>
    <row r="124" spans="2:9" ht="24">
      <c r="B124" s="411">
        <v>201402110151232</v>
      </c>
      <c r="C124" s="412" t="s">
        <v>3159</v>
      </c>
      <c r="D124" s="413" t="s">
        <v>3831</v>
      </c>
      <c r="E124" s="413" t="s">
        <v>3826</v>
      </c>
      <c r="F124" s="413" t="s">
        <v>2911</v>
      </c>
      <c r="G124" s="414">
        <v>43907.612326388888</v>
      </c>
      <c r="H124" s="413" t="s">
        <v>3832</v>
      </c>
      <c r="I124" s="413">
        <v>11000</v>
      </c>
    </row>
    <row r="125" spans="2:9" ht="24">
      <c r="B125" s="411">
        <v>201406110150286</v>
      </c>
      <c r="C125" s="412" t="s">
        <v>3682</v>
      </c>
      <c r="D125" s="413" t="s">
        <v>3831</v>
      </c>
      <c r="E125" s="413" t="s">
        <v>3826</v>
      </c>
      <c r="F125" s="413" t="s">
        <v>2911</v>
      </c>
      <c r="G125" s="414">
        <v>43904.534814814811</v>
      </c>
      <c r="H125" s="413" t="s">
        <v>3833</v>
      </c>
      <c r="I125" s="413">
        <v>951000</v>
      </c>
    </row>
    <row r="126" spans="2:9" ht="24">
      <c r="B126" s="411">
        <v>201401110151519</v>
      </c>
      <c r="C126" s="412" t="s">
        <v>3150</v>
      </c>
      <c r="D126" s="413" t="s">
        <v>3834</v>
      </c>
      <c r="E126" s="413" t="s">
        <v>3835</v>
      </c>
      <c r="F126" s="413" t="s">
        <v>2911</v>
      </c>
      <c r="G126" s="414">
        <v>43904.462025462963</v>
      </c>
      <c r="H126" s="413" t="s">
        <v>3836</v>
      </c>
      <c r="I126" s="413">
        <v>21000</v>
      </c>
    </row>
    <row r="127" spans="2:9" ht="24">
      <c r="B127" s="411">
        <v>201401110151511</v>
      </c>
      <c r="C127" s="412" t="s">
        <v>3150</v>
      </c>
      <c r="D127" s="413" t="s">
        <v>3831</v>
      </c>
      <c r="E127" s="413" t="s">
        <v>3826</v>
      </c>
      <c r="F127" s="413" t="s">
        <v>2911</v>
      </c>
      <c r="G127" s="414">
        <v>43903.509155092594</v>
      </c>
      <c r="H127" s="413" t="s">
        <v>3837</v>
      </c>
      <c r="I127" s="413">
        <v>0</v>
      </c>
    </row>
    <row r="128" spans="2:9" ht="24">
      <c r="B128" s="411">
        <v>201401110151505</v>
      </c>
      <c r="C128" s="412" t="s">
        <v>3150</v>
      </c>
      <c r="D128" s="413" t="s">
        <v>3822</v>
      </c>
      <c r="E128" s="413" t="s">
        <v>3823</v>
      </c>
      <c r="F128" s="413" t="s">
        <v>2911</v>
      </c>
      <c r="G128" s="414">
        <v>43902.759016203701</v>
      </c>
      <c r="H128" s="413" t="s">
        <v>3838</v>
      </c>
      <c r="I128" s="413">
        <v>11000</v>
      </c>
    </row>
    <row r="129" spans="2:9" ht="24">
      <c r="B129" s="411">
        <v>201401110151442</v>
      </c>
      <c r="C129" s="412" t="s">
        <v>3150</v>
      </c>
      <c r="D129" s="413" t="s">
        <v>3839</v>
      </c>
      <c r="E129" s="413" t="s">
        <v>3840</v>
      </c>
      <c r="F129" s="413" t="s">
        <v>2911</v>
      </c>
      <c r="G129" s="414">
        <v>43893.687256944446</v>
      </c>
      <c r="H129" s="413" t="s">
        <v>3841</v>
      </c>
      <c r="I129" s="413">
        <v>11000</v>
      </c>
    </row>
    <row r="130" spans="2:9">
      <c r="B130" s="411">
        <v>201408110150529</v>
      </c>
      <c r="C130" s="412" t="s">
        <v>3677</v>
      </c>
      <c r="D130" s="413" t="s">
        <v>3842</v>
      </c>
      <c r="E130" s="413" t="s">
        <v>3843</v>
      </c>
      <c r="F130" s="413" t="s">
        <v>598</v>
      </c>
      <c r="G130" s="414">
        <v>43909.51226851852</v>
      </c>
      <c r="H130" s="413" t="s">
        <v>3844</v>
      </c>
      <c r="I130" s="413">
        <v>500</v>
      </c>
    </row>
    <row r="131" spans="2:9" ht="24">
      <c r="B131" s="411">
        <v>201408110150527</v>
      </c>
      <c r="C131" s="412" t="s">
        <v>3677</v>
      </c>
      <c r="D131" s="413" t="s">
        <v>3842</v>
      </c>
      <c r="E131" s="413" t="s">
        <v>3843</v>
      </c>
      <c r="F131" s="413" t="s">
        <v>598</v>
      </c>
      <c r="G131" s="414">
        <v>43909.506805555553</v>
      </c>
      <c r="H131" s="413" t="s">
        <v>3845</v>
      </c>
      <c r="I131" s="413">
        <v>10000</v>
      </c>
    </row>
    <row r="132" spans="2:9">
      <c r="B132" s="411">
        <v>201408110150526</v>
      </c>
      <c r="C132" s="412" t="s">
        <v>3677</v>
      </c>
      <c r="D132" s="413" t="s">
        <v>3842</v>
      </c>
      <c r="E132" s="413" t="s">
        <v>3843</v>
      </c>
      <c r="F132" s="413" t="s">
        <v>598</v>
      </c>
      <c r="G132" s="414">
        <v>43909.49486111111</v>
      </c>
      <c r="H132" s="413" t="s">
        <v>3846</v>
      </c>
      <c r="I132" s="413">
        <v>1000</v>
      </c>
    </row>
    <row r="133" spans="2:9">
      <c r="B133" s="411">
        <v>201406110150289</v>
      </c>
      <c r="C133" s="412" t="s">
        <v>3682</v>
      </c>
      <c r="D133" s="413" t="s">
        <v>3847</v>
      </c>
      <c r="E133" s="413" t="s">
        <v>3848</v>
      </c>
      <c r="F133" s="413" t="s">
        <v>598</v>
      </c>
      <c r="G133" s="414">
        <v>43908.705694444441</v>
      </c>
      <c r="H133" s="413" t="s">
        <v>3849</v>
      </c>
      <c r="I133" s="413">
        <v>10000</v>
      </c>
    </row>
    <row r="134" spans="2:9">
      <c r="B134" s="411">
        <v>201401110151509</v>
      </c>
      <c r="C134" s="412" t="s">
        <v>3150</v>
      </c>
      <c r="D134" s="413" t="s">
        <v>3842</v>
      </c>
      <c r="E134" s="413" t="s">
        <v>3843</v>
      </c>
      <c r="F134" s="413" t="s">
        <v>598</v>
      </c>
      <c r="G134" s="414">
        <v>43903.45820601852</v>
      </c>
      <c r="H134" s="413" t="s">
        <v>3850</v>
      </c>
      <c r="I134" s="413">
        <v>372573</v>
      </c>
    </row>
    <row r="135" spans="2:9">
      <c r="B135" s="411">
        <v>201408110150503</v>
      </c>
      <c r="C135" s="412" t="s">
        <v>3677</v>
      </c>
      <c r="D135" s="413" t="s">
        <v>3842</v>
      </c>
      <c r="E135" s="413" t="s">
        <v>3843</v>
      </c>
      <c r="F135" s="413" t="s">
        <v>598</v>
      </c>
      <c r="G135" s="414">
        <v>43897.416666666664</v>
      </c>
      <c r="H135" s="413" t="s">
        <v>3851</v>
      </c>
      <c r="I135" s="413">
        <v>1000</v>
      </c>
    </row>
    <row r="136" spans="2:9">
      <c r="B136" s="411">
        <v>201404110150539</v>
      </c>
      <c r="C136" s="412" t="s">
        <v>3675</v>
      </c>
      <c r="D136" s="413" t="s">
        <v>3852</v>
      </c>
      <c r="E136" s="413" t="s">
        <v>3848</v>
      </c>
      <c r="F136" s="413" t="s">
        <v>598</v>
      </c>
      <c r="G136" s="414">
        <v>43896.717152777775</v>
      </c>
      <c r="H136" s="413" t="s">
        <v>3853</v>
      </c>
      <c r="I136" s="413">
        <v>10000</v>
      </c>
    </row>
    <row r="137" spans="2:9">
      <c r="B137" s="411">
        <v>201401110151410</v>
      </c>
      <c r="C137" s="412" t="s">
        <v>3150</v>
      </c>
      <c r="D137" s="413" t="s">
        <v>3847</v>
      </c>
      <c r="E137" s="413" t="s">
        <v>3848</v>
      </c>
      <c r="F137" s="413" t="s">
        <v>598</v>
      </c>
      <c r="G137" s="414">
        <v>43881.700648148151</v>
      </c>
      <c r="H137" s="413" t="s">
        <v>3854</v>
      </c>
      <c r="I137" s="413">
        <v>1000</v>
      </c>
    </row>
    <row r="138" spans="2:9">
      <c r="B138" s="411">
        <v>201405110150892</v>
      </c>
      <c r="C138" s="412" t="s">
        <v>3165</v>
      </c>
      <c r="D138" s="413" t="s">
        <v>3847</v>
      </c>
      <c r="E138" s="413" t="s">
        <v>3848</v>
      </c>
      <c r="F138" s="413" t="s">
        <v>598</v>
      </c>
      <c r="G138" s="414">
        <v>43875.631782407407</v>
      </c>
      <c r="H138" s="413" t="s">
        <v>3745</v>
      </c>
      <c r="I138" s="413">
        <v>0</v>
      </c>
    </row>
    <row r="139" spans="2:9">
      <c r="B139" s="411">
        <v>201408110150438</v>
      </c>
      <c r="C139" s="412" t="s">
        <v>3677</v>
      </c>
      <c r="D139" s="413" t="s">
        <v>3847</v>
      </c>
      <c r="E139" s="413" t="s">
        <v>3848</v>
      </c>
      <c r="F139" s="413" t="s">
        <v>598</v>
      </c>
      <c r="G139" s="414">
        <v>43847.720057870371</v>
      </c>
      <c r="H139" s="413" t="s">
        <v>3855</v>
      </c>
      <c r="I139" s="413">
        <v>10000</v>
      </c>
    </row>
    <row r="140" spans="2:9">
      <c r="B140" s="411">
        <v>201402110151076</v>
      </c>
      <c r="C140" s="412" t="s">
        <v>3159</v>
      </c>
      <c r="D140" s="413" t="s">
        <v>3847</v>
      </c>
      <c r="E140" s="413" t="s">
        <v>3848</v>
      </c>
      <c r="F140" s="413" t="s">
        <v>598</v>
      </c>
      <c r="G140" s="414">
        <v>43847.429097222222</v>
      </c>
      <c r="H140" s="413" t="s">
        <v>3856</v>
      </c>
      <c r="I140" s="413">
        <v>10000</v>
      </c>
    </row>
  </sheetData>
  <pageMargins left="0.7" right="0.7" top="0.75" bottom="0.75" header="0.3" footer="0.3"/>
  <pageSetup orientation="portrait" r:id="rId3"/>
  <drawing r:id="rId4"/>
</worksheet>
</file>

<file path=xl/worksheets/sheet43.xml><?xml version="1.0" encoding="utf-8"?>
<worksheet xmlns="http://schemas.openxmlformats.org/spreadsheetml/2006/main" xmlns:r="http://schemas.openxmlformats.org/officeDocument/2006/relationships">
  <dimension ref="A1:M192"/>
  <sheetViews>
    <sheetView workbookViewId="0">
      <pane ySplit="1" topLeftCell="A2" activePane="bottomLeft" state="frozen"/>
      <selection pane="bottomLeft" activeCell="C2" sqref="C2"/>
    </sheetView>
  </sheetViews>
  <sheetFormatPr defaultRowHeight="15"/>
  <cols>
    <col min="1" max="1" width="16" customWidth="1"/>
    <col min="2" max="2" width="16.85546875" customWidth="1"/>
    <col min="3" max="3" width="11.5703125" bestFit="1" customWidth="1"/>
    <col min="4" max="4" width="12.85546875" bestFit="1" customWidth="1"/>
    <col min="5" max="5" width="31.7109375" bestFit="1" customWidth="1"/>
    <col min="6" max="6" width="10.140625" customWidth="1"/>
    <col min="7" max="7" width="12.140625" customWidth="1"/>
    <col min="8" max="8" width="34.140625" customWidth="1"/>
    <col min="9" max="9" width="7" bestFit="1" customWidth="1"/>
    <col min="10" max="10" width="6.85546875" customWidth="1"/>
    <col min="11" max="11" width="17.28515625" customWidth="1"/>
    <col min="12" max="12" width="15" customWidth="1"/>
    <col min="13" max="13" width="15.7109375" customWidth="1"/>
    <col min="14" max="14" width="13.140625" bestFit="1" customWidth="1"/>
    <col min="15" max="15" width="10.5703125"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18.75">
      <c r="A7" s="227" t="s">
        <v>3861</v>
      </c>
    </row>
    <row r="58" spans="2:2">
      <c r="B58" s="406" t="s">
        <v>3658</v>
      </c>
    </row>
    <row r="63" spans="2:2">
      <c r="B63" s="407"/>
    </row>
    <row r="64" spans="2:2">
      <c r="B64" s="418"/>
    </row>
    <row r="65" spans="2:2">
      <c r="B65" s="418"/>
    </row>
    <row r="66" spans="2:2">
      <c r="B66" s="418"/>
    </row>
    <row r="67" spans="2:2">
      <c r="B67" s="418"/>
    </row>
    <row r="68" spans="2:2">
      <c r="B68" s="418"/>
    </row>
    <row r="91" spans="1:13" ht="20.25">
      <c r="A91" s="12" t="s">
        <v>261</v>
      </c>
      <c r="B91" s="254" t="s">
        <v>3860</v>
      </c>
      <c r="C91" s="272"/>
      <c r="D91" s="272"/>
    </row>
    <row r="93" spans="1:13" ht="24">
      <c r="B93" s="408" t="s">
        <v>3662</v>
      </c>
      <c r="C93" s="409" t="s">
        <v>3139</v>
      </c>
      <c r="D93" s="409" t="s">
        <v>1001</v>
      </c>
      <c r="E93" s="409" t="s">
        <v>3663</v>
      </c>
      <c r="F93" s="409" t="s">
        <v>3664</v>
      </c>
      <c r="G93" s="410" t="s">
        <v>3665</v>
      </c>
      <c r="H93" s="409" t="s">
        <v>3135</v>
      </c>
      <c r="I93" s="409" t="s">
        <v>3666</v>
      </c>
      <c r="K93" s="416" t="s">
        <v>3139</v>
      </c>
      <c r="L93" s="416" t="s">
        <v>3664</v>
      </c>
      <c r="M93" s="2" t="s">
        <v>3858</v>
      </c>
    </row>
    <row r="94" spans="1:13">
      <c r="B94" s="411">
        <v>201405110150992</v>
      </c>
      <c r="C94" s="412" t="s">
        <v>3165</v>
      </c>
      <c r="D94" s="413" t="s">
        <v>3667</v>
      </c>
      <c r="E94" s="413" t="s">
        <v>3668</v>
      </c>
      <c r="F94" s="413" t="s">
        <v>600</v>
      </c>
      <c r="G94" s="414">
        <v>43911.624120370368</v>
      </c>
      <c r="H94" s="413" t="s">
        <v>3669</v>
      </c>
      <c r="I94" s="413">
        <v>10000</v>
      </c>
      <c r="K94" s="2" t="s">
        <v>3150</v>
      </c>
      <c r="L94" s="2"/>
      <c r="M94" s="417">
        <v>1775510</v>
      </c>
    </row>
    <row r="95" spans="1:13">
      <c r="B95" s="411">
        <v>201401110151555</v>
      </c>
      <c r="C95" s="412" t="s">
        <v>3150</v>
      </c>
      <c r="D95" s="413" t="s">
        <v>3670</v>
      </c>
      <c r="E95" s="413" t="s">
        <v>3668</v>
      </c>
      <c r="F95" s="413" t="s">
        <v>600</v>
      </c>
      <c r="G95" s="414">
        <v>43909.661030092589</v>
      </c>
      <c r="H95" s="413" t="s">
        <v>3671</v>
      </c>
      <c r="I95" s="413">
        <v>10000</v>
      </c>
      <c r="K95" s="2"/>
      <c r="L95" s="2" t="s">
        <v>598</v>
      </c>
      <c r="M95" s="417">
        <v>373573</v>
      </c>
    </row>
    <row r="96" spans="1:13">
      <c r="B96" s="411">
        <v>201401110151553</v>
      </c>
      <c r="C96" s="412" t="s">
        <v>3150</v>
      </c>
      <c r="D96" s="413" t="s">
        <v>3672</v>
      </c>
      <c r="E96" s="413" t="s">
        <v>3673</v>
      </c>
      <c r="F96" s="413" t="s">
        <v>600</v>
      </c>
      <c r="G96" s="414">
        <v>43909.50708333333</v>
      </c>
      <c r="H96" s="413" t="s">
        <v>3674</v>
      </c>
      <c r="I96" s="413">
        <v>10000</v>
      </c>
      <c r="K96" s="2"/>
      <c r="L96" s="2" t="s">
        <v>2911</v>
      </c>
      <c r="M96" s="417">
        <v>54000</v>
      </c>
    </row>
    <row r="97" spans="2:13">
      <c r="B97" s="411">
        <v>201404110150554</v>
      </c>
      <c r="C97" s="412" t="s">
        <v>3675</v>
      </c>
      <c r="D97" s="413" t="s">
        <v>3672</v>
      </c>
      <c r="E97" s="413" t="s">
        <v>3673</v>
      </c>
      <c r="F97" s="413" t="s">
        <v>600</v>
      </c>
      <c r="G97" s="414">
        <v>43908.740486111114</v>
      </c>
      <c r="H97" s="413" t="s">
        <v>3676</v>
      </c>
      <c r="I97" s="413">
        <v>10000</v>
      </c>
      <c r="K97" s="2"/>
      <c r="L97" s="2" t="s">
        <v>601</v>
      </c>
      <c r="M97" s="417">
        <v>625900</v>
      </c>
    </row>
    <row r="98" spans="2:13">
      <c r="B98" s="411">
        <v>201408110150514</v>
      </c>
      <c r="C98" s="412" t="s">
        <v>3677</v>
      </c>
      <c r="D98" s="413" t="s">
        <v>3678</v>
      </c>
      <c r="E98" s="413" t="s">
        <v>3679</v>
      </c>
      <c r="F98" s="413" t="s">
        <v>600</v>
      </c>
      <c r="G98" s="414">
        <v>43904.385046296295</v>
      </c>
      <c r="H98" s="413" t="s">
        <v>3680</v>
      </c>
      <c r="I98" s="413">
        <v>10000</v>
      </c>
      <c r="K98" s="2"/>
      <c r="L98" s="2" t="s">
        <v>2916</v>
      </c>
      <c r="M98" s="417">
        <v>116000</v>
      </c>
    </row>
    <row r="99" spans="2:13">
      <c r="B99" s="411">
        <v>201401110151564</v>
      </c>
      <c r="C99" s="412" t="s">
        <v>3150</v>
      </c>
      <c r="D99" s="413" t="s">
        <v>3683</v>
      </c>
      <c r="E99" s="413" t="s">
        <v>3684</v>
      </c>
      <c r="F99" s="413" t="s">
        <v>3685</v>
      </c>
      <c r="G99" s="414">
        <v>43911.507569444446</v>
      </c>
      <c r="H99" s="413" t="s">
        <v>3686</v>
      </c>
      <c r="I99" s="413">
        <v>10000</v>
      </c>
      <c r="K99" s="2"/>
      <c r="L99" s="2" t="s">
        <v>2918</v>
      </c>
      <c r="M99" s="417">
        <v>431037</v>
      </c>
    </row>
    <row r="100" spans="2:13">
      <c r="B100" s="411">
        <v>201403110150558</v>
      </c>
      <c r="C100" s="412" t="s">
        <v>3681</v>
      </c>
      <c r="D100" s="413" t="s">
        <v>3683</v>
      </c>
      <c r="E100" s="413" t="s">
        <v>3684</v>
      </c>
      <c r="F100" s="413" t="s">
        <v>3685</v>
      </c>
      <c r="G100" s="414">
        <v>43910.6409375</v>
      </c>
      <c r="H100" s="413" t="s">
        <v>3687</v>
      </c>
      <c r="I100" s="413">
        <v>10000</v>
      </c>
      <c r="K100" s="2"/>
      <c r="L100" s="2" t="s">
        <v>2921</v>
      </c>
      <c r="M100" s="417">
        <v>53000</v>
      </c>
    </row>
    <row r="101" spans="2:13">
      <c r="B101" s="411">
        <v>201401110151545</v>
      </c>
      <c r="C101" s="412" t="s">
        <v>3150</v>
      </c>
      <c r="D101" s="413" t="s">
        <v>3688</v>
      </c>
      <c r="E101" s="413" t="s">
        <v>3689</v>
      </c>
      <c r="F101" s="413" t="s">
        <v>3685</v>
      </c>
      <c r="G101" s="414">
        <v>43908.692662037036</v>
      </c>
      <c r="H101" s="413" t="s">
        <v>3690</v>
      </c>
      <c r="I101" s="413">
        <v>11000</v>
      </c>
      <c r="K101" s="2"/>
      <c r="L101" s="2" t="s">
        <v>2931</v>
      </c>
      <c r="M101" s="417">
        <v>6000</v>
      </c>
    </row>
    <row r="102" spans="2:13">
      <c r="B102" s="411">
        <v>201404110150551</v>
      </c>
      <c r="C102" s="412" t="s">
        <v>3675</v>
      </c>
      <c r="D102" s="413" t="s">
        <v>3683</v>
      </c>
      <c r="E102" s="413" t="s">
        <v>3684</v>
      </c>
      <c r="F102" s="413" t="s">
        <v>3685</v>
      </c>
      <c r="G102" s="414">
        <v>43906.578981481478</v>
      </c>
      <c r="H102" s="413" t="s">
        <v>3691</v>
      </c>
      <c r="I102" s="413">
        <v>10000</v>
      </c>
      <c r="K102" s="2"/>
      <c r="L102" s="2" t="s">
        <v>602</v>
      </c>
      <c r="M102" s="417">
        <v>55000</v>
      </c>
    </row>
    <row r="103" spans="2:13">
      <c r="B103" s="411">
        <v>201401110151526</v>
      </c>
      <c r="C103" s="412" t="s">
        <v>3150</v>
      </c>
      <c r="D103" s="413" t="s">
        <v>3683</v>
      </c>
      <c r="E103" s="413" t="s">
        <v>3684</v>
      </c>
      <c r="F103" s="413" t="s">
        <v>3685</v>
      </c>
      <c r="G103" s="414">
        <v>43904.708634259259</v>
      </c>
      <c r="H103" s="413" t="s">
        <v>3692</v>
      </c>
      <c r="I103" s="413">
        <v>10000</v>
      </c>
      <c r="K103" s="2"/>
      <c r="L103" s="2" t="s">
        <v>3685</v>
      </c>
      <c r="M103" s="417">
        <v>41000</v>
      </c>
    </row>
    <row r="104" spans="2:13">
      <c r="B104" s="411">
        <v>201401110151518</v>
      </c>
      <c r="C104" s="412" t="s">
        <v>3150</v>
      </c>
      <c r="D104" s="413" t="s">
        <v>3683</v>
      </c>
      <c r="E104" s="413" t="s">
        <v>3684</v>
      </c>
      <c r="F104" s="413" t="s">
        <v>3685</v>
      </c>
      <c r="G104" s="414">
        <v>43904.442719907405</v>
      </c>
      <c r="H104" s="413" t="s">
        <v>3693</v>
      </c>
      <c r="I104" s="413">
        <v>10000</v>
      </c>
      <c r="K104" s="2"/>
      <c r="L104" s="2" t="s">
        <v>600</v>
      </c>
      <c r="M104" s="417">
        <v>20000</v>
      </c>
    </row>
    <row r="105" spans="2:13">
      <c r="B105" s="411">
        <v>201405110150960</v>
      </c>
      <c r="C105" s="412" t="s">
        <v>3165</v>
      </c>
      <c r="D105" s="413" t="s">
        <v>3683</v>
      </c>
      <c r="E105" s="413" t="s">
        <v>3684</v>
      </c>
      <c r="F105" s="413" t="s">
        <v>3685</v>
      </c>
      <c r="G105" s="414">
        <v>43899.634837962964</v>
      </c>
      <c r="H105" s="413" t="s">
        <v>3694</v>
      </c>
      <c r="I105" s="413">
        <v>10000</v>
      </c>
      <c r="K105" s="2" t="s">
        <v>3159</v>
      </c>
      <c r="L105" s="2"/>
      <c r="M105" s="417">
        <v>763000</v>
      </c>
    </row>
    <row r="106" spans="2:13">
      <c r="B106" s="411">
        <v>201401110151570</v>
      </c>
      <c r="C106" s="412" t="s">
        <v>3150</v>
      </c>
      <c r="D106" s="413" t="s">
        <v>3695</v>
      </c>
      <c r="E106" s="413" t="s">
        <v>416</v>
      </c>
      <c r="F106" s="413" t="s">
        <v>602</v>
      </c>
      <c r="G106" s="414">
        <v>43913.993958333333</v>
      </c>
      <c r="H106" s="413" t="s">
        <v>3696</v>
      </c>
      <c r="I106" s="413">
        <v>10000</v>
      </c>
      <c r="K106" s="2"/>
      <c r="L106" s="2" t="s">
        <v>598</v>
      </c>
      <c r="M106" s="417">
        <v>10000</v>
      </c>
    </row>
    <row r="107" spans="2:13">
      <c r="B107" s="411">
        <v>201401110151566</v>
      </c>
      <c r="C107" s="412" t="s">
        <v>3150</v>
      </c>
      <c r="D107" s="413" t="s">
        <v>3697</v>
      </c>
      <c r="E107" s="413" t="s">
        <v>3698</v>
      </c>
      <c r="F107" s="413" t="s">
        <v>602</v>
      </c>
      <c r="G107" s="414">
        <v>43911.747916666667</v>
      </c>
      <c r="H107" s="413" t="s">
        <v>3699</v>
      </c>
      <c r="I107" s="413">
        <v>5000</v>
      </c>
      <c r="K107" s="2"/>
      <c r="L107" s="2" t="s">
        <v>2911</v>
      </c>
      <c r="M107" s="417">
        <v>11000</v>
      </c>
    </row>
    <row r="108" spans="2:13">
      <c r="B108" s="411">
        <v>201401110151565</v>
      </c>
      <c r="C108" s="412" t="s">
        <v>3150</v>
      </c>
      <c r="D108" s="413" t="s">
        <v>3697</v>
      </c>
      <c r="E108" s="413" t="s">
        <v>3698</v>
      </c>
      <c r="F108" s="413" t="s">
        <v>602</v>
      </c>
      <c r="G108" s="414">
        <v>43911.72861111111</v>
      </c>
      <c r="H108" s="413" t="s">
        <v>3700</v>
      </c>
      <c r="I108" s="413">
        <v>10000</v>
      </c>
      <c r="K108" s="2"/>
      <c r="L108" s="2" t="s">
        <v>601</v>
      </c>
      <c r="M108" s="417">
        <v>1000</v>
      </c>
    </row>
    <row r="109" spans="2:13">
      <c r="B109" s="411">
        <v>201405110150991</v>
      </c>
      <c r="C109" s="412" t="s">
        <v>3165</v>
      </c>
      <c r="D109" s="413" t="s">
        <v>3701</v>
      </c>
      <c r="E109" s="413" t="s">
        <v>417</v>
      </c>
      <c r="F109" s="413" t="s">
        <v>602</v>
      </c>
      <c r="G109" s="414">
        <v>43910.752604166664</v>
      </c>
      <c r="H109" s="413" t="s">
        <v>3702</v>
      </c>
      <c r="I109" s="413">
        <v>10000</v>
      </c>
      <c r="K109" s="2"/>
      <c r="L109" s="2" t="s">
        <v>2916</v>
      </c>
      <c r="M109" s="417">
        <v>20000</v>
      </c>
    </row>
    <row r="110" spans="2:13">
      <c r="B110" s="411">
        <v>201401110151557</v>
      </c>
      <c r="C110" s="412" t="s">
        <v>3150</v>
      </c>
      <c r="D110" s="413" t="s">
        <v>3695</v>
      </c>
      <c r="E110" s="413" t="s">
        <v>416</v>
      </c>
      <c r="F110" s="413" t="s">
        <v>602</v>
      </c>
      <c r="G110" s="414">
        <v>43909.751956018517</v>
      </c>
      <c r="H110" s="413" t="s">
        <v>3703</v>
      </c>
      <c r="I110" s="413">
        <v>10000</v>
      </c>
      <c r="K110" s="2"/>
      <c r="L110" s="2" t="s">
        <v>2918</v>
      </c>
      <c r="M110" s="417">
        <v>700000</v>
      </c>
    </row>
    <row r="111" spans="2:13">
      <c r="B111" s="411">
        <v>201401110151556</v>
      </c>
      <c r="C111" s="412" t="s">
        <v>3150</v>
      </c>
      <c r="D111" s="413" t="s">
        <v>3701</v>
      </c>
      <c r="E111" s="413" t="s">
        <v>417</v>
      </c>
      <c r="F111" s="413" t="s">
        <v>602</v>
      </c>
      <c r="G111" s="414">
        <v>43909.719108796293</v>
      </c>
      <c r="H111" s="413" t="s">
        <v>3704</v>
      </c>
      <c r="I111" s="413">
        <v>10000</v>
      </c>
      <c r="K111" s="2"/>
      <c r="L111" s="2" t="s">
        <v>2931</v>
      </c>
      <c r="M111" s="417">
        <v>21000</v>
      </c>
    </row>
    <row r="112" spans="2:13">
      <c r="B112" s="411">
        <v>201403110150557</v>
      </c>
      <c r="C112" s="412" t="s">
        <v>3681</v>
      </c>
      <c r="D112" s="413" t="s">
        <v>3705</v>
      </c>
      <c r="E112" s="413" t="s">
        <v>3698</v>
      </c>
      <c r="F112" s="413" t="s">
        <v>602</v>
      </c>
      <c r="G112" s="414">
        <v>43909.715648148151</v>
      </c>
      <c r="H112" s="413" t="s">
        <v>3706</v>
      </c>
      <c r="I112" s="413">
        <v>10000</v>
      </c>
      <c r="K112" s="2" t="s">
        <v>3681</v>
      </c>
      <c r="L112" s="2"/>
      <c r="M112" s="417">
        <v>59002</v>
      </c>
    </row>
    <row r="113" spans="2:13">
      <c r="B113" s="411">
        <v>201401110151554</v>
      </c>
      <c r="C113" s="412" t="s">
        <v>3150</v>
      </c>
      <c r="D113" s="413" t="s">
        <v>3701</v>
      </c>
      <c r="E113" s="413" t="s">
        <v>417</v>
      </c>
      <c r="F113" s="413" t="s">
        <v>602</v>
      </c>
      <c r="G113" s="414">
        <v>43909.623391203706</v>
      </c>
      <c r="H113" s="413" t="s">
        <v>3707</v>
      </c>
      <c r="I113" s="413">
        <v>10000</v>
      </c>
      <c r="K113" s="2"/>
      <c r="L113" s="2" t="s">
        <v>2911</v>
      </c>
      <c r="M113" s="417">
        <v>22000</v>
      </c>
    </row>
    <row r="114" spans="2:13">
      <c r="B114" s="411">
        <v>201408110150530</v>
      </c>
      <c r="C114" s="412" t="s">
        <v>3677</v>
      </c>
      <c r="D114" s="413" t="s">
        <v>3708</v>
      </c>
      <c r="E114" s="413" t="s">
        <v>417</v>
      </c>
      <c r="F114" s="413" t="s">
        <v>602</v>
      </c>
      <c r="G114" s="414">
        <v>43909.514837962961</v>
      </c>
      <c r="H114" s="413" t="s">
        <v>3709</v>
      </c>
      <c r="I114" s="413">
        <v>11000</v>
      </c>
      <c r="K114" s="2"/>
      <c r="L114" s="2" t="s">
        <v>2916</v>
      </c>
      <c r="M114" s="417">
        <v>6001</v>
      </c>
    </row>
    <row r="115" spans="2:13" ht="24">
      <c r="B115" s="411">
        <v>201413110150263</v>
      </c>
      <c r="C115" s="412" t="s">
        <v>3711</v>
      </c>
      <c r="D115" s="413" t="s">
        <v>3712</v>
      </c>
      <c r="E115" s="413" t="s">
        <v>3713</v>
      </c>
      <c r="F115" s="413" t="s">
        <v>2933</v>
      </c>
      <c r="G115" s="414">
        <v>43911.466840277775</v>
      </c>
      <c r="H115" s="413" t="s">
        <v>3714</v>
      </c>
      <c r="I115" s="413">
        <v>2000</v>
      </c>
      <c r="K115" s="2"/>
      <c r="L115" s="2" t="s">
        <v>2921</v>
      </c>
      <c r="M115" s="417">
        <v>11001</v>
      </c>
    </row>
    <row r="116" spans="2:13" ht="24">
      <c r="B116" s="411">
        <v>201413110150262</v>
      </c>
      <c r="C116" s="412" t="s">
        <v>3711</v>
      </c>
      <c r="D116" s="413" t="s">
        <v>3715</v>
      </c>
      <c r="E116" s="413" t="s">
        <v>3713</v>
      </c>
      <c r="F116" s="413" t="s">
        <v>2933</v>
      </c>
      <c r="G116" s="414">
        <v>43910.431145833332</v>
      </c>
      <c r="H116" s="413" t="s">
        <v>3716</v>
      </c>
      <c r="I116" s="413">
        <v>10000</v>
      </c>
      <c r="K116" s="2"/>
      <c r="L116" s="2" t="s">
        <v>602</v>
      </c>
      <c r="M116" s="417">
        <v>10000</v>
      </c>
    </row>
    <row r="117" spans="2:13" ht="24">
      <c r="B117" s="411">
        <v>201413110150261</v>
      </c>
      <c r="C117" s="412" t="s">
        <v>3711</v>
      </c>
      <c r="D117" s="413" t="s">
        <v>3715</v>
      </c>
      <c r="E117" s="413" t="s">
        <v>3713</v>
      </c>
      <c r="F117" s="413" t="s">
        <v>2933</v>
      </c>
      <c r="G117" s="414">
        <v>43908.709537037037</v>
      </c>
      <c r="H117" s="413" t="s">
        <v>3717</v>
      </c>
      <c r="I117" s="413">
        <v>10000</v>
      </c>
      <c r="K117" s="2"/>
      <c r="L117" s="2" t="s">
        <v>3685</v>
      </c>
      <c r="M117" s="417">
        <v>10000</v>
      </c>
    </row>
    <row r="118" spans="2:13" ht="24">
      <c r="B118" s="411">
        <v>201413110150260</v>
      </c>
      <c r="C118" s="412" t="s">
        <v>3711</v>
      </c>
      <c r="D118" s="413" t="s">
        <v>3712</v>
      </c>
      <c r="E118" s="413" t="s">
        <v>3713</v>
      </c>
      <c r="F118" s="413" t="s">
        <v>2933</v>
      </c>
      <c r="G118" s="414">
        <v>43907.399247685185</v>
      </c>
      <c r="H118" s="413" t="s">
        <v>3718</v>
      </c>
      <c r="I118" s="413">
        <v>2000</v>
      </c>
      <c r="K118" s="2" t="s">
        <v>3675</v>
      </c>
      <c r="L118" s="2"/>
      <c r="M118" s="417">
        <v>41800</v>
      </c>
    </row>
    <row r="119" spans="2:13" ht="24">
      <c r="B119" s="411">
        <v>201413110150258</v>
      </c>
      <c r="C119" s="412" t="s">
        <v>3711</v>
      </c>
      <c r="D119" s="413" t="s">
        <v>3715</v>
      </c>
      <c r="E119" s="413" t="s">
        <v>3713</v>
      </c>
      <c r="F119" s="413" t="s">
        <v>2933</v>
      </c>
      <c r="G119" s="414">
        <v>43906.690393518518</v>
      </c>
      <c r="H119" s="413" t="s">
        <v>3719</v>
      </c>
      <c r="I119" s="413">
        <v>5000</v>
      </c>
      <c r="K119" s="2"/>
      <c r="L119" s="2" t="s">
        <v>598</v>
      </c>
      <c r="M119" s="417">
        <v>10000</v>
      </c>
    </row>
    <row r="120" spans="2:13" ht="24">
      <c r="B120" s="411">
        <v>201413110150257</v>
      </c>
      <c r="C120" s="412" t="s">
        <v>3711</v>
      </c>
      <c r="D120" s="413" t="s">
        <v>3712</v>
      </c>
      <c r="E120" s="413" t="s">
        <v>3713</v>
      </c>
      <c r="F120" s="413" t="s">
        <v>2933</v>
      </c>
      <c r="G120" s="414">
        <v>43901.524074074077</v>
      </c>
      <c r="H120" s="413" t="s">
        <v>3720</v>
      </c>
      <c r="I120" s="413">
        <v>10000</v>
      </c>
      <c r="K120" s="2"/>
      <c r="L120" s="2" t="s">
        <v>601</v>
      </c>
      <c r="M120" s="417">
        <v>1800</v>
      </c>
    </row>
    <row r="121" spans="2:13" ht="24">
      <c r="B121" s="411">
        <v>201413110150250</v>
      </c>
      <c r="C121" s="412" t="s">
        <v>3711</v>
      </c>
      <c r="D121" s="413" t="s">
        <v>3712</v>
      </c>
      <c r="E121" s="413" t="s">
        <v>3713</v>
      </c>
      <c r="F121" s="413" t="s">
        <v>2933</v>
      </c>
      <c r="G121" s="414">
        <v>43890.760625000003</v>
      </c>
      <c r="H121" s="413" t="s">
        <v>3721</v>
      </c>
      <c r="I121" s="413">
        <v>5000</v>
      </c>
      <c r="K121" s="2"/>
      <c r="L121" s="2" t="s">
        <v>2916</v>
      </c>
      <c r="M121" s="417">
        <v>10000</v>
      </c>
    </row>
    <row r="122" spans="2:13" ht="24">
      <c r="B122" s="411">
        <v>201413110150230</v>
      </c>
      <c r="C122" s="412" t="s">
        <v>3711</v>
      </c>
      <c r="D122" s="413" t="s">
        <v>3722</v>
      </c>
      <c r="E122" s="413" t="s">
        <v>3723</v>
      </c>
      <c r="F122" s="413" t="s">
        <v>2933</v>
      </c>
      <c r="G122" s="414">
        <v>43872.408067129632</v>
      </c>
      <c r="H122" s="413" t="s">
        <v>3724</v>
      </c>
      <c r="I122" s="413">
        <v>10000</v>
      </c>
      <c r="K122" s="2"/>
      <c r="L122" s="2" t="s">
        <v>3685</v>
      </c>
      <c r="M122" s="417">
        <v>10000</v>
      </c>
    </row>
    <row r="123" spans="2:13" ht="24">
      <c r="B123" s="411">
        <v>201413110150215</v>
      </c>
      <c r="C123" s="412" t="s">
        <v>3711</v>
      </c>
      <c r="D123" s="413" t="s">
        <v>3725</v>
      </c>
      <c r="E123" s="413" t="s">
        <v>3726</v>
      </c>
      <c r="F123" s="413" t="s">
        <v>2933</v>
      </c>
      <c r="G123" s="414">
        <v>43855.543356481481</v>
      </c>
      <c r="H123" s="413" t="s">
        <v>3727</v>
      </c>
      <c r="I123" s="413">
        <v>5000</v>
      </c>
      <c r="K123" s="2"/>
      <c r="L123" s="2" t="s">
        <v>600</v>
      </c>
      <c r="M123" s="417">
        <v>10000</v>
      </c>
    </row>
    <row r="124" spans="2:13" ht="24">
      <c r="B124" s="411">
        <v>201413110150208</v>
      </c>
      <c r="C124" s="412" t="s">
        <v>3711</v>
      </c>
      <c r="D124" s="413" t="s">
        <v>3728</v>
      </c>
      <c r="E124" s="413" t="s">
        <v>3726</v>
      </c>
      <c r="F124" s="413" t="s">
        <v>2933</v>
      </c>
      <c r="G124" s="414">
        <v>43848.756111111114</v>
      </c>
      <c r="H124" s="413" t="s">
        <v>3729</v>
      </c>
      <c r="I124" s="413">
        <v>5000</v>
      </c>
      <c r="K124" s="2" t="s">
        <v>3165</v>
      </c>
      <c r="L124" s="2"/>
      <c r="M124" s="417">
        <v>337261</v>
      </c>
    </row>
    <row r="125" spans="2:13" ht="24">
      <c r="B125" s="411">
        <v>201413110150201</v>
      </c>
      <c r="C125" s="412" t="s">
        <v>3711</v>
      </c>
      <c r="D125" s="413" t="s">
        <v>3728</v>
      </c>
      <c r="E125" s="413" t="s">
        <v>3726</v>
      </c>
      <c r="F125" s="413" t="s">
        <v>2933</v>
      </c>
      <c r="G125" s="414">
        <v>43841.741168981483</v>
      </c>
      <c r="H125" s="413" t="s">
        <v>3730</v>
      </c>
      <c r="I125" s="413">
        <v>2000</v>
      </c>
      <c r="K125" s="2"/>
      <c r="L125" s="2" t="s">
        <v>598</v>
      </c>
      <c r="M125" s="417">
        <v>0</v>
      </c>
    </row>
    <row r="126" spans="2:13">
      <c r="B126" s="411">
        <v>201402110151237</v>
      </c>
      <c r="C126" s="412" t="s">
        <v>3159</v>
      </c>
      <c r="D126" s="413" t="s">
        <v>3731</v>
      </c>
      <c r="E126" s="413" t="s">
        <v>3732</v>
      </c>
      <c r="F126" s="413" t="s">
        <v>2931</v>
      </c>
      <c r="G126" s="414">
        <v>43908.667175925926</v>
      </c>
      <c r="H126" s="413" t="s">
        <v>3733</v>
      </c>
      <c r="I126" s="413">
        <v>1000</v>
      </c>
      <c r="K126" s="2"/>
      <c r="L126" s="2" t="s">
        <v>601</v>
      </c>
      <c r="M126" s="417">
        <v>136461</v>
      </c>
    </row>
    <row r="127" spans="2:13">
      <c r="B127" s="411">
        <v>201401110151523</v>
      </c>
      <c r="C127" s="412" t="s">
        <v>3150</v>
      </c>
      <c r="D127" s="413" t="s">
        <v>3734</v>
      </c>
      <c r="E127" s="413" t="s">
        <v>3732</v>
      </c>
      <c r="F127" s="413" t="s">
        <v>2931</v>
      </c>
      <c r="G127" s="414">
        <v>43904.636759259258</v>
      </c>
      <c r="H127" s="413" t="s">
        <v>3735</v>
      </c>
      <c r="I127" s="413">
        <v>1000</v>
      </c>
      <c r="K127" s="2"/>
      <c r="L127" s="2" t="s">
        <v>2916</v>
      </c>
      <c r="M127" s="417">
        <v>100800</v>
      </c>
    </row>
    <row r="128" spans="2:13">
      <c r="B128" s="411">
        <v>201402110151228</v>
      </c>
      <c r="C128" s="412" t="s">
        <v>3159</v>
      </c>
      <c r="D128" s="413" t="s">
        <v>3736</v>
      </c>
      <c r="E128" s="413" t="s">
        <v>3737</v>
      </c>
      <c r="F128" s="413" t="s">
        <v>2931</v>
      </c>
      <c r="G128" s="414">
        <v>43904.412280092591</v>
      </c>
      <c r="H128" s="413" t="s">
        <v>3738</v>
      </c>
      <c r="I128" s="413">
        <v>10000</v>
      </c>
      <c r="K128" s="2"/>
      <c r="L128" s="2" t="s">
        <v>2918</v>
      </c>
      <c r="M128" s="417">
        <v>40000</v>
      </c>
    </row>
    <row r="129" spans="2:13">
      <c r="B129" s="411">
        <v>201401110151516</v>
      </c>
      <c r="C129" s="412" t="s">
        <v>3150</v>
      </c>
      <c r="D129" s="413" t="s">
        <v>3736</v>
      </c>
      <c r="E129" s="413" t="s">
        <v>3737</v>
      </c>
      <c r="F129" s="413" t="s">
        <v>2931</v>
      </c>
      <c r="G129" s="414">
        <v>43903.66815972222</v>
      </c>
      <c r="H129" s="413" t="s">
        <v>3739</v>
      </c>
      <c r="I129" s="413">
        <v>5000</v>
      </c>
      <c r="K129" s="2"/>
      <c r="L129" s="2" t="s">
        <v>2921</v>
      </c>
      <c r="M129" s="417">
        <v>30000</v>
      </c>
    </row>
    <row r="130" spans="2:13">
      <c r="B130" s="411">
        <v>201402110250028</v>
      </c>
      <c r="C130" s="412" t="s">
        <v>3159</v>
      </c>
      <c r="D130" s="413" t="s">
        <v>3731</v>
      </c>
      <c r="E130" s="413" t="s">
        <v>3732</v>
      </c>
      <c r="F130" s="413" t="s">
        <v>2931</v>
      </c>
      <c r="G130" s="414">
        <v>43902.449756944443</v>
      </c>
      <c r="H130" s="413" t="s">
        <v>3740</v>
      </c>
      <c r="I130" s="413">
        <v>10000</v>
      </c>
      <c r="K130" s="2"/>
      <c r="L130" s="2" t="s">
        <v>602</v>
      </c>
      <c r="M130" s="417">
        <v>10000</v>
      </c>
    </row>
    <row r="131" spans="2:13">
      <c r="B131" s="411">
        <v>201408110150509</v>
      </c>
      <c r="C131" s="412" t="s">
        <v>3677</v>
      </c>
      <c r="D131" s="413" t="s">
        <v>3731</v>
      </c>
      <c r="E131" s="413" t="s">
        <v>3732</v>
      </c>
      <c r="F131" s="413" t="s">
        <v>2931</v>
      </c>
      <c r="G131" s="414">
        <v>43901.539965277778</v>
      </c>
      <c r="H131" s="413" t="s">
        <v>3741</v>
      </c>
      <c r="I131" s="413">
        <v>10000</v>
      </c>
      <c r="K131" s="2"/>
      <c r="L131" s="2" t="s">
        <v>3685</v>
      </c>
      <c r="M131" s="417">
        <v>10000</v>
      </c>
    </row>
    <row r="132" spans="2:13">
      <c r="B132" s="411">
        <v>201406110150280</v>
      </c>
      <c r="C132" s="412" t="s">
        <v>3682</v>
      </c>
      <c r="D132" s="413" t="s">
        <v>3742</v>
      </c>
      <c r="E132" s="413" t="s">
        <v>3743</v>
      </c>
      <c r="F132" s="413" t="s">
        <v>2931</v>
      </c>
      <c r="G132" s="414">
        <v>43894.7028587963</v>
      </c>
      <c r="H132" s="413" t="s">
        <v>3744</v>
      </c>
      <c r="I132" s="413">
        <v>256000</v>
      </c>
      <c r="K132" s="2"/>
      <c r="L132" s="2" t="s">
        <v>600</v>
      </c>
      <c r="M132" s="417">
        <v>10000</v>
      </c>
    </row>
    <row r="133" spans="2:13">
      <c r="B133" s="411">
        <v>201405110150983</v>
      </c>
      <c r="C133" s="412" t="s">
        <v>3165</v>
      </c>
      <c r="D133" s="413" t="s">
        <v>3746</v>
      </c>
      <c r="E133" s="413" t="s">
        <v>3747</v>
      </c>
      <c r="F133" s="413" t="s">
        <v>2921</v>
      </c>
      <c r="G133" s="414">
        <v>43908.70957175926</v>
      </c>
      <c r="H133" s="413" t="s">
        <v>3748</v>
      </c>
      <c r="I133" s="413">
        <v>10000</v>
      </c>
      <c r="K133" s="2" t="s">
        <v>3682</v>
      </c>
      <c r="L133" s="2"/>
      <c r="M133" s="417">
        <v>1217000</v>
      </c>
    </row>
    <row r="134" spans="2:13">
      <c r="B134" s="411">
        <v>201401110151544</v>
      </c>
      <c r="C134" s="412" t="s">
        <v>3150</v>
      </c>
      <c r="D134" s="413" t="s">
        <v>3746</v>
      </c>
      <c r="E134" s="413" t="s">
        <v>3747</v>
      </c>
      <c r="F134" s="413" t="s">
        <v>2921</v>
      </c>
      <c r="G134" s="414">
        <v>43908.682615740741</v>
      </c>
      <c r="H134" s="413" t="s">
        <v>3749</v>
      </c>
      <c r="I134" s="413">
        <v>11000</v>
      </c>
      <c r="K134" s="2"/>
      <c r="L134" s="2" t="s">
        <v>598</v>
      </c>
      <c r="M134" s="417">
        <v>10000</v>
      </c>
    </row>
    <row r="135" spans="2:13" ht="24">
      <c r="B135" s="411">
        <v>201408110150523</v>
      </c>
      <c r="C135" s="412" t="s">
        <v>3677</v>
      </c>
      <c r="D135" s="413" t="s">
        <v>3750</v>
      </c>
      <c r="E135" s="413" t="s">
        <v>3751</v>
      </c>
      <c r="F135" s="413" t="s">
        <v>2921</v>
      </c>
      <c r="G135" s="414">
        <v>43908.673206018517</v>
      </c>
      <c r="H135" s="413" t="s">
        <v>3752</v>
      </c>
      <c r="I135" s="413">
        <v>1028876</v>
      </c>
      <c r="K135" s="2"/>
      <c r="L135" s="2" t="s">
        <v>2911</v>
      </c>
      <c r="M135" s="417">
        <v>951000</v>
      </c>
    </row>
    <row r="136" spans="2:13">
      <c r="B136" s="411">
        <v>201401110151542</v>
      </c>
      <c r="C136" s="412" t="s">
        <v>3150</v>
      </c>
      <c r="D136" s="413" t="s">
        <v>3746</v>
      </c>
      <c r="E136" s="413" t="s">
        <v>3747</v>
      </c>
      <c r="F136" s="413" t="s">
        <v>2921</v>
      </c>
      <c r="G136" s="414">
        <v>43908.666122685187</v>
      </c>
      <c r="H136" s="413" t="s">
        <v>3753</v>
      </c>
      <c r="I136" s="413">
        <v>21000</v>
      </c>
      <c r="K136" s="2"/>
      <c r="L136" s="2" t="s">
        <v>2931</v>
      </c>
      <c r="M136" s="417">
        <v>256000</v>
      </c>
    </row>
    <row r="137" spans="2:13">
      <c r="B137" s="411">
        <v>201401110151541</v>
      </c>
      <c r="C137" s="412" t="s">
        <v>3150</v>
      </c>
      <c r="D137" s="413" t="s">
        <v>3746</v>
      </c>
      <c r="E137" s="413" t="s">
        <v>3747</v>
      </c>
      <c r="F137" s="413" t="s">
        <v>2921</v>
      </c>
      <c r="G137" s="414">
        <v>43908.648449074077</v>
      </c>
      <c r="H137" s="413" t="s">
        <v>3754</v>
      </c>
      <c r="I137" s="413">
        <v>10000</v>
      </c>
      <c r="K137" s="2" t="s">
        <v>3677</v>
      </c>
      <c r="L137" s="2"/>
      <c r="M137" s="417">
        <v>1601024</v>
      </c>
    </row>
    <row r="138" spans="2:13">
      <c r="B138" s="411">
        <v>201401110151540</v>
      </c>
      <c r="C138" s="412" t="s">
        <v>3150</v>
      </c>
      <c r="D138" s="413" t="s">
        <v>3746</v>
      </c>
      <c r="E138" s="413" t="s">
        <v>3747</v>
      </c>
      <c r="F138" s="413" t="s">
        <v>2921</v>
      </c>
      <c r="G138" s="414">
        <v>43908.541527777779</v>
      </c>
      <c r="H138" s="413" t="s">
        <v>3755</v>
      </c>
      <c r="I138" s="413">
        <v>11000</v>
      </c>
      <c r="K138" s="2"/>
      <c r="L138" s="2" t="s">
        <v>598</v>
      </c>
      <c r="M138" s="417">
        <v>22500</v>
      </c>
    </row>
    <row r="139" spans="2:13">
      <c r="B139" s="411">
        <v>201405110150979</v>
      </c>
      <c r="C139" s="412" t="s">
        <v>3165</v>
      </c>
      <c r="D139" s="413" t="s">
        <v>3746</v>
      </c>
      <c r="E139" s="413" t="s">
        <v>3747</v>
      </c>
      <c r="F139" s="413" t="s">
        <v>2921</v>
      </c>
      <c r="G139" s="414">
        <v>43908.441643518519</v>
      </c>
      <c r="H139" s="413" t="s">
        <v>3756</v>
      </c>
      <c r="I139" s="413">
        <v>10000</v>
      </c>
      <c r="K139" s="2"/>
      <c r="L139" s="2" t="s">
        <v>601</v>
      </c>
      <c r="M139" s="417">
        <v>488648</v>
      </c>
    </row>
    <row r="140" spans="2:13">
      <c r="B140" s="411">
        <v>201403110150552</v>
      </c>
      <c r="C140" s="412" t="s">
        <v>3681</v>
      </c>
      <c r="D140" s="413" t="s">
        <v>3746</v>
      </c>
      <c r="E140" s="413" t="s">
        <v>3747</v>
      </c>
      <c r="F140" s="413" t="s">
        <v>2921</v>
      </c>
      <c r="G140" s="414">
        <v>43907.707256944443</v>
      </c>
      <c r="H140" s="413" t="s">
        <v>3757</v>
      </c>
      <c r="I140" s="413">
        <v>11001</v>
      </c>
      <c r="K140" s="2"/>
      <c r="L140" s="2" t="s">
        <v>2916</v>
      </c>
      <c r="M140" s="417">
        <v>10000</v>
      </c>
    </row>
    <row r="141" spans="2:13">
      <c r="B141" s="411">
        <v>201405110150290</v>
      </c>
      <c r="C141" s="412" t="s">
        <v>3165</v>
      </c>
      <c r="D141" s="413" t="s">
        <v>3758</v>
      </c>
      <c r="E141" s="413" t="s">
        <v>3759</v>
      </c>
      <c r="F141" s="413" t="s">
        <v>2921</v>
      </c>
      <c r="G141" s="414">
        <v>43671.51703703704</v>
      </c>
      <c r="H141" s="413" t="s">
        <v>3760</v>
      </c>
      <c r="I141" s="413">
        <v>10000</v>
      </c>
      <c r="K141" s="2"/>
      <c r="L141" s="2" t="s">
        <v>2918</v>
      </c>
      <c r="M141" s="417">
        <v>20000</v>
      </c>
    </row>
    <row r="142" spans="2:13">
      <c r="B142" s="411">
        <v>201405110250020</v>
      </c>
      <c r="C142" s="412" t="s">
        <v>3165</v>
      </c>
      <c r="D142" s="413" t="s">
        <v>3761</v>
      </c>
      <c r="E142" s="413" t="s">
        <v>3762</v>
      </c>
      <c r="F142" s="413" t="s">
        <v>2918</v>
      </c>
      <c r="G142" s="414">
        <v>43914.466608796298</v>
      </c>
      <c r="H142" s="413" t="s">
        <v>3763</v>
      </c>
      <c r="I142" s="413">
        <v>20000</v>
      </c>
      <c r="K142" s="2"/>
      <c r="L142" s="2" t="s">
        <v>2921</v>
      </c>
      <c r="M142" s="417">
        <v>1028876</v>
      </c>
    </row>
    <row r="143" spans="2:13">
      <c r="B143" s="411">
        <v>201401110151567</v>
      </c>
      <c r="C143" s="412" t="s">
        <v>3150</v>
      </c>
      <c r="D143" s="413" t="s">
        <v>3764</v>
      </c>
      <c r="E143" s="413" t="s">
        <v>3765</v>
      </c>
      <c r="F143" s="413" t="s">
        <v>2918</v>
      </c>
      <c r="G143" s="414">
        <v>43911.755752314813</v>
      </c>
      <c r="H143" s="413" t="s">
        <v>3766</v>
      </c>
      <c r="I143" s="413">
        <v>1000</v>
      </c>
      <c r="K143" s="2"/>
      <c r="L143" s="2" t="s">
        <v>2931</v>
      </c>
      <c r="M143" s="417">
        <v>10000</v>
      </c>
    </row>
    <row r="144" spans="2:13">
      <c r="B144" s="411">
        <v>201402110250029</v>
      </c>
      <c r="C144" s="412" t="s">
        <v>3159</v>
      </c>
      <c r="D144" s="413" t="s">
        <v>3767</v>
      </c>
      <c r="E144" s="413" t="s">
        <v>3768</v>
      </c>
      <c r="F144" s="413" t="s">
        <v>2918</v>
      </c>
      <c r="G144" s="414">
        <v>43911.609178240738</v>
      </c>
      <c r="H144" s="413" t="s">
        <v>3769</v>
      </c>
      <c r="I144" s="413">
        <v>700000</v>
      </c>
      <c r="K144" s="2"/>
      <c r="L144" s="2" t="s">
        <v>602</v>
      </c>
      <c r="M144" s="417">
        <v>11000</v>
      </c>
    </row>
    <row r="145" spans="2:13">
      <c r="B145" s="411">
        <v>201405110150990</v>
      </c>
      <c r="C145" s="412" t="s">
        <v>3165</v>
      </c>
      <c r="D145" s="413" t="s">
        <v>3770</v>
      </c>
      <c r="E145" s="413" t="s">
        <v>3771</v>
      </c>
      <c r="F145" s="413" t="s">
        <v>2918</v>
      </c>
      <c r="G145" s="414">
        <v>43910.731377314813</v>
      </c>
      <c r="H145" s="413" t="s">
        <v>3772</v>
      </c>
      <c r="I145" s="413">
        <v>10000</v>
      </c>
      <c r="K145" s="2"/>
      <c r="L145" s="2" t="s">
        <v>600</v>
      </c>
      <c r="M145" s="417">
        <v>10000</v>
      </c>
    </row>
    <row r="146" spans="2:13">
      <c r="B146" s="411">
        <v>201408110150531</v>
      </c>
      <c r="C146" s="412" t="s">
        <v>3677</v>
      </c>
      <c r="D146" s="413" t="s">
        <v>3764</v>
      </c>
      <c r="E146" s="413" t="s">
        <v>3765</v>
      </c>
      <c r="F146" s="413" t="s">
        <v>2918</v>
      </c>
      <c r="G146" s="414">
        <v>43910.718564814815</v>
      </c>
      <c r="H146" s="413" t="s">
        <v>3773</v>
      </c>
      <c r="I146" s="413">
        <v>10000</v>
      </c>
      <c r="K146" s="2" t="s">
        <v>3711</v>
      </c>
      <c r="L146" s="2"/>
      <c r="M146" s="417">
        <v>66000</v>
      </c>
    </row>
    <row r="147" spans="2:13">
      <c r="B147" s="411">
        <v>201405110150980</v>
      </c>
      <c r="C147" s="412" t="s">
        <v>3165</v>
      </c>
      <c r="D147" s="413" t="s">
        <v>3770</v>
      </c>
      <c r="E147" s="413" t="s">
        <v>3771</v>
      </c>
      <c r="F147" s="413" t="s">
        <v>2918</v>
      </c>
      <c r="G147" s="414">
        <v>43908.444178240738</v>
      </c>
      <c r="H147" s="413" t="s">
        <v>3774</v>
      </c>
      <c r="I147" s="413">
        <v>10000</v>
      </c>
      <c r="K147" s="2"/>
      <c r="L147" s="2" t="s">
        <v>2933</v>
      </c>
      <c r="M147" s="417">
        <v>66000</v>
      </c>
    </row>
    <row r="148" spans="2:13">
      <c r="B148" s="411">
        <v>201401110151524</v>
      </c>
      <c r="C148" s="412" t="s">
        <v>3150</v>
      </c>
      <c r="D148" s="413" t="s">
        <v>3775</v>
      </c>
      <c r="E148" s="413" t="s">
        <v>3771</v>
      </c>
      <c r="F148" s="413" t="s">
        <v>2918</v>
      </c>
      <c r="G148" s="414">
        <v>43904.687326388892</v>
      </c>
      <c r="H148" s="413" t="s">
        <v>3776</v>
      </c>
      <c r="I148" s="413">
        <v>10000</v>
      </c>
      <c r="K148" s="2" t="s">
        <v>689</v>
      </c>
      <c r="L148" s="2"/>
      <c r="M148" s="417">
        <v>5860597</v>
      </c>
    </row>
    <row r="149" spans="2:13">
      <c r="B149" s="411">
        <v>201401110151514</v>
      </c>
      <c r="C149" s="412" t="s">
        <v>3150</v>
      </c>
      <c r="D149" s="413" t="s">
        <v>3770</v>
      </c>
      <c r="E149" s="413" t="s">
        <v>3771</v>
      </c>
      <c r="F149" s="413" t="s">
        <v>2918</v>
      </c>
      <c r="G149" s="414">
        <v>43903.640833333331</v>
      </c>
      <c r="H149" s="413" t="s">
        <v>3777</v>
      </c>
      <c r="I149" s="413">
        <v>420037</v>
      </c>
    </row>
    <row r="150" spans="2:13">
      <c r="B150" s="411">
        <v>201408110150511</v>
      </c>
      <c r="C150" s="412" t="s">
        <v>3677</v>
      </c>
      <c r="D150" s="413" t="s">
        <v>3778</v>
      </c>
      <c r="E150" s="413" t="s">
        <v>3779</v>
      </c>
      <c r="F150" s="413" t="s">
        <v>2918</v>
      </c>
      <c r="G150" s="414">
        <v>43903.479351851849</v>
      </c>
      <c r="H150" s="413" t="s">
        <v>3780</v>
      </c>
      <c r="I150" s="413">
        <v>10000</v>
      </c>
    </row>
    <row r="151" spans="2:13">
      <c r="B151" s="411">
        <v>201405110350033</v>
      </c>
      <c r="C151" s="412" t="s">
        <v>3165</v>
      </c>
      <c r="D151" s="413" t="s">
        <v>3781</v>
      </c>
      <c r="E151" s="413" t="s">
        <v>3782</v>
      </c>
      <c r="F151" s="413" t="s">
        <v>2916</v>
      </c>
      <c r="G151" s="414">
        <v>43911.551400462966</v>
      </c>
      <c r="H151" s="413" t="s">
        <v>3710</v>
      </c>
      <c r="I151" s="413">
        <v>50800</v>
      </c>
    </row>
    <row r="152" spans="2:13">
      <c r="B152" s="411">
        <v>201401110151538</v>
      </c>
      <c r="C152" s="412" t="s">
        <v>3150</v>
      </c>
      <c r="D152" s="413" t="s">
        <v>3781</v>
      </c>
      <c r="E152" s="413" t="s">
        <v>3782</v>
      </c>
      <c r="F152" s="413" t="s">
        <v>2916</v>
      </c>
      <c r="G152" s="414">
        <v>43908.500023148146</v>
      </c>
      <c r="H152" s="413" t="s">
        <v>3783</v>
      </c>
      <c r="I152" s="413">
        <v>10000</v>
      </c>
    </row>
    <row r="153" spans="2:13">
      <c r="B153" s="411">
        <v>201401110151537</v>
      </c>
      <c r="C153" s="412" t="s">
        <v>3150</v>
      </c>
      <c r="D153" s="413" t="s">
        <v>3781</v>
      </c>
      <c r="E153" s="413" t="s">
        <v>3782</v>
      </c>
      <c r="F153" s="413" t="s">
        <v>2916</v>
      </c>
      <c r="G153" s="414">
        <v>43908.491597222222</v>
      </c>
      <c r="H153" s="413" t="s">
        <v>3784</v>
      </c>
      <c r="I153" s="413">
        <v>10000</v>
      </c>
    </row>
    <row r="154" spans="2:13">
      <c r="B154" s="411">
        <v>201403110150553</v>
      </c>
      <c r="C154" s="412" t="s">
        <v>3681</v>
      </c>
      <c r="D154" s="413" t="s">
        <v>3781</v>
      </c>
      <c r="E154" s="413" t="s">
        <v>3782</v>
      </c>
      <c r="F154" s="413" t="s">
        <v>2916</v>
      </c>
      <c r="G154" s="414">
        <v>43908.477951388886</v>
      </c>
      <c r="H154" s="413" t="s">
        <v>3785</v>
      </c>
      <c r="I154" s="413">
        <v>6001</v>
      </c>
    </row>
    <row r="155" spans="2:13">
      <c r="B155" s="411">
        <v>201401110151535</v>
      </c>
      <c r="C155" s="412" t="s">
        <v>3150</v>
      </c>
      <c r="D155" s="413" t="s">
        <v>3781</v>
      </c>
      <c r="E155" s="413" t="s">
        <v>3782</v>
      </c>
      <c r="F155" s="413" t="s">
        <v>2916</v>
      </c>
      <c r="G155" s="414">
        <v>43908.446250000001</v>
      </c>
      <c r="H155" s="413" t="s">
        <v>3786</v>
      </c>
      <c r="I155" s="413">
        <v>1000</v>
      </c>
    </row>
    <row r="156" spans="2:13">
      <c r="B156" s="411">
        <v>201401110151529</v>
      </c>
      <c r="C156" s="412" t="s">
        <v>3150</v>
      </c>
      <c r="D156" s="413" t="s">
        <v>3787</v>
      </c>
      <c r="E156" s="413" t="s">
        <v>3788</v>
      </c>
      <c r="F156" s="413" t="s">
        <v>2916</v>
      </c>
      <c r="G156" s="414">
        <v>43906.689328703702</v>
      </c>
      <c r="H156" s="413" t="s">
        <v>3789</v>
      </c>
      <c r="I156" s="413">
        <v>5000</v>
      </c>
    </row>
    <row r="157" spans="2:13">
      <c r="B157" s="411">
        <v>201408110150515</v>
      </c>
      <c r="C157" s="412" t="s">
        <v>3677</v>
      </c>
      <c r="D157" s="413" t="s">
        <v>3781</v>
      </c>
      <c r="E157" s="413" t="s">
        <v>3782</v>
      </c>
      <c r="F157" s="413" t="s">
        <v>2916</v>
      </c>
      <c r="G157" s="414">
        <v>43904.438923611109</v>
      </c>
      <c r="H157" s="413" t="s">
        <v>3790</v>
      </c>
      <c r="I157" s="413">
        <v>10000</v>
      </c>
    </row>
    <row r="158" spans="2:13">
      <c r="B158" s="411">
        <v>201404110150540</v>
      </c>
      <c r="C158" s="412" t="s">
        <v>3675</v>
      </c>
      <c r="D158" s="413" t="s">
        <v>3781</v>
      </c>
      <c r="E158" s="413" t="s">
        <v>3782</v>
      </c>
      <c r="F158" s="413" t="s">
        <v>2916</v>
      </c>
      <c r="G158" s="414">
        <v>43897.525891203702</v>
      </c>
      <c r="H158" s="413" t="s">
        <v>3791</v>
      </c>
      <c r="I158" s="413">
        <v>10000</v>
      </c>
    </row>
    <row r="159" spans="2:13">
      <c r="B159" s="411">
        <v>201405110150944</v>
      </c>
      <c r="C159" s="412" t="s">
        <v>3165</v>
      </c>
      <c r="D159" s="413" t="s">
        <v>3792</v>
      </c>
      <c r="E159" s="413" t="s">
        <v>3793</v>
      </c>
      <c r="F159" s="413" t="s">
        <v>2916</v>
      </c>
      <c r="G159" s="414">
        <v>43894.682905092595</v>
      </c>
      <c r="H159" s="413" t="s">
        <v>3794</v>
      </c>
      <c r="I159" s="413">
        <v>50000</v>
      </c>
    </row>
    <row r="160" spans="2:13">
      <c r="B160" s="411">
        <v>201401110151441</v>
      </c>
      <c r="C160" s="412" t="s">
        <v>3150</v>
      </c>
      <c r="D160" s="413" t="s">
        <v>3795</v>
      </c>
      <c r="E160" s="413" t="s">
        <v>3796</v>
      </c>
      <c r="F160" s="413" t="s">
        <v>2916</v>
      </c>
      <c r="G160" s="414">
        <v>43892.730150462965</v>
      </c>
      <c r="H160" s="413" t="s">
        <v>3797</v>
      </c>
      <c r="I160" s="413">
        <v>90000</v>
      </c>
    </row>
    <row r="161" spans="2:9">
      <c r="B161" s="411">
        <v>201402110151176</v>
      </c>
      <c r="C161" s="412" t="s">
        <v>3159</v>
      </c>
      <c r="D161" s="413" t="s">
        <v>3781</v>
      </c>
      <c r="E161" s="413" t="s">
        <v>3782</v>
      </c>
      <c r="F161" s="413" t="s">
        <v>2916</v>
      </c>
      <c r="G161" s="414">
        <v>43885.688703703701</v>
      </c>
      <c r="H161" s="413" t="s">
        <v>3798</v>
      </c>
      <c r="I161" s="413">
        <v>10000</v>
      </c>
    </row>
    <row r="162" spans="2:9">
      <c r="B162" s="411">
        <v>201402110151175</v>
      </c>
      <c r="C162" s="412" t="s">
        <v>3159</v>
      </c>
      <c r="D162" s="413" t="s">
        <v>3787</v>
      </c>
      <c r="E162" s="413" t="s">
        <v>3788</v>
      </c>
      <c r="F162" s="413" t="s">
        <v>2916</v>
      </c>
      <c r="G162" s="414">
        <v>43885.516053240739</v>
      </c>
      <c r="H162" s="413" t="s">
        <v>3799</v>
      </c>
      <c r="I162" s="413">
        <v>10000</v>
      </c>
    </row>
    <row r="163" spans="2:9">
      <c r="B163" s="411">
        <v>201405110150993</v>
      </c>
      <c r="C163" s="412" t="s">
        <v>3165</v>
      </c>
      <c r="D163" s="413" t="s">
        <v>3800</v>
      </c>
      <c r="E163" s="413" t="s">
        <v>3801</v>
      </c>
      <c r="F163" s="413" t="s">
        <v>601</v>
      </c>
      <c r="G163" s="414">
        <v>43911.664224537039</v>
      </c>
      <c r="H163" s="413" t="s">
        <v>3802</v>
      </c>
      <c r="I163" s="413">
        <v>10000</v>
      </c>
    </row>
    <row r="164" spans="2:9">
      <c r="B164" s="411">
        <v>201405110150985</v>
      </c>
      <c r="C164" s="412" t="s">
        <v>3165</v>
      </c>
      <c r="D164" s="413" t="s">
        <v>3803</v>
      </c>
      <c r="E164" s="413" t="s">
        <v>3804</v>
      </c>
      <c r="F164" s="413" t="s">
        <v>601</v>
      </c>
      <c r="G164" s="414">
        <v>43909.514803240738</v>
      </c>
      <c r="H164" s="413" t="s">
        <v>3805</v>
      </c>
      <c r="I164" s="413">
        <v>0</v>
      </c>
    </row>
    <row r="165" spans="2:9">
      <c r="B165" s="411">
        <v>201405110150984</v>
      </c>
      <c r="C165" s="412" t="s">
        <v>3165</v>
      </c>
      <c r="D165" s="413" t="s">
        <v>3806</v>
      </c>
      <c r="E165" s="413" t="s">
        <v>3807</v>
      </c>
      <c r="F165" s="413" t="s">
        <v>601</v>
      </c>
      <c r="G165" s="414">
        <v>43908.745439814818</v>
      </c>
      <c r="H165" s="413" t="s">
        <v>3808</v>
      </c>
      <c r="I165" s="413">
        <v>10000</v>
      </c>
    </row>
    <row r="166" spans="2:9">
      <c r="B166" s="411">
        <v>201404110150549</v>
      </c>
      <c r="C166" s="412" t="s">
        <v>3675</v>
      </c>
      <c r="D166" s="413" t="s">
        <v>3809</v>
      </c>
      <c r="E166" s="413" t="s">
        <v>3810</v>
      </c>
      <c r="F166" s="413" t="s">
        <v>601</v>
      </c>
      <c r="G166" s="414">
        <v>43904.439872685187</v>
      </c>
      <c r="H166" s="413" t="s">
        <v>3811</v>
      </c>
      <c r="I166" s="413">
        <v>1800</v>
      </c>
    </row>
    <row r="167" spans="2:9">
      <c r="B167" s="411">
        <v>201405110150969</v>
      </c>
      <c r="C167" s="412" t="s">
        <v>3165</v>
      </c>
      <c r="D167" s="413" t="s">
        <v>3812</v>
      </c>
      <c r="E167" s="413" t="s">
        <v>3813</v>
      </c>
      <c r="F167" s="413" t="s">
        <v>601</v>
      </c>
      <c r="G167" s="414">
        <v>43902.739340277774</v>
      </c>
      <c r="H167" s="413" t="s">
        <v>3814</v>
      </c>
      <c r="I167" s="413">
        <v>116461</v>
      </c>
    </row>
    <row r="168" spans="2:9">
      <c r="B168" s="411">
        <v>201408110150506</v>
      </c>
      <c r="C168" s="412" t="s">
        <v>3677</v>
      </c>
      <c r="D168" s="413" t="s">
        <v>3812</v>
      </c>
      <c r="E168" s="413" t="s">
        <v>3813</v>
      </c>
      <c r="F168" s="413" t="s">
        <v>601</v>
      </c>
      <c r="G168" s="414">
        <v>43899.661412037036</v>
      </c>
      <c r="H168" s="413" t="s">
        <v>3815</v>
      </c>
      <c r="I168" s="413">
        <v>10000</v>
      </c>
    </row>
    <row r="169" spans="2:9">
      <c r="B169" s="411">
        <v>201401110151477</v>
      </c>
      <c r="C169" s="412" t="s">
        <v>3150</v>
      </c>
      <c r="D169" s="413" t="s">
        <v>3809</v>
      </c>
      <c r="E169" s="413" t="s">
        <v>3810</v>
      </c>
      <c r="F169" s="413" t="s">
        <v>601</v>
      </c>
      <c r="G169" s="414">
        <v>43899.623912037037</v>
      </c>
      <c r="H169" s="413" t="s">
        <v>3816</v>
      </c>
      <c r="I169" s="413">
        <v>10000</v>
      </c>
    </row>
    <row r="170" spans="2:9">
      <c r="B170" s="411">
        <v>201401110151451</v>
      </c>
      <c r="C170" s="412" t="s">
        <v>3150</v>
      </c>
      <c r="D170" s="413" t="s">
        <v>3809</v>
      </c>
      <c r="E170" s="413" t="s">
        <v>3810</v>
      </c>
      <c r="F170" s="413" t="s">
        <v>601</v>
      </c>
      <c r="G170" s="414">
        <v>43895.644247685188</v>
      </c>
      <c r="H170" s="413" t="s">
        <v>3817</v>
      </c>
      <c r="I170" s="413">
        <v>615900</v>
      </c>
    </row>
    <row r="171" spans="2:9">
      <c r="B171" s="411">
        <v>201402110151198</v>
      </c>
      <c r="C171" s="412" t="s">
        <v>3159</v>
      </c>
      <c r="D171" s="413" t="s">
        <v>3812</v>
      </c>
      <c r="E171" s="413" t="s">
        <v>3813</v>
      </c>
      <c r="F171" s="413" t="s">
        <v>601</v>
      </c>
      <c r="G171" s="414">
        <v>43894.640925925924</v>
      </c>
      <c r="H171" s="413" t="s">
        <v>3818</v>
      </c>
      <c r="I171" s="413">
        <v>1000</v>
      </c>
    </row>
    <row r="172" spans="2:9">
      <c r="B172" s="411">
        <v>201408110150479</v>
      </c>
      <c r="C172" s="412" t="s">
        <v>3677</v>
      </c>
      <c r="D172" s="413" t="s">
        <v>3819</v>
      </c>
      <c r="E172" s="413" t="s">
        <v>3820</v>
      </c>
      <c r="F172" s="413" t="s">
        <v>601</v>
      </c>
      <c r="G172" s="414">
        <v>43887.682245370372</v>
      </c>
      <c r="H172" s="413" t="s">
        <v>3821</v>
      </c>
      <c r="I172" s="413">
        <v>478648</v>
      </c>
    </row>
    <row r="173" spans="2:9" ht="24">
      <c r="B173" s="411">
        <v>201403110150556</v>
      </c>
      <c r="C173" s="412" t="s">
        <v>3681</v>
      </c>
      <c r="D173" s="413" t="s">
        <v>3822</v>
      </c>
      <c r="E173" s="413" t="s">
        <v>3823</v>
      </c>
      <c r="F173" s="413" t="s">
        <v>2911</v>
      </c>
      <c r="G173" s="414">
        <v>43909.595578703702</v>
      </c>
      <c r="H173" s="413" t="s">
        <v>3824</v>
      </c>
      <c r="I173" s="413">
        <v>11000</v>
      </c>
    </row>
    <row r="174" spans="2:9">
      <c r="B174" s="411">
        <v>201403110150555</v>
      </c>
      <c r="C174" s="412" t="s">
        <v>3681</v>
      </c>
      <c r="D174" s="413" t="s">
        <v>3825</v>
      </c>
      <c r="E174" s="413" t="s">
        <v>3826</v>
      </c>
      <c r="F174" s="413" t="s">
        <v>2911</v>
      </c>
      <c r="G174" s="414">
        <v>43909.475787037038</v>
      </c>
      <c r="H174" s="413" t="s">
        <v>3827</v>
      </c>
      <c r="I174" s="413">
        <v>11000</v>
      </c>
    </row>
    <row r="175" spans="2:9">
      <c r="B175" s="411">
        <v>201401110151548</v>
      </c>
      <c r="C175" s="412" t="s">
        <v>3150</v>
      </c>
      <c r="D175" s="413" t="s">
        <v>3828</v>
      </c>
      <c r="E175" s="413" t="s">
        <v>3829</v>
      </c>
      <c r="F175" s="413" t="s">
        <v>2911</v>
      </c>
      <c r="G175" s="414">
        <v>43908.727569444447</v>
      </c>
      <c r="H175" s="413" t="s">
        <v>3830</v>
      </c>
      <c r="I175" s="413">
        <v>11000</v>
      </c>
    </row>
    <row r="176" spans="2:9">
      <c r="B176" s="411">
        <v>201402110151232</v>
      </c>
      <c r="C176" s="412" t="s">
        <v>3159</v>
      </c>
      <c r="D176" s="413" t="s">
        <v>3831</v>
      </c>
      <c r="E176" s="413" t="s">
        <v>3826</v>
      </c>
      <c r="F176" s="413" t="s">
        <v>2911</v>
      </c>
      <c r="G176" s="414">
        <v>43907.612326388888</v>
      </c>
      <c r="H176" s="413" t="s">
        <v>3832</v>
      </c>
      <c r="I176" s="413">
        <v>11000</v>
      </c>
    </row>
    <row r="177" spans="2:9">
      <c r="B177" s="411">
        <v>201406110150286</v>
      </c>
      <c r="C177" s="412" t="s">
        <v>3682</v>
      </c>
      <c r="D177" s="413" t="s">
        <v>3831</v>
      </c>
      <c r="E177" s="413" t="s">
        <v>3826</v>
      </c>
      <c r="F177" s="413" t="s">
        <v>2911</v>
      </c>
      <c r="G177" s="414">
        <v>43904.534814814811</v>
      </c>
      <c r="H177" s="413" t="s">
        <v>3833</v>
      </c>
      <c r="I177" s="413">
        <v>951000</v>
      </c>
    </row>
    <row r="178" spans="2:9">
      <c r="B178" s="411">
        <v>201401110151519</v>
      </c>
      <c r="C178" s="412" t="s">
        <v>3150</v>
      </c>
      <c r="D178" s="413" t="s">
        <v>3834</v>
      </c>
      <c r="E178" s="413" t="s">
        <v>3835</v>
      </c>
      <c r="F178" s="413" t="s">
        <v>2911</v>
      </c>
      <c r="G178" s="414">
        <v>43904.462025462963</v>
      </c>
      <c r="H178" s="413" t="s">
        <v>3836</v>
      </c>
      <c r="I178" s="413">
        <v>21000</v>
      </c>
    </row>
    <row r="179" spans="2:9">
      <c r="B179" s="411">
        <v>201401110151511</v>
      </c>
      <c r="C179" s="412" t="s">
        <v>3150</v>
      </c>
      <c r="D179" s="413" t="s">
        <v>3831</v>
      </c>
      <c r="E179" s="413" t="s">
        <v>3826</v>
      </c>
      <c r="F179" s="413" t="s">
        <v>2911</v>
      </c>
      <c r="G179" s="414">
        <v>43903.509155092594</v>
      </c>
      <c r="H179" s="413" t="s">
        <v>3837</v>
      </c>
      <c r="I179" s="413">
        <v>0</v>
      </c>
    </row>
    <row r="180" spans="2:9">
      <c r="B180" s="411">
        <v>201401110151505</v>
      </c>
      <c r="C180" s="412" t="s">
        <v>3150</v>
      </c>
      <c r="D180" s="413" t="s">
        <v>3822</v>
      </c>
      <c r="E180" s="413" t="s">
        <v>3823</v>
      </c>
      <c r="F180" s="413" t="s">
        <v>2911</v>
      </c>
      <c r="G180" s="414">
        <v>43902.759016203701</v>
      </c>
      <c r="H180" s="413" t="s">
        <v>3838</v>
      </c>
      <c r="I180" s="413">
        <v>11000</v>
      </c>
    </row>
    <row r="181" spans="2:9">
      <c r="B181" s="411">
        <v>201401110151442</v>
      </c>
      <c r="C181" s="412" t="s">
        <v>3150</v>
      </c>
      <c r="D181" s="413" t="s">
        <v>3839</v>
      </c>
      <c r="E181" s="413" t="s">
        <v>3840</v>
      </c>
      <c r="F181" s="413" t="s">
        <v>2911</v>
      </c>
      <c r="G181" s="414">
        <v>43893.687256944446</v>
      </c>
      <c r="H181" s="413" t="s">
        <v>3841</v>
      </c>
      <c r="I181" s="413">
        <v>11000</v>
      </c>
    </row>
    <row r="182" spans="2:9">
      <c r="B182" s="411">
        <v>201408110150529</v>
      </c>
      <c r="C182" s="412" t="s">
        <v>3677</v>
      </c>
      <c r="D182" s="413" t="s">
        <v>3842</v>
      </c>
      <c r="E182" s="413" t="s">
        <v>3843</v>
      </c>
      <c r="F182" s="413" t="s">
        <v>598</v>
      </c>
      <c r="G182" s="414">
        <v>43909.51226851852</v>
      </c>
      <c r="H182" s="413" t="s">
        <v>3844</v>
      </c>
      <c r="I182" s="413">
        <v>500</v>
      </c>
    </row>
    <row r="183" spans="2:9">
      <c r="B183" s="411">
        <v>201408110150527</v>
      </c>
      <c r="C183" s="412" t="s">
        <v>3677</v>
      </c>
      <c r="D183" s="413" t="s">
        <v>3842</v>
      </c>
      <c r="E183" s="413" t="s">
        <v>3843</v>
      </c>
      <c r="F183" s="413" t="s">
        <v>598</v>
      </c>
      <c r="G183" s="414">
        <v>43909.506805555553</v>
      </c>
      <c r="H183" s="413" t="s">
        <v>3845</v>
      </c>
      <c r="I183" s="413">
        <v>10000</v>
      </c>
    </row>
    <row r="184" spans="2:9">
      <c r="B184" s="411">
        <v>201408110150526</v>
      </c>
      <c r="C184" s="412" t="s">
        <v>3677</v>
      </c>
      <c r="D184" s="413" t="s">
        <v>3842</v>
      </c>
      <c r="E184" s="413" t="s">
        <v>3843</v>
      </c>
      <c r="F184" s="413" t="s">
        <v>598</v>
      </c>
      <c r="G184" s="414">
        <v>43909.49486111111</v>
      </c>
      <c r="H184" s="413" t="s">
        <v>3846</v>
      </c>
      <c r="I184" s="413">
        <v>1000</v>
      </c>
    </row>
    <row r="185" spans="2:9">
      <c r="B185" s="411">
        <v>201406110150289</v>
      </c>
      <c r="C185" s="412" t="s">
        <v>3682</v>
      </c>
      <c r="D185" s="413" t="s">
        <v>3847</v>
      </c>
      <c r="E185" s="413" t="s">
        <v>3848</v>
      </c>
      <c r="F185" s="413" t="s">
        <v>598</v>
      </c>
      <c r="G185" s="414">
        <v>43908.705694444441</v>
      </c>
      <c r="H185" s="413" t="s">
        <v>3849</v>
      </c>
      <c r="I185" s="413">
        <v>10000</v>
      </c>
    </row>
    <row r="186" spans="2:9">
      <c r="B186" s="411">
        <v>201401110151509</v>
      </c>
      <c r="C186" s="412" t="s">
        <v>3150</v>
      </c>
      <c r="D186" s="413" t="s">
        <v>3842</v>
      </c>
      <c r="E186" s="413" t="s">
        <v>3843</v>
      </c>
      <c r="F186" s="413" t="s">
        <v>598</v>
      </c>
      <c r="G186" s="414">
        <v>43903.45820601852</v>
      </c>
      <c r="H186" s="413" t="s">
        <v>3850</v>
      </c>
      <c r="I186" s="413">
        <v>372573</v>
      </c>
    </row>
    <row r="187" spans="2:9">
      <c r="B187" s="411">
        <v>201408110150503</v>
      </c>
      <c r="C187" s="412" t="s">
        <v>3677</v>
      </c>
      <c r="D187" s="413" t="s">
        <v>3842</v>
      </c>
      <c r="E187" s="413" t="s">
        <v>3843</v>
      </c>
      <c r="F187" s="413" t="s">
        <v>598</v>
      </c>
      <c r="G187" s="414">
        <v>43897.416666666664</v>
      </c>
      <c r="H187" s="413" t="s">
        <v>3851</v>
      </c>
      <c r="I187" s="413">
        <v>1000</v>
      </c>
    </row>
    <row r="188" spans="2:9">
      <c r="B188" s="411">
        <v>201404110150539</v>
      </c>
      <c r="C188" s="412" t="s">
        <v>3675</v>
      </c>
      <c r="D188" s="413" t="s">
        <v>3852</v>
      </c>
      <c r="E188" s="413" t="s">
        <v>3848</v>
      </c>
      <c r="F188" s="413" t="s">
        <v>598</v>
      </c>
      <c r="G188" s="414">
        <v>43896.717152777775</v>
      </c>
      <c r="H188" s="413" t="s">
        <v>3853</v>
      </c>
      <c r="I188" s="413">
        <v>10000</v>
      </c>
    </row>
    <row r="189" spans="2:9">
      <c r="B189" s="411">
        <v>201401110151410</v>
      </c>
      <c r="C189" s="412" t="s">
        <v>3150</v>
      </c>
      <c r="D189" s="413" t="s">
        <v>3847</v>
      </c>
      <c r="E189" s="413" t="s">
        <v>3848</v>
      </c>
      <c r="F189" s="413" t="s">
        <v>598</v>
      </c>
      <c r="G189" s="414">
        <v>43881.700648148151</v>
      </c>
      <c r="H189" s="413" t="s">
        <v>3854</v>
      </c>
      <c r="I189" s="413">
        <v>1000</v>
      </c>
    </row>
    <row r="190" spans="2:9">
      <c r="B190" s="411">
        <v>201405110150892</v>
      </c>
      <c r="C190" s="412" t="s">
        <v>3165</v>
      </c>
      <c r="D190" s="413" t="s">
        <v>3847</v>
      </c>
      <c r="E190" s="413" t="s">
        <v>3848</v>
      </c>
      <c r="F190" s="413" t="s">
        <v>598</v>
      </c>
      <c r="G190" s="414">
        <v>43875.631782407407</v>
      </c>
      <c r="H190" s="413" t="s">
        <v>3745</v>
      </c>
      <c r="I190" s="413">
        <v>0</v>
      </c>
    </row>
    <row r="191" spans="2:9">
      <c r="B191" s="411">
        <v>201408110150438</v>
      </c>
      <c r="C191" s="412" t="s">
        <v>3677</v>
      </c>
      <c r="D191" s="413" t="s">
        <v>3847</v>
      </c>
      <c r="E191" s="413" t="s">
        <v>3848</v>
      </c>
      <c r="F191" s="413" t="s">
        <v>598</v>
      </c>
      <c r="G191" s="414">
        <v>43847.720057870371</v>
      </c>
      <c r="H191" s="413" t="s">
        <v>3855</v>
      </c>
      <c r="I191" s="413">
        <v>10000</v>
      </c>
    </row>
    <row r="192" spans="2:9">
      <c r="B192" s="411">
        <v>201402110151076</v>
      </c>
      <c r="C192" s="412" t="s">
        <v>3159</v>
      </c>
      <c r="D192" s="413" t="s">
        <v>3847</v>
      </c>
      <c r="E192" s="413" t="s">
        <v>3848</v>
      </c>
      <c r="F192" s="413" t="s">
        <v>598</v>
      </c>
      <c r="G192" s="414">
        <v>43847.429097222222</v>
      </c>
      <c r="H192" s="413" t="s">
        <v>3856</v>
      </c>
      <c r="I192" s="413">
        <v>10000</v>
      </c>
    </row>
  </sheetData>
  <hyperlinks>
    <hyperlink ref="B58" r:id="rId2"/>
  </hyperlinks>
  <pageMargins left="0.7" right="0.7" top="0.75" bottom="0.75" header="0.3" footer="0.3"/>
  <pageSetup orientation="portrait" r:id="rId3"/>
  <drawing r:id="rId4"/>
</worksheet>
</file>

<file path=xl/worksheets/sheet44.xml><?xml version="1.0" encoding="utf-8"?>
<worksheet xmlns="http://schemas.openxmlformats.org/spreadsheetml/2006/main" xmlns:r="http://schemas.openxmlformats.org/officeDocument/2006/relationships">
  <dimension ref="A1:O171"/>
  <sheetViews>
    <sheetView workbookViewId="0">
      <pane ySplit="1" topLeftCell="A2" activePane="bottomLeft" state="frozen"/>
      <selection pane="bottomLeft" activeCell="D2" sqref="D2"/>
    </sheetView>
  </sheetViews>
  <sheetFormatPr defaultRowHeight="15"/>
  <cols>
    <col min="1" max="1" width="16" customWidth="1"/>
    <col min="2" max="2" width="14.7109375" customWidth="1"/>
    <col min="3" max="3" width="11.7109375" bestFit="1" customWidth="1"/>
    <col min="4" max="4" width="16.5703125" customWidth="1"/>
    <col min="5" max="5" width="23.7109375" customWidth="1"/>
    <col min="6" max="6" width="7.85546875" bestFit="1" customWidth="1"/>
    <col min="7" max="7" width="12.140625" customWidth="1"/>
    <col min="8" max="8" width="24.42578125" customWidth="1"/>
    <col min="9" max="9" width="6.85546875" customWidth="1"/>
    <col min="10" max="10" width="8.42578125" customWidth="1"/>
    <col min="11" max="11" width="16.5703125" customWidth="1"/>
    <col min="12" max="12" width="6.28515625" customWidth="1"/>
    <col min="14" max="14" width="8.85546875" customWidth="1"/>
    <col min="15" max="15" width="9.5703125" bestFit="1"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18.75">
      <c r="A7" s="227" t="s">
        <v>3187</v>
      </c>
    </row>
    <row r="58" spans="2:2">
      <c r="B58" s="406"/>
    </row>
    <row r="70" spans="1:15" ht="20.25">
      <c r="A70" s="12" t="s">
        <v>261</v>
      </c>
      <c r="B70" s="254" t="s">
        <v>3860</v>
      </c>
      <c r="C70" s="272"/>
      <c r="D70" s="272"/>
    </row>
    <row r="72" spans="1:15" ht="45">
      <c r="B72" s="408" t="s">
        <v>3662</v>
      </c>
      <c r="C72" s="409" t="s">
        <v>3139</v>
      </c>
      <c r="D72" s="409" t="s">
        <v>1001</v>
      </c>
      <c r="E72" s="409" t="s">
        <v>3663</v>
      </c>
      <c r="F72" s="409" t="s">
        <v>3664</v>
      </c>
      <c r="G72" s="410" t="s">
        <v>3665</v>
      </c>
      <c r="H72" s="409" t="s">
        <v>3135</v>
      </c>
      <c r="I72" s="409" t="s">
        <v>3666</v>
      </c>
      <c r="K72" s="419" t="s">
        <v>3139</v>
      </c>
      <c r="L72" s="420" t="s">
        <v>3863</v>
      </c>
      <c r="M72" s="420" t="s">
        <v>3862</v>
      </c>
      <c r="N72" s="420" t="s">
        <v>3864</v>
      </c>
      <c r="O72" s="420" t="s">
        <v>3865</v>
      </c>
    </row>
    <row r="73" spans="1:15" ht="24">
      <c r="B73" s="411">
        <v>201405110150992</v>
      </c>
      <c r="C73" s="412" t="s">
        <v>3165</v>
      </c>
      <c r="D73" s="413" t="s">
        <v>3667</v>
      </c>
      <c r="E73" s="413" t="s">
        <v>3668</v>
      </c>
      <c r="F73" s="413" t="s">
        <v>600</v>
      </c>
      <c r="G73" s="414">
        <v>43911.624120370368</v>
      </c>
      <c r="H73" s="413" t="s">
        <v>3669</v>
      </c>
      <c r="I73" s="413">
        <v>10000</v>
      </c>
      <c r="K73" s="2" t="s">
        <v>3150</v>
      </c>
      <c r="L73" s="417">
        <v>35</v>
      </c>
      <c r="M73" s="417">
        <v>615900</v>
      </c>
      <c r="N73" s="417">
        <v>0</v>
      </c>
      <c r="O73" s="219">
        <v>50728.857142857145</v>
      </c>
    </row>
    <row r="74" spans="1:15" ht="24">
      <c r="B74" s="411">
        <v>201401110151555</v>
      </c>
      <c r="C74" s="412" t="s">
        <v>3150</v>
      </c>
      <c r="D74" s="413" t="s">
        <v>3670</v>
      </c>
      <c r="E74" s="413" t="s">
        <v>3668</v>
      </c>
      <c r="F74" s="413" t="s">
        <v>600</v>
      </c>
      <c r="G74" s="414">
        <v>43909.661030092589</v>
      </c>
      <c r="H74" s="413" t="s">
        <v>3671</v>
      </c>
      <c r="I74" s="413">
        <v>10000</v>
      </c>
      <c r="K74" s="2" t="s">
        <v>3159</v>
      </c>
      <c r="L74" s="417">
        <v>9</v>
      </c>
      <c r="M74" s="417">
        <v>700000</v>
      </c>
      <c r="N74" s="417">
        <v>1000</v>
      </c>
      <c r="O74" s="219">
        <v>84777.777777777781</v>
      </c>
    </row>
    <row r="75" spans="1:15" ht="24">
      <c r="B75" s="411">
        <v>201401110151553</v>
      </c>
      <c r="C75" s="412" t="s">
        <v>3150</v>
      </c>
      <c r="D75" s="413" t="s">
        <v>3672</v>
      </c>
      <c r="E75" s="413" t="s">
        <v>3673</v>
      </c>
      <c r="F75" s="413" t="s">
        <v>600</v>
      </c>
      <c r="G75" s="414">
        <v>43909.50708333333</v>
      </c>
      <c r="H75" s="413" t="s">
        <v>3674</v>
      </c>
      <c r="I75" s="413">
        <v>10000</v>
      </c>
      <c r="K75" s="2" t="s">
        <v>3681</v>
      </c>
      <c r="L75" s="417">
        <v>6</v>
      </c>
      <c r="M75" s="417">
        <v>11001</v>
      </c>
      <c r="N75" s="417">
        <v>6001</v>
      </c>
      <c r="O75" s="219">
        <v>9833.6666666666661</v>
      </c>
    </row>
    <row r="76" spans="1:15" ht="24">
      <c r="B76" s="411">
        <v>201404110150554</v>
      </c>
      <c r="C76" s="412" t="s">
        <v>3675</v>
      </c>
      <c r="D76" s="413" t="s">
        <v>3672</v>
      </c>
      <c r="E76" s="413" t="s">
        <v>3673</v>
      </c>
      <c r="F76" s="413" t="s">
        <v>600</v>
      </c>
      <c r="G76" s="414">
        <v>43908.740486111114</v>
      </c>
      <c r="H76" s="413" t="s">
        <v>3676</v>
      </c>
      <c r="I76" s="413">
        <v>10000</v>
      </c>
      <c r="K76" s="2" t="s">
        <v>3675</v>
      </c>
      <c r="L76" s="417">
        <v>5</v>
      </c>
      <c r="M76" s="417">
        <v>10000</v>
      </c>
      <c r="N76" s="417">
        <v>1800</v>
      </c>
      <c r="O76" s="219">
        <v>8360</v>
      </c>
    </row>
    <row r="77" spans="1:15" ht="24">
      <c r="B77" s="411">
        <v>201408110150514</v>
      </c>
      <c r="C77" s="412" t="s">
        <v>3677</v>
      </c>
      <c r="D77" s="413" t="s">
        <v>3678</v>
      </c>
      <c r="E77" s="413" t="s">
        <v>3679</v>
      </c>
      <c r="F77" s="413" t="s">
        <v>600</v>
      </c>
      <c r="G77" s="414">
        <v>43904.385046296295</v>
      </c>
      <c r="H77" s="413" t="s">
        <v>3680</v>
      </c>
      <c r="I77" s="413">
        <v>10000</v>
      </c>
      <c r="K77" s="2" t="s">
        <v>3165</v>
      </c>
      <c r="L77" s="417">
        <v>16</v>
      </c>
      <c r="M77" s="417">
        <v>116461</v>
      </c>
      <c r="N77" s="417">
        <v>0</v>
      </c>
      <c r="O77" s="219">
        <v>21078.8125</v>
      </c>
    </row>
    <row r="78" spans="1:15">
      <c r="B78" s="411">
        <v>201401110151564</v>
      </c>
      <c r="C78" s="412" t="s">
        <v>3150</v>
      </c>
      <c r="D78" s="413" t="s">
        <v>3683</v>
      </c>
      <c r="E78" s="413" t="s">
        <v>3684</v>
      </c>
      <c r="F78" s="413" t="s">
        <v>3685</v>
      </c>
      <c r="G78" s="414">
        <v>43911.507569444446</v>
      </c>
      <c r="H78" s="413" t="s">
        <v>3686</v>
      </c>
      <c r="I78" s="413">
        <v>10000</v>
      </c>
      <c r="K78" s="2" t="s">
        <v>3682</v>
      </c>
      <c r="L78" s="417">
        <v>3</v>
      </c>
      <c r="M78" s="417">
        <v>951000</v>
      </c>
      <c r="N78" s="417">
        <v>10000</v>
      </c>
      <c r="O78" s="219">
        <v>405666.66666666669</v>
      </c>
    </row>
    <row r="79" spans="1:15">
      <c r="B79" s="411">
        <v>201403110150558</v>
      </c>
      <c r="C79" s="412" t="s">
        <v>3681</v>
      </c>
      <c r="D79" s="413" t="s">
        <v>3683</v>
      </c>
      <c r="E79" s="413" t="s">
        <v>3684</v>
      </c>
      <c r="F79" s="413" t="s">
        <v>3685</v>
      </c>
      <c r="G79" s="414">
        <v>43910.6409375</v>
      </c>
      <c r="H79" s="413" t="s">
        <v>3687</v>
      </c>
      <c r="I79" s="413">
        <v>10000</v>
      </c>
      <c r="K79" s="2" t="s">
        <v>3677</v>
      </c>
      <c r="L79" s="417">
        <v>14</v>
      </c>
      <c r="M79" s="417">
        <v>1028876</v>
      </c>
      <c r="N79" s="417">
        <v>500</v>
      </c>
      <c r="O79" s="219">
        <v>114358.85714285714</v>
      </c>
    </row>
    <row r="80" spans="1:15">
      <c r="B80" s="411">
        <v>201401110151545</v>
      </c>
      <c r="C80" s="412" t="s">
        <v>3150</v>
      </c>
      <c r="D80" s="413" t="s">
        <v>3688</v>
      </c>
      <c r="E80" s="413" t="s">
        <v>3689</v>
      </c>
      <c r="F80" s="413" t="s">
        <v>3685</v>
      </c>
      <c r="G80" s="414">
        <v>43908.692662037036</v>
      </c>
      <c r="H80" s="413" t="s">
        <v>3690</v>
      </c>
      <c r="I80" s="413">
        <v>11000</v>
      </c>
      <c r="K80" s="2" t="s">
        <v>3711</v>
      </c>
      <c r="L80" s="417">
        <v>11</v>
      </c>
      <c r="M80" s="417">
        <v>10000</v>
      </c>
      <c r="N80" s="417">
        <v>2000</v>
      </c>
      <c r="O80" s="219">
        <v>6000</v>
      </c>
    </row>
    <row r="81" spans="2:15">
      <c r="B81" s="411">
        <v>201404110150551</v>
      </c>
      <c r="C81" s="412" t="s">
        <v>3675</v>
      </c>
      <c r="D81" s="413" t="s">
        <v>3683</v>
      </c>
      <c r="E81" s="413" t="s">
        <v>3684</v>
      </c>
      <c r="F81" s="413" t="s">
        <v>3685</v>
      </c>
      <c r="G81" s="414">
        <v>43906.578981481478</v>
      </c>
      <c r="H81" s="413" t="s">
        <v>3691</v>
      </c>
      <c r="I81" s="413">
        <v>10000</v>
      </c>
      <c r="K81" s="2" t="s">
        <v>689</v>
      </c>
      <c r="L81" s="417">
        <v>99</v>
      </c>
      <c r="M81" s="417">
        <v>1028876</v>
      </c>
      <c r="N81" s="417">
        <v>0</v>
      </c>
      <c r="O81" s="219">
        <v>59197.949494949498</v>
      </c>
    </row>
    <row r="82" spans="2:15">
      <c r="B82" s="411">
        <v>201401110151526</v>
      </c>
      <c r="C82" s="412" t="s">
        <v>3150</v>
      </c>
      <c r="D82" s="413" t="s">
        <v>3683</v>
      </c>
      <c r="E82" s="413" t="s">
        <v>3684</v>
      </c>
      <c r="F82" s="413" t="s">
        <v>3685</v>
      </c>
      <c r="G82" s="414">
        <v>43904.708634259259</v>
      </c>
      <c r="H82" s="413" t="s">
        <v>3692</v>
      </c>
      <c r="I82" s="413">
        <v>10000</v>
      </c>
    </row>
    <row r="83" spans="2:15">
      <c r="B83" s="411">
        <v>201401110151518</v>
      </c>
      <c r="C83" s="412" t="s">
        <v>3150</v>
      </c>
      <c r="D83" s="413" t="s">
        <v>3683</v>
      </c>
      <c r="E83" s="413" t="s">
        <v>3684</v>
      </c>
      <c r="F83" s="413" t="s">
        <v>3685</v>
      </c>
      <c r="G83" s="414">
        <v>43904.442719907405</v>
      </c>
      <c r="H83" s="413" t="s">
        <v>3693</v>
      </c>
      <c r="I83" s="413">
        <v>10000</v>
      </c>
    </row>
    <row r="84" spans="2:15" ht="24">
      <c r="B84" s="411">
        <v>201405110150960</v>
      </c>
      <c r="C84" s="412" t="s">
        <v>3165</v>
      </c>
      <c r="D84" s="413" t="s">
        <v>3683</v>
      </c>
      <c r="E84" s="413" t="s">
        <v>3684</v>
      </c>
      <c r="F84" s="413" t="s">
        <v>3685</v>
      </c>
      <c r="G84" s="414">
        <v>43899.634837962964</v>
      </c>
      <c r="H84" s="413" t="s">
        <v>3694</v>
      </c>
      <c r="I84" s="413">
        <v>10000</v>
      </c>
    </row>
    <row r="85" spans="2:15">
      <c r="B85" s="411">
        <v>201401110151570</v>
      </c>
      <c r="C85" s="412" t="s">
        <v>3150</v>
      </c>
      <c r="D85" s="413" t="s">
        <v>3695</v>
      </c>
      <c r="E85" s="413" t="s">
        <v>416</v>
      </c>
      <c r="F85" s="413" t="s">
        <v>602</v>
      </c>
      <c r="G85" s="414">
        <v>43913.993958333333</v>
      </c>
      <c r="H85" s="413" t="s">
        <v>3696</v>
      </c>
      <c r="I85" s="413">
        <v>10000</v>
      </c>
    </row>
    <row r="86" spans="2:15">
      <c r="B86" s="411">
        <v>201401110151566</v>
      </c>
      <c r="C86" s="412" t="s">
        <v>3150</v>
      </c>
      <c r="D86" s="413" t="s">
        <v>3697</v>
      </c>
      <c r="E86" s="413" t="s">
        <v>3698</v>
      </c>
      <c r="F86" s="413" t="s">
        <v>602</v>
      </c>
      <c r="G86" s="414">
        <v>43911.747916666667</v>
      </c>
      <c r="H86" s="413" t="s">
        <v>3699</v>
      </c>
      <c r="I86" s="413">
        <v>5000</v>
      </c>
    </row>
    <row r="87" spans="2:15">
      <c r="B87" s="411">
        <v>201401110151565</v>
      </c>
      <c r="C87" s="412" t="s">
        <v>3150</v>
      </c>
      <c r="D87" s="413" t="s">
        <v>3697</v>
      </c>
      <c r="E87" s="413" t="s">
        <v>3698</v>
      </c>
      <c r="F87" s="413" t="s">
        <v>602</v>
      </c>
      <c r="G87" s="414">
        <v>43911.72861111111</v>
      </c>
      <c r="H87" s="413" t="s">
        <v>3700</v>
      </c>
      <c r="I87" s="413">
        <v>10000</v>
      </c>
    </row>
    <row r="88" spans="2:15">
      <c r="B88" s="411">
        <v>201405110150991</v>
      </c>
      <c r="C88" s="412" t="s">
        <v>3165</v>
      </c>
      <c r="D88" s="413" t="s">
        <v>3701</v>
      </c>
      <c r="E88" s="413" t="s">
        <v>417</v>
      </c>
      <c r="F88" s="413" t="s">
        <v>602</v>
      </c>
      <c r="G88" s="414">
        <v>43910.752604166664</v>
      </c>
      <c r="H88" s="413" t="s">
        <v>3702</v>
      </c>
      <c r="I88" s="413">
        <v>10000</v>
      </c>
    </row>
    <row r="89" spans="2:15">
      <c r="B89" s="411">
        <v>201401110151557</v>
      </c>
      <c r="C89" s="412" t="s">
        <v>3150</v>
      </c>
      <c r="D89" s="413" t="s">
        <v>3695</v>
      </c>
      <c r="E89" s="413" t="s">
        <v>416</v>
      </c>
      <c r="F89" s="413" t="s">
        <v>602</v>
      </c>
      <c r="G89" s="414">
        <v>43909.751956018517</v>
      </c>
      <c r="H89" s="413" t="s">
        <v>3703</v>
      </c>
      <c r="I89" s="413">
        <v>10000</v>
      </c>
    </row>
    <row r="90" spans="2:15">
      <c r="B90" s="411">
        <v>201401110151556</v>
      </c>
      <c r="C90" s="412" t="s">
        <v>3150</v>
      </c>
      <c r="D90" s="413" t="s">
        <v>3701</v>
      </c>
      <c r="E90" s="413" t="s">
        <v>417</v>
      </c>
      <c r="F90" s="413" t="s">
        <v>602</v>
      </c>
      <c r="G90" s="414">
        <v>43909.719108796293</v>
      </c>
      <c r="H90" s="413" t="s">
        <v>3704</v>
      </c>
      <c r="I90" s="413">
        <v>10000</v>
      </c>
    </row>
    <row r="91" spans="2:15">
      <c r="B91" s="411">
        <v>201403110150557</v>
      </c>
      <c r="C91" s="412" t="s">
        <v>3681</v>
      </c>
      <c r="D91" s="413" t="s">
        <v>3705</v>
      </c>
      <c r="E91" s="413" t="s">
        <v>3698</v>
      </c>
      <c r="F91" s="413" t="s">
        <v>602</v>
      </c>
      <c r="G91" s="414">
        <v>43909.715648148151</v>
      </c>
      <c r="H91" s="413" t="s">
        <v>3706</v>
      </c>
      <c r="I91" s="413">
        <v>10000</v>
      </c>
    </row>
    <row r="92" spans="2:15">
      <c r="B92" s="411">
        <v>201401110151554</v>
      </c>
      <c r="C92" s="412" t="s">
        <v>3150</v>
      </c>
      <c r="D92" s="413" t="s">
        <v>3701</v>
      </c>
      <c r="E92" s="413" t="s">
        <v>417</v>
      </c>
      <c r="F92" s="413" t="s">
        <v>602</v>
      </c>
      <c r="G92" s="414">
        <v>43909.623391203706</v>
      </c>
      <c r="H92" s="413" t="s">
        <v>3707</v>
      </c>
      <c r="I92" s="413">
        <v>10000</v>
      </c>
    </row>
    <row r="93" spans="2:15">
      <c r="B93" s="411">
        <v>201408110150530</v>
      </c>
      <c r="C93" s="412" t="s">
        <v>3677</v>
      </c>
      <c r="D93" s="413" t="s">
        <v>3708</v>
      </c>
      <c r="E93" s="413" t="s">
        <v>417</v>
      </c>
      <c r="F93" s="413" t="s">
        <v>602</v>
      </c>
      <c r="G93" s="414">
        <v>43909.514837962961</v>
      </c>
      <c r="H93" s="413" t="s">
        <v>3709</v>
      </c>
      <c r="I93" s="413">
        <v>11000</v>
      </c>
    </row>
    <row r="94" spans="2:15" ht="24">
      <c r="B94" s="411">
        <v>201413110150263</v>
      </c>
      <c r="C94" s="412" t="s">
        <v>3711</v>
      </c>
      <c r="D94" s="413" t="s">
        <v>3712</v>
      </c>
      <c r="E94" s="413" t="s">
        <v>3713</v>
      </c>
      <c r="F94" s="413" t="s">
        <v>2933</v>
      </c>
      <c r="G94" s="414">
        <v>43911.466840277775</v>
      </c>
      <c r="H94" s="413" t="s">
        <v>3714</v>
      </c>
      <c r="I94" s="413">
        <v>2000</v>
      </c>
    </row>
    <row r="95" spans="2:15" ht="24">
      <c r="B95" s="411">
        <v>201413110150262</v>
      </c>
      <c r="C95" s="412" t="s">
        <v>3711</v>
      </c>
      <c r="D95" s="413" t="s">
        <v>3715</v>
      </c>
      <c r="E95" s="413" t="s">
        <v>3713</v>
      </c>
      <c r="F95" s="413" t="s">
        <v>2933</v>
      </c>
      <c r="G95" s="414">
        <v>43910.431145833332</v>
      </c>
      <c r="H95" s="413" t="s">
        <v>3716</v>
      </c>
      <c r="I95" s="413">
        <v>10000</v>
      </c>
    </row>
    <row r="96" spans="2:15" ht="24">
      <c r="B96" s="411">
        <v>201413110150261</v>
      </c>
      <c r="C96" s="412" t="s">
        <v>3711</v>
      </c>
      <c r="D96" s="413" t="s">
        <v>3715</v>
      </c>
      <c r="E96" s="413" t="s">
        <v>3713</v>
      </c>
      <c r="F96" s="413" t="s">
        <v>2933</v>
      </c>
      <c r="G96" s="414">
        <v>43908.709537037037</v>
      </c>
      <c r="H96" s="413" t="s">
        <v>3717</v>
      </c>
      <c r="I96" s="413">
        <v>10000</v>
      </c>
    </row>
    <row r="97" spans="2:9" ht="24">
      <c r="B97" s="411">
        <v>201413110150260</v>
      </c>
      <c r="C97" s="412" t="s">
        <v>3711</v>
      </c>
      <c r="D97" s="413" t="s">
        <v>3712</v>
      </c>
      <c r="E97" s="413" t="s">
        <v>3713</v>
      </c>
      <c r="F97" s="413" t="s">
        <v>2933</v>
      </c>
      <c r="G97" s="414">
        <v>43907.399247685185</v>
      </c>
      <c r="H97" s="413" t="s">
        <v>3718</v>
      </c>
      <c r="I97" s="413">
        <v>2000</v>
      </c>
    </row>
    <row r="98" spans="2:9" ht="24">
      <c r="B98" s="411">
        <v>201413110150258</v>
      </c>
      <c r="C98" s="412" t="s">
        <v>3711</v>
      </c>
      <c r="D98" s="413" t="s">
        <v>3715</v>
      </c>
      <c r="E98" s="413" t="s">
        <v>3713</v>
      </c>
      <c r="F98" s="413" t="s">
        <v>2933</v>
      </c>
      <c r="G98" s="414">
        <v>43906.690393518518</v>
      </c>
      <c r="H98" s="413" t="s">
        <v>3719</v>
      </c>
      <c r="I98" s="413">
        <v>5000</v>
      </c>
    </row>
    <row r="99" spans="2:9" ht="24">
      <c r="B99" s="411">
        <v>201413110150257</v>
      </c>
      <c r="C99" s="412" t="s">
        <v>3711</v>
      </c>
      <c r="D99" s="413" t="s">
        <v>3712</v>
      </c>
      <c r="E99" s="413" t="s">
        <v>3713</v>
      </c>
      <c r="F99" s="413" t="s">
        <v>2933</v>
      </c>
      <c r="G99" s="414">
        <v>43901.524074074077</v>
      </c>
      <c r="H99" s="413" t="s">
        <v>3720</v>
      </c>
      <c r="I99" s="413">
        <v>10000</v>
      </c>
    </row>
    <row r="100" spans="2:9" ht="24">
      <c r="B100" s="411">
        <v>201413110150250</v>
      </c>
      <c r="C100" s="412" t="s">
        <v>3711</v>
      </c>
      <c r="D100" s="413" t="s">
        <v>3712</v>
      </c>
      <c r="E100" s="413" t="s">
        <v>3713</v>
      </c>
      <c r="F100" s="413" t="s">
        <v>2933</v>
      </c>
      <c r="G100" s="414">
        <v>43890.760625000003</v>
      </c>
      <c r="H100" s="413" t="s">
        <v>3721</v>
      </c>
      <c r="I100" s="413">
        <v>5000</v>
      </c>
    </row>
    <row r="101" spans="2:9" ht="24">
      <c r="B101" s="411">
        <v>201413110150230</v>
      </c>
      <c r="C101" s="412" t="s">
        <v>3711</v>
      </c>
      <c r="D101" s="413" t="s">
        <v>3722</v>
      </c>
      <c r="E101" s="413" t="s">
        <v>3723</v>
      </c>
      <c r="F101" s="413" t="s">
        <v>2933</v>
      </c>
      <c r="G101" s="414">
        <v>43872.408067129632</v>
      </c>
      <c r="H101" s="413" t="s">
        <v>3724</v>
      </c>
      <c r="I101" s="413">
        <v>10000</v>
      </c>
    </row>
    <row r="102" spans="2:9" ht="24">
      <c r="B102" s="411">
        <v>201413110150215</v>
      </c>
      <c r="C102" s="412" t="s">
        <v>3711</v>
      </c>
      <c r="D102" s="413" t="s">
        <v>3725</v>
      </c>
      <c r="E102" s="413" t="s">
        <v>3726</v>
      </c>
      <c r="F102" s="413" t="s">
        <v>2933</v>
      </c>
      <c r="G102" s="414">
        <v>43855.543356481481</v>
      </c>
      <c r="H102" s="413" t="s">
        <v>3727</v>
      </c>
      <c r="I102" s="413">
        <v>5000</v>
      </c>
    </row>
    <row r="103" spans="2:9" ht="24">
      <c r="B103" s="411">
        <v>201413110150208</v>
      </c>
      <c r="C103" s="412" t="s">
        <v>3711</v>
      </c>
      <c r="D103" s="413" t="s">
        <v>3728</v>
      </c>
      <c r="E103" s="413" t="s">
        <v>3726</v>
      </c>
      <c r="F103" s="413" t="s">
        <v>2933</v>
      </c>
      <c r="G103" s="414">
        <v>43848.756111111114</v>
      </c>
      <c r="H103" s="413" t="s">
        <v>3729</v>
      </c>
      <c r="I103" s="413">
        <v>5000</v>
      </c>
    </row>
    <row r="104" spans="2:9" ht="24">
      <c r="B104" s="411">
        <v>201413110150201</v>
      </c>
      <c r="C104" s="412" t="s">
        <v>3711</v>
      </c>
      <c r="D104" s="413" t="s">
        <v>3728</v>
      </c>
      <c r="E104" s="413" t="s">
        <v>3726</v>
      </c>
      <c r="F104" s="413" t="s">
        <v>2933</v>
      </c>
      <c r="G104" s="414">
        <v>43841.741168981483</v>
      </c>
      <c r="H104" s="413" t="s">
        <v>3730</v>
      </c>
      <c r="I104" s="413">
        <v>2000</v>
      </c>
    </row>
    <row r="105" spans="2:9" ht="24">
      <c r="B105" s="411">
        <v>201402110151237</v>
      </c>
      <c r="C105" s="412" t="s">
        <v>3159</v>
      </c>
      <c r="D105" s="413" t="s">
        <v>3731</v>
      </c>
      <c r="E105" s="413" t="s">
        <v>3732</v>
      </c>
      <c r="F105" s="413" t="s">
        <v>2931</v>
      </c>
      <c r="G105" s="414">
        <v>43908.667175925926</v>
      </c>
      <c r="H105" s="413" t="s">
        <v>3733</v>
      </c>
      <c r="I105" s="413">
        <v>1000</v>
      </c>
    </row>
    <row r="106" spans="2:9" ht="24">
      <c r="B106" s="411">
        <v>201401110151523</v>
      </c>
      <c r="C106" s="412" t="s">
        <v>3150</v>
      </c>
      <c r="D106" s="413" t="s">
        <v>3734</v>
      </c>
      <c r="E106" s="413" t="s">
        <v>3732</v>
      </c>
      <c r="F106" s="413" t="s">
        <v>2931</v>
      </c>
      <c r="G106" s="414">
        <v>43904.636759259258</v>
      </c>
      <c r="H106" s="413" t="s">
        <v>3735</v>
      </c>
      <c r="I106" s="413">
        <v>1000</v>
      </c>
    </row>
    <row r="107" spans="2:9" ht="24">
      <c r="B107" s="411">
        <v>201402110151228</v>
      </c>
      <c r="C107" s="412" t="s">
        <v>3159</v>
      </c>
      <c r="D107" s="413" t="s">
        <v>3736</v>
      </c>
      <c r="E107" s="413" t="s">
        <v>3737</v>
      </c>
      <c r="F107" s="413" t="s">
        <v>2931</v>
      </c>
      <c r="G107" s="414">
        <v>43904.412280092591</v>
      </c>
      <c r="H107" s="413" t="s">
        <v>3738</v>
      </c>
      <c r="I107" s="413">
        <v>10000</v>
      </c>
    </row>
    <row r="108" spans="2:9" ht="24">
      <c r="B108" s="411">
        <v>201401110151516</v>
      </c>
      <c r="C108" s="412" t="s">
        <v>3150</v>
      </c>
      <c r="D108" s="413" t="s">
        <v>3736</v>
      </c>
      <c r="E108" s="413" t="s">
        <v>3737</v>
      </c>
      <c r="F108" s="413" t="s">
        <v>2931</v>
      </c>
      <c r="G108" s="414">
        <v>43903.66815972222</v>
      </c>
      <c r="H108" s="413" t="s">
        <v>3739</v>
      </c>
      <c r="I108" s="413">
        <v>5000</v>
      </c>
    </row>
    <row r="109" spans="2:9" ht="24">
      <c r="B109" s="411">
        <v>201402110250028</v>
      </c>
      <c r="C109" s="412" t="s">
        <v>3159</v>
      </c>
      <c r="D109" s="413" t="s">
        <v>3731</v>
      </c>
      <c r="E109" s="413" t="s">
        <v>3732</v>
      </c>
      <c r="F109" s="413" t="s">
        <v>2931</v>
      </c>
      <c r="G109" s="414">
        <v>43902.449756944443</v>
      </c>
      <c r="H109" s="413" t="s">
        <v>3740</v>
      </c>
      <c r="I109" s="413">
        <v>10000</v>
      </c>
    </row>
    <row r="110" spans="2:9" ht="24">
      <c r="B110" s="411">
        <v>201408110150509</v>
      </c>
      <c r="C110" s="412" t="s">
        <v>3677</v>
      </c>
      <c r="D110" s="413" t="s">
        <v>3731</v>
      </c>
      <c r="E110" s="413" t="s">
        <v>3732</v>
      </c>
      <c r="F110" s="413" t="s">
        <v>2931</v>
      </c>
      <c r="G110" s="414">
        <v>43901.539965277778</v>
      </c>
      <c r="H110" s="413" t="s">
        <v>3741</v>
      </c>
      <c r="I110" s="413">
        <v>10000</v>
      </c>
    </row>
    <row r="111" spans="2:9" ht="24">
      <c r="B111" s="411">
        <v>201406110150280</v>
      </c>
      <c r="C111" s="412" t="s">
        <v>3682</v>
      </c>
      <c r="D111" s="413" t="s">
        <v>3742</v>
      </c>
      <c r="E111" s="413" t="s">
        <v>3743</v>
      </c>
      <c r="F111" s="413" t="s">
        <v>2931</v>
      </c>
      <c r="G111" s="414">
        <v>43894.7028587963</v>
      </c>
      <c r="H111" s="413" t="s">
        <v>3744</v>
      </c>
      <c r="I111" s="413">
        <v>256000</v>
      </c>
    </row>
    <row r="112" spans="2:9" ht="24">
      <c r="B112" s="411">
        <v>201405110150983</v>
      </c>
      <c r="C112" s="412" t="s">
        <v>3165</v>
      </c>
      <c r="D112" s="413" t="s">
        <v>3746</v>
      </c>
      <c r="E112" s="413" t="s">
        <v>3747</v>
      </c>
      <c r="F112" s="413" t="s">
        <v>2921</v>
      </c>
      <c r="G112" s="414">
        <v>43908.70957175926</v>
      </c>
      <c r="H112" s="413" t="s">
        <v>3748</v>
      </c>
      <c r="I112" s="413">
        <v>10000</v>
      </c>
    </row>
    <row r="113" spans="2:9" ht="24">
      <c r="B113" s="411">
        <v>201401110151544</v>
      </c>
      <c r="C113" s="412" t="s">
        <v>3150</v>
      </c>
      <c r="D113" s="413" t="s">
        <v>3746</v>
      </c>
      <c r="E113" s="413" t="s">
        <v>3747</v>
      </c>
      <c r="F113" s="413" t="s">
        <v>2921</v>
      </c>
      <c r="G113" s="414">
        <v>43908.682615740741</v>
      </c>
      <c r="H113" s="413" t="s">
        <v>3749</v>
      </c>
      <c r="I113" s="413">
        <v>11000</v>
      </c>
    </row>
    <row r="114" spans="2:9" ht="24">
      <c r="B114" s="411">
        <v>201408110150523</v>
      </c>
      <c r="C114" s="412" t="s">
        <v>3677</v>
      </c>
      <c r="D114" s="413" t="s">
        <v>3750</v>
      </c>
      <c r="E114" s="413" t="s">
        <v>3751</v>
      </c>
      <c r="F114" s="413" t="s">
        <v>2921</v>
      </c>
      <c r="G114" s="414">
        <v>43908.673206018517</v>
      </c>
      <c r="H114" s="413" t="s">
        <v>3752</v>
      </c>
      <c r="I114" s="413">
        <v>1028876</v>
      </c>
    </row>
    <row r="115" spans="2:9" ht="24">
      <c r="B115" s="411">
        <v>201401110151542</v>
      </c>
      <c r="C115" s="412" t="s">
        <v>3150</v>
      </c>
      <c r="D115" s="413" t="s">
        <v>3746</v>
      </c>
      <c r="E115" s="413" t="s">
        <v>3747</v>
      </c>
      <c r="F115" s="413" t="s">
        <v>2921</v>
      </c>
      <c r="G115" s="414">
        <v>43908.666122685187</v>
      </c>
      <c r="H115" s="413" t="s">
        <v>3753</v>
      </c>
      <c r="I115" s="413">
        <v>21000</v>
      </c>
    </row>
    <row r="116" spans="2:9" ht="24">
      <c r="B116" s="411">
        <v>201401110151541</v>
      </c>
      <c r="C116" s="412" t="s">
        <v>3150</v>
      </c>
      <c r="D116" s="413" t="s">
        <v>3746</v>
      </c>
      <c r="E116" s="413" t="s">
        <v>3747</v>
      </c>
      <c r="F116" s="413" t="s">
        <v>2921</v>
      </c>
      <c r="G116" s="414">
        <v>43908.648449074077</v>
      </c>
      <c r="H116" s="413" t="s">
        <v>3754</v>
      </c>
      <c r="I116" s="413">
        <v>10000</v>
      </c>
    </row>
    <row r="117" spans="2:9" ht="24">
      <c r="B117" s="411">
        <v>201401110151540</v>
      </c>
      <c r="C117" s="412" t="s">
        <v>3150</v>
      </c>
      <c r="D117" s="413" t="s">
        <v>3746</v>
      </c>
      <c r="E117" s="413" t="s">
        <v>3747</v>
      </c>
      <c r="F117" s="413" t="s">
        <v>2921</v>
      </c>
      <c r="G117" s="414">
        <v>43908.541527777779</v>
      </c>
      <c r="H117" s="413" t="s">
        <v>3755</v>
      </c>
      <c r="I117" s="413">
        <v>11000</v>
      </c>
    </row>
    <row r="118" spans="2:9" ht="24">
      <c r="B118" s="411">
        <v>201405110150979</v>
      </c>
      <c r="C118" s="412" t="s">
        <v>3165</v>
      </c>
      <c r="D118" s="413" t="s">
        <v>3746</v>
      </c>
      <c r="E118" s="413" t="s">
        <v>3747</v>
      </c>
      <c r="F118" s="413" t="s">
        <v>2921</v>
      </c>
      <c r="G118" s="414">
        <v>43908.441643518519</v>
      </c>
      <c r="H118" s="413" t="s">
        <v>3756</v>
      </c>
      <c r="I118" s="413">
        <v>10000</v>
      </c>
    </row>
    <row r="119" spans="2:9" ht="24">
      <c r="B119" s="411">
        <v>201403110150552</v>
      </c>
      <c r="C119" s="412" t="s">
        <v>3681</v>
      </c>
      <c r="D119" s="413" t="s">
        <v>3746</v>
      </c>
      <c r="E119" s="413" t="s">
        <v>3747</v>
      </c>
      <c r="F119" s="413" t="s">
        <v>2921</v>
      </c>
      <c r="G119" s="414">
        <v>43907.707256944443</v>
      </c>
      <c r="H119" s="413" t="s">
        <v>3757</v>
      </c>
      <c r="I119" s="413">
        <v>11001</v>
      </c>
    </row>
    <row r="120" spans="2:9" ht="24">
      <c r="B120" s="411">
        <v>201405110150290</v>
      </c>
      <c r="C120" s="412" t="s">
        <v>3165</v>
      </c>
      <c r="D120" s="413" t="s">
        <v>3758</v>
      </c>
      <c r="E120" s="413" t="s">
        <v>3759</v>
      </c>
      <c r="F120" s="413" t="s">
        <v>2921</v>
      </c>
      <c r="G120" s="414">
        <v>43671.51703703704</v>
      </c>
      <c r="H120" s="413" t="s">
        <v>3760</v>
      </c>
      <c r="I120" s="413">
        <v>10000</v>
      </c>
    </row>
    <row r="121" spans="2:9">
      <c r="B121" s="411">
        <v>201405110250020</v>
      </c>
      <c r="C121" s="412" t="s">
        <v>3165</v>
      </c>
      <c r="D121" s="413" t="s">
        <v>3761</v>
      </c>
      <c r="E121" s="413" t="s">
        <v>3762</v>
      </c>
      <c r="F121" s="413" t="s">
        <v>2918</v>
      </c>
      <c r="G121" s="414">
        <v>43914.466608796298</v>
      </c>
      <c r="H121" s="413" t="s">
        <v>3763</v>
      </c>
      <c r="I121" s="413">
        <v>20000</v>
      </c>
    </row>
    <row r="122" spans="2:9" ht="24">
      <c r="B122" s="411">
        <v>201401110151567</v>
      </c>
      <c r="C122" s="412" t="s">
        <v>3150</v>
      </c>
      <c r="D122" s="413" t="s">
        <v>3764</v>
      </c>
      <c r="E122" s="413" t="s">
        <v>3765</v>
      </c>
      <c r="F122" s="413" t="s">
        <v>2918</v>
      </c>
      <c r="G122" s="414">
        <v>43911.755752314813</v>
      </c>
      <c r="H122" s="413" t="s">
        <v>3766</v>
      </c>
      <c r="I122" s="413">
        <v>1000</v>
      </c>
    </row>
    <row r="123" spans="2:9" ht="24">
      <c r="B123" s="411">
        <v>201402110250029</v>
      </c>
      <c r="C123" s="412" t="s">
        <v>3159</v>
      </c>
      <c r="D123" s="413" t="s">
        <v>3767</v>
      </c>
      <c r="E123" s="413" t="s">
        <v>3768</v>
      </c>
      <c r="F123" s="413" t="s">
        <v>2918</v>
      </c>
      <c r="G123" s="414">
        <v>43911.609178240738</v>
      </c>
      <c r="H123" s="413" t="s">
        <v>3769</v>
      </c>
      <c r="I123" s="413">
        <v>700000</v>
      </c>
    </row>
    <row r="124" spans="2:9" ht="24">
      <c r="B124" s="411">
        <v>201405110150990</v>
      </c>
      <c r="C124" s="412" t="s">
        <v>3165</v>
      </c>
      <c r="D124" s="413" t="s">
        <v>3770</v>
      </c>
      <c r="E124" s="413" t="s">
        <v>3771</v>
      </c>
      <c r="F124" s="413" t="s">
        <v>2918</v>
      </c>
      <c r="G124" s="414">
        <v>43910.731377314813</v>
      </c>
      <c r="H124" s="413" t="s">
        <v>3772</v>
      </c>
      <c r="I124" s="413">
        <v>10000</v>
      </c>
    </row>
    <row r="125" spans="2:9" ht="24">
      <c r="B125" s="411">
        <v>201408110150531</v>
      </c>
      <c r="C125" s="412" t="s">
        <v>3677</v>
      </c>
      <c r="D125" s="413" t="s">
        <v>3764</v>
      </c>
      <c r="E125" s="413" t="s">
        <v>3765</v>
      </c>
      <c r="F125" s="413" t="s">
        <v>2918</v>
      </c>
      <c r="G125" s="414">
        <v>43910.718564814815</v>
      </c>
      <c r="H125" s="413" t="s">
        <v>3773</v>
      </c>
      <c r="I125" s="413">
        <v>10000</v>
      </c>
    </row>
    <row r="126" spans="2:9" ht="24">
      <c r="B126" s="411">
        <v>201405110150980</v>
      </c>
      <c r="C126" s="412" t="s">
        <v>3165</v>
      </c>
      <c r="D126" s="413" t="s">
        <v>3770</v>
      </c>
      <c r="E126" s="413" t="s">
        <v>3771</v>
      </c>
      <c r="F126" s="413" t="s">
        <v>2918</v>
      </c>
      <c r="G126" s="414">
        <v>43908.444178240738</v>
      </c>
      <c r="H126" s="413" t="s">
        <v>3774</v>
      </c>
      <c r="I126" s="413">
        <v>10000</v>
      </c>
    </row>
    <row r="127" spans="2:9" ht="24">
      <c r="B127" s="411">
        <v>201401110151524</v>
      </c>
      <c r="C127" s="412" t="s">
        <v>3150</v>
      </c>
      <c r="D127" s="413" t="s">
        <v>3775</v>
      </c>
      <c r="E127" s="413" t="s">
        <v>3771</v>
      </c>
      <c r="F127" s="413" t="s">
        <v>2918</v>
      </c>
      <c r="G127" s="414">
        <v>43904.687326388892</v>
      </c>
      <c r="H127" s="413" t="s">
        <v>3776</v>
      </c>
      <c r="I127" s="413">
        <v>10000</v>
      </c>
    </row>
    <row r="128" spans="2:9" ht="24">
      <c r="B128" s="411">
        <v>201401110151514</v>
      </c>
      <c r="C128" s="412" t="s">
        <v>3150</v>
      </c>
      <c r="D128" s="413" t="s">
        <v>3770</v>
      </c>
      <c r="E128" s="413" t="s">
        <v>3771</v>
      </c>
      <c r="F128" s="413" t="s">
        <v>2918</v>
      </c>
      <c r="G128" s="414">
        <v>43903.640833333331</v>
      </c>
      <c r="H128" s="413" t="s">
        <v>3777</v>
      </c>
      <c r="I128" s="413">
        <v>420037</v>
      </c>
    </row>
    <row r="129" spans="2:9" ht="24">
      <c r="B129" s="411">
        <v>201408110150511</v>
      </c>
      <c r="C129" s="412" t="s">
        <v>3677</v>
      </c>
      <c r="D129" s="413" t="s">
        <v>3778</v>
      </c>
      <c r="E129" s="413" t="s">
        <v>3779</v>
      </c>
      <c r="F129" s="413" t="s">
        <v>2918</v>
      </c>
      <c r="G129" s="414">
        <v>43903.479351851849</v>
      </c>
      <c r="H129" s="413" t="s">
        <v>3780</v>
      </c>
      <c r="I129" s="413">
        <v>10000</v>
      </c>
    </row>
    <row r="130" spans="2:9" ht="24">
      <c r="B130" s="411">
        <v>201405110350033</v>
      </c>
      <c r="C130" s="412" t="s">
        <v>3165</v>
      </c>
      <c r="D130" s="413" t="s">
        <v>3781</v>
      </c>
      <c r="E130" s="413" t="s">
        <v>3782</v>
      </c>
      <c r="F130" s="413" t="s">
        <v>2916</v>
      </c>
      <c r="G130" s="414">
        <v>43911.551400462966</v>
      </c>
      <c r="H130" s="413" t="s">
        <v>3710</v>
      </c>
      <c r="I130" s="413">
        <v>50800</v>
      </c>
    </row>
    <row r="131" spans="2:9">
      <c r="B131" s="411">
        <v>201401110151538</v>
      </c>
      <c r="C131" s="412" t="s">
        <v>3150</v>
      </c>
      <c r="D131" s="413" t="s">
        <v>3781</v>
      </c>
      <c r="E131" s="413" t="s">
        <v>3782</v>
      </c>
      <c r="F131" s="413" t="s">
        <v>2916</v>
      </c>
      <c r="G131" s="414">
        <v>43908.500023148146</v>
      </c>
      <c r="H131" s="413" t="s">
        <v>3783</v>
      </c>
      <c r="I131" s="413">
        <v>10000</v>
      </c>
    </row>
    <row r="132" spans="2:9">
      <c r="B132" s="411">
        <v>201401110151537</v>
      </c>
      <c r="C132" s="412" t="s">
        <v>3150</v>
      </c>
      <c r="D132" s="413" t="s">
        <v>3781</v>
      </c>
      <c r="E132" s="413" t="s">
        <v>3782</v>
      </c>
      <c r="F132" s="413" t="s">
        <v>2916</v>
      </c>
      <c r="G132" s="414">
        <v>43908.491597222222</v>
      </c>
      <c r="H132" s="413" t="s">
        <v>3784</v>
      </c>
      <c r="I132" s="413">
        <v>10000</v>
      </c>
    </row>
    <row r="133" spans="2:9">
      <c r="B133" s="411">
        <v>201403110150553</v>
      </c>
      <c r="C133" s="412" t="s">
        <v>3681</v>
      </c>
      <c r="D133" s="413" t="s">
        <v>3781</v>
      </c>
      <c r="E133" s="413" t="s">
        <v>3782</v>
      </c>
      <c r="F133" s="413" t="s">
        <v>2916</v>
      </c>
      <c r="G133" s="414">
        <v>43908.477951388886</v>
      </c>
      <c r="H133" s="413" t="s">
        <v>3785</v>
      </c>
      <c r="I133" s="413">
        <v>6001</v>
      </c>
    </row>
    <row r="134" spans="2:9">
      <c r="B134" s="411">
        <v>201401110151535</v>
      </c>
      <c r="C134" s="412" t="s">
        <v>3150</v>
      </c>
      <c r="D134" s="413" t="s">
        <v>3781</v>
      </c>
      <c r="E134" s="413" t="s">
        <v>3782</v>
      </c>
      <c r="F134" s="413" t="s">
        <v>2916</v>
      </c>
      <c r="G134" s="414">
        <v>43908.446250000001</v>
      </c>
      <c r="H134" s="413" t="s">
        <v>3786</v>
      </c>
      <c r="I134" s="413">
        <v>1000</v>
      </c>
    </row>
    <row r="135" spans="2:9">
      <c r="B135" s="411">
        <v>201401110151529</v>
      </c>
      <c r="C135" s="412" t="s">
        <v>3150</v>
      </c>
      <c r="D135" s="413" t="s">
        <v>3787</v>
      </c>
      <c r="E135" s="413" t="s">
        <v>3788</v>
      </c>
      <c r="F135" s="413" t="s">
        <v>2916</v>
      </c>
      <c r="G135" s="414">
        <v>43906.689328703702</v>
      </c>
      <c r="H135" s="413" t="s">
        <v>3789</v>
      </c>
      <c r="I135" s="413">
        <v>5000</v>
      </c>
    </row>
    <row r="136" spans="2:9">
      <c r="B136" s="411">
        <v>201408110150515</v>
      </c>
      <c r="C136" s="412" t="s">
        <v>3677</v>
      </c>
      <c r="D136" s="413" t="s">
        <v>3781</v>
      </c>
      <c r="E136" s="413" t="s">
        <v>3782</v>
      </c>
      <c r="F136" s="413" t="s">
        <v>2916</v>
      </c>
      <c r="G136" s="414">
        <v>43904.438923611109</v>
      </c>
      <c r="H136" s="413" t="s">
        <v>3790</v>
      </c>
      <c r="I136" s="413">
        <v>10000</v>
      </c>
    </row>
    <row r="137" spans="2:9">
      <c r="B137" s="411">
        <v>201404110150540</v>
      </c>
      <c r="C137" s="412" t="s">
        <v>3675</v>
      </c>
      <c r="D137" s="413" t="s">
        <v>3781</v>
      </c>
      <c r="E137" s="413" t="s">
        <v>3782</v>
      </c>
      <c r="F137" s="413" t="s">
        <v>2916</v>
      </c>
      <c r="G137" s="414">
        <v>43897.525891203702</v>
      </c>
      <c r="H137" s="413" t="s">
        <v>3791</v>
      </c>
      <c r="I137" s="413">
        <v>10000</v>
      </c>
    </row>
    <row r="138" spans="2:9" ht="24">
      <c r="B138" s="411">
        <v>201405110150944</v>
      </c>
      <c r="C138" s="412" t="s">
        <v>3165</v>
      </c>
      <c r="D138" s="413" t="s">
        <v>3792</v>
      </c>
      <c r="E138" s="413" t="s">
        <v>3793</v>
      </c>
      <c r="F138" s="413" t="s">
        <v>2916</v>
      </c>
      <c r="G138" s="414">
        <v>43894.682905092595</v>
      </c>
      <c r="H138" s="413" t="s">
        <v>3794</v>
      </c>
      <c r="I138" s="413">
        <v>50000</v>
      </c>
    </row>
    <row r="139" spans="2:9">
      <c r="B139" s="411">
        <v>201401110151441</v>
      </c>
      <c r="C139" s="412" t="s">
        <v>3150</v>
      </c>
      <c r="D139" s="413" t="s">
        <v>3795</v>
      </c>
      <c r="E139" s="413" t="s">
        <v>3796</v>
      </c>
      <c r="F139" s="413" t="s">
        <v>2916</v>
      </c>
      <c r="G139" s="414">
        <v>43892.730150462965</v>
      </c>
      <c r="H139" s="413" t="s">
        <v>3797</v>
      </c>
      <c r="I139" s="413">
        <v>90000</v>
      </c>
    </row>
    <row r="140" spans="2:9">
      <c r="B140" s="411">
        <v>201402110151176</v>
      </c>
      <c r="C140" s="412" t="s">
        <v>3159</v>
      </c>
      <c r="D140" s="413" t="s">
        <v>3781</v>
      </c>
      <c r="E140" s="413" t="s">
        <v>3782</v>
      </c>
      <c r="F140" s="413" t="s">
        <v>2916</v>
      </c>
      <c r="G140" s="414">
        <v>43885.688703703701</v>
      </c>
      <c r="H140" s="413" t="s">
        <v>3798</v>
      </c>
      <c r="I140" s="413">
        <v>10000</v>
      </c>
    </row>
    <row r="141" spans="2:9" ht="24">
      <c r="B141" s="411">
        <v>201402110151175</v>
      </c>
      <c r="C141" s="412" t="s">
        <v>3159</v>
      </c>
      <c r="D141" s="413" t="s">
        <v>3787</v>
      </c>
      <c r="E141" s="413" t="s">
        <v>3788</v>
      </c>
      <c r="F141" s="413" t="s">
        <v>2916</v>
      </c>
      <c r="G141" s="414">
        <v>43885.516053240739</v>
      </c>
      <c r="H141" s="413" t="s">
        <v>3799</v>
      </c>
      <c r="I141" s="413">
        <v>10000</v>
      </c>
    </row>
    <row r="142" spans="2:9" ht="24">
      <c r="B142" s="411">
        <v>201405110150993</v>
      </c>
      <c r="C142" s="412" t="s">
        <v>3165</v>
      </c>
      <c r="D142" s="413" t="s">
        <v>3800</v>
      </c>
      <c r="E142" s="413" t="s">
        <v>3801</v>
      </c>
      <c r="F142" s="413" t="s">
        <v>601</v>
      </c>
      <c r="G142" s="414">
        <v>43911.664224537039</v>
      </c>
      <c r="H142" s="413" t="s">
        <v>3802</v>
      </c>
      <c r="I142" s="413">
        <v>10000</v>
      </c>
    </row>
    <row r="143" spans="2:9">
      <c r="B143" s="411">
        <v>201405110150985</v>
      </c>
      <c r="C143" s="412" t="s">
        <v>3165</v>
      </c>
      <c r="D143" s="413" t="s">
        <v>3803</v>
      </c>
      <c r="E143" s="413" t="s">
        <v>3804</v>
      </c>
      <c r="F143" s="413" t="s">
        <v>601</v>
      </c>
      <c r="G143" s="414">
        <v>43909.514803240738</v>
      </c>
      <c r="H143" s="413" t="s">
        <v>3805</v>
      </c>
      <c r="I143" s="413">
        <v>0</v>
      </c>
    </row>
    <row r="144" spans="2:9" ht="24">
      <c r="B144" s="411">
        <v>201405110150984</v>
      </c>
      <c r="C144" s="412" t="s">
        <v>3165</v>
      </c>
      <c r="D144" s="413" t="s">
        <v>3806</v>
      </c>
      <c r="E144" s="413" t="s">
        <v>3807</v>
      </c>
      <c r="F144" s="413" t="s">
        <v>601</v>
      </c>
      <c r="G144" s="414">
        <v>43908.745439814818</v>
      </c>
      <c r="H144" s="413" t="s">
        <v>3808</v>
      </c>
      <c r="I144" s="413">
        <v>10000</v>
      </c>
    </row>
    <row r="145" spans="2:9" ht="24">
      <c r="B145" s="411">
        <v>201404110150549</v>
      </c>
      <c r="C145" s="412" t="s">
        <v>3675</v>
      </c>
      <c r="D145" s="413" t="s">
        <v>3809</v>
      </c>
      <c r="E145" s="413" t="s">
        <v>3810</v>
      </c>
      <c r="F145" s="413" t="s">
        <v>601</v>
      </c>
      <c r="G145" s="414">
        <v>43904.439872685187</v>
      </c>
      <c r="H145" s="413" t="s">
        <v>3811</v>
      </c>
      <c r="I145" s="413">
        <v>1800</v>
      </c>
    </row>
    <row r="146" spans="2:9" ht="24">
      <c r="B146" s="411">
        <v>201405110150969</v>
      </c>
      <c r="C146" s="412" t="s">
        <v>3165</v>
      </c>
      <c r="D146" s="413" t="s">
        <v>3812</v>
      </c>
      <c r="E146" s="413" t="s">
        <v>3813</v>
      </c>
      <c r="F146" s="413" t="s">
        <v>601</v>
      </c>
      <c r="G146" s="414">
        <v>43902.739340277774</v>
      </c>
      <c r="H146" s="413" t="s">
        <v>3814</v>
      </c>
      <c r="I146" s="413">
        <v>116461</v>
      </c>
    </row>
    <row r="147" spans="2:9" ht="24">
      <c r="B147" s="411">
        <v>201408110150506</v>
      </c>
      <c r="C147" s="412" t="s">
        <v>3677</v>
      </c>
      <c r="D147" s="413" t="s">
        <v>3812</v>
      </c>
      <c r="E147" s="413" t="s">
        <v>3813</v>
      </c>
      <c r="F147" s="413" t="s">
        <v>601</v>
      </c>
      <c r="G147" s="414">
        <v>43899.661412037036</v>
      </c>
      <c r="H147" s="413" t="s">
        <v>3815</v>
      </c>
      <c r="I147" s="413">
        <v>10000</v>
      </c>
    </row>
    <row r="148" spans="2:9" ht="24">
      <c r="B148" s="411">
        <v>201401110151477</v>
      </c>
      <c r="C148" s="412" t="s">
        <v>3150</v>
      </c>
      <c r="D148" s="413" t="s">
        <v>3809</v>
      </c>
      <c r="E148" s="413" t="s">
        <v>3810</v>
      </c>
      <c r="F148" s="413" t="s">
        <v>601</v>
      </c>
      <c r="G148" s="414">
        <v>43899.623912037037</v>
      </c>
      <c r="H148" s="413" t="s">
        <v>3816</v>
      </c>
      <c r="I148" s="413">
        <v>10000</v>
      </c>
    </row>
    <row r="149" spans="2:9" ht="24">
      <c r="B149" s="411">
        <v>201401110151451</v>
      </c>
      <c r="C149" s="412" t="s">
        <v>3150</v>
      </c>
      <c r="D149" s="413" t="s">
        <v>3809</v>
      </c>
      <c r="E149" s="413" t="s">
        <v>3810</v>
      </c>
      <c r="F149" s="413" t="s">
        <v>601</v>
      </c>
      <c r="G149" s="414">
        <v>43895.644247685188</v>
      </c>
      <c r="H149" s="413" t="s">
        <v>3817</v>
      </c>
      <c r="I149" s="413">
        <v>615900</v>
      </c>
    </row>
    <row r="150" spans="2:9">
      <c r="B150" s="411">
        <v>201402110151198</v>
      </c>
      <c r="C150" s="412" t="s">
        <v>3159</v>
      </c>
      <c r="D150" s="413" t="s">
        <v>3812</v>
      </c>
      <c r="E150" s="413" t="s">
        <v>3813</v>
      </c>
      <c r="F150" s="413" t="s">
        <v>601</v>
      </c>
      <c r="G150" s="414">
        <v>43894.640925925924</v>
      </c>
      <c r="H150" s="413" t="s">
        <v>3818</v>
      </c>
      <c r="I150" s="413">
        <v>1000</v>
      </c>
    </row>
    <row r="151" spans="2:9">
      <c r="B151" s="411">
        <v>201408110150479</v>
      </c>
      <c r="C151" s="412" t="s">
        <v>3677</v>
      </c>
      <c r="D151" s="413" t="s">
        <v>3819</v>
      </c>
      <c r="E151" s="413" t="s">
        <v>3820</v>
      </c>
      <c r="F151" s="413" t="s">
        <v>601</v>
      </c>
      <c r="G151" s="414">
        <v>43887.682245370372</v>
      </c>
      <c r="H151" s="413" t="s">
        <v>3821</v>
      </c>
      <c r="I151" s="413">
        <v>478648</v>
      </c>
    </row>
    <row r="152" spans="2:9" ht="24">
      <c r="B152" s="411">
        <v>201403110150556</v>
      </c>
      <c r="C152" s="412" t="s">
        <v>3681</v>
      </c>
      <c r="D152" s="413" t="s">
        <v>3822</v>
      </c>
      <c r="E152" s="413" t="s">
        <v>3823</v>
      </c>
      <c r="F152" s="413" t="s">
        <v>2911</v>
      </c>
      <c r="G152" s="414">
        <v>43909.595578703702</v>
      </c>
      <c r="H152" s="413" t="s">
        <v>3824</v>
      </c>
      <c r="I152" s="413">
        <v>11000</v>
      </c>
    </row>
    <row r="153" spans="2:9" ht="24">
      <c r="B153" s="411">
        <v>201403110150555</v>
      </c>
      <c r="C153" s="412" t="s">
        <v>3681</v>
      </c>
      <c r="D153" s="413" t="s">
        <v>3825</v>
      </c>
      <c r="E153" s="413" t="s">
        <v>3826</v>
      </c>
      <c r="F153" s="413" t="s">
        <v>2911</v>
      </c>
      <c r="G153" s="414">
        <v>43909.475787037038</v>
      </c>
      <c r="H153" s="413" t="s">
        <v>3827</v>
      </c>
      <c r="I153" s="413">
        <v>11000</v>
      </c>
    </row>
    <row r="154" spans="2:9" ht="24">
      <c r="B154" s="411">
        <v>201401110151548</v>
      </c>
      <c r="C154" s="412" t="s">
        <v>3150</v>
      </c>
      <c r="D154" s="413" t="s">
        <v>3828</v>
      </c>
      <c r="E154" s="413" t="s">
        <v>3829</v>
      </c>
      <c r="F154" s="413" t="s">
        <v>2911</v>
      </c>
      <c r="G154" s="414">
        <v>43908.727569444447</v>
      </c>
      <c r="H154" s="413" t="s">
        <v>3830</v>
      </c>
      <c r="I154" s="413">
        <v>11000</v>
      </c>
    </row>
    <row r="155" spans="2:9" ht="24">
      <c r="B155" s="411">
        <v>201402110151232</v>
      </c>
      <c r="C155" s="412" t="s">
        <v>3159</v>
      </c>
      <c r="D155" s="413" t="s">
        <v>3831</v>
      </c>
      <c r="E155" s="413" t="s">
        <v>3826</v>
      </c>
      <c r="F155" s="413" t="s">
        <v>2911</v>
      </c>
      <c r="G155" s="414">
        <v>43907.612326388888</v>
      </c>
      <c r="H155" s="413" t="s">
        <v>3832</v>
      </c>
      <c r="I155" s="413">
        <v>11000</v>
      </c>
    </row>
    <row r="156" spans="2:9" ht="24">
      <c r="B156" s="411">
        <v>201406110150286</v>
      </c>
      <c r="C156" s="412" t="s">
        <v>3682</v>
      </c>
      <c r="D156" s="413" t="s">
        <v>3831</v>
      </c>
      <c r="E156" s="413" t="s">
        <v>3826</v>
      </c>
      <c r="F156" s="413" t="s">
        <v>2911</v>
      </c>
      <c r="G156" s="414">
        <v>43904.534814814811</v>
      </c>
      <c r="H156" s="413" t="s">
        <v>3833</v>
      </c>
      <c r="I156" s="413">
        <v>951000</v>
      </c>
    </row>
    <row r="157" spans="2:9" ht="24">
      <c r="B157" s="411">
        <v>201401110151519</v>
      </c>
      <c r="C157" s="412" t="s">
        <v>3150</v>
      </c>
      <c r="D157" s="413" t="s">
        <v>3834</v>
      </c>
      <c r="E157" s="413" t="s">
        <v>3835</v>
      </c>
      <c r="F157" s="413" t="s">
        <v>2911</v>
      </c>
      <c r="G157" s="414">
        <v>43904.462025462963</v>
      </c>
      <c r="H157" s="413" t="s">
        <v>3836</v>
      </c>
      <c r="I157" s="413">
        <v>21000</v>
      </c>
    </row>
    <row r="158" spans="2:9" ht="24">
      <c r="B158" s="411">
        <v>201401110151511</v>
      </c>
      <c r="C158" s="412" t="s">
        <v>3150</v>
      </c>
      <c r="D158" s="413" t="s">
        <v>3831</v>
      </c>
      <c r="E158" s="413" t="s">
        <v>3826</v>
      </c>
      <c r="F158" s="413" t="s">
        <v>2911</v>
      </c>
      <c r="G158" s="414">
        <v>43903.509155092594</v>
      </c>
      <c r="H158" s="413" t="s">
        <v>3837</v>
      </c>
      <c r="I158" s="413">
        <v>0</v>
      </c>
    </row>
    <row r="159" spans="2:9" ht="24">
      <c r="B159" s="411">
        <v>201401110151505</v>
      </c>
      <c r="C159" s="412" t="s">
        <v>3150</v>
      </c>
      <c r="D159" s="413" t="s">
        <v>3822</v>
      </c>
      <c r="E159" s="413" t="s">
        <v>3823</v>
      </c>
      <c r="F159" s="413" t="s">
        <v>2911</v>
      </c>
      <c r="G159" s="414">
        <v>43902.759016203701</v>
      </c>
      <c r="H159" s="413" t="s">
        <v>3838</v>
      </c>
      <c r="I159" s="413">
        <v>11000</v>
      </c>
    </row>
    <row r="160" spans="2:9" ht="24">
      <c r="B160" s="411">
        <v>201401110151442</v>
      </c>
      <c r="C160" s="412" t="s">
        <v>3150</v>
      </c>
      <c r="D160" s="413" t="s">
        <v>3839</v>
      </c>
      <c r="E160" s="413" t="s">
        <v>3840</v>
      </c>
      <c r="F160" s="413" t="s">
        <v>2911</v>
      </c>
      <c r="G160" s="414">
        <v>43893.687256944446</v>
      </c>
      <c r="H160" s="413" t="s">
        <v>3841</v>
      </c>
      <c r="I160" s="413">
        <v>11000</v>
      </c>
    </row>
    <row r="161" spans="2:9">
      <c r="B161" s="411">
        <v>201408110150529</v>
      </c>
      <c r="C161" s="412" t="s">
        <v>3677</v>
      </c>
      <c r="D161" s="413" t="s">
        <v>3842</v>
      </c>
      <c r="E161" s="413" t="s">
        <v>3843</v>
      </c>
      <c r="F161" s="413" t="s">
        <v>598</v>
      </c>
      <c r="G161" s="414">
        <v>43909.51226851852</v>
      </c>
      <c r="H161" s="413" t="s">
        <v>3844</v>
      </c>
      <c r="I161" s="413">
        <v>500</v>
      </c>
    </row>
    <row r="162" spans="2:9" ht="24">
      <c r="B162" s="411">
        <v>201408110150527</v>
      </c>
      <c r="C162" s="412" t="s">
        <v>3677</v>
      </c>
      <c r="D162" s="413" t="s">
        <v>3842</v>
      </c>
      <c r="E162" s="413" t="s">
        <v>3843</v>
      </c>
      <c r="F162" s="413" t="s">
        <v>598</v>
      </c>
      <c r="G162" s="414">
        <v>43909.506805555553</v>
      </c>
      <c r="H162" s="413" t="s">
        <v>3845</v>
      </c>
      <c r="I162" s="413">
        <v>10000</v>
      </c>
    </row>
    <row r="163" spans="2:9">
      <c r="B163" s="411">
        <v>201408110150526</v>
      </c>
      <c r="C163" s="412" t="s">
        <v>3677</v>
      </c>
      <c r="D163" s="413" t="s">
        <v>3842</v>
      </c>
      <c r="E163" s="413" t="s">
        <v>3843</v>
      </c>
      <c r="F163" s="413" t="s">
        <v>598</v>
      </c>
      <c r="G163" s="414">
        <v>43909.49486111111</v>
      </c>
      <c r="H163" s="413" t="s">
        <v>3846</v>
      </c>
      <c r="I163" s="413">
        <v>1000</v>
      </c>
    </row>
    <row r="164" spans="2:9">
      <c r="B164" s="411">
        <v>201406110150289</v>
      </c>
      <c r="C164" s="412" t="s">
        <v>3682</v>
      </c>
      <c r="D164" s="413" t="s">
        <v>3847</v>
      </c>
      <c r="E164" s="413" t="s">
        <v>3848</v>
      </c>
      <c r="F164" s="413" t="s">
        <v>598</v>
      </c>
      <c r="G164" s="414">
        <v>43908.705694444441</v>
      </c>
      <c r="H164" s="413" t="s">
        <v>3849</v>
      </c>
      <c r="I164" s="413">
        <v>10000</v>
      </c>
    </row>
    <row r="165" spans="2:9">
      <c r="B165" s="411">
        <v>201401110151509</v>
      </c>
      <c r="C165" s="412" t="s">
        <v>3150</v>
      </c>
      <c r="D165" s="413" t="s">
        <v>3842</v>
      </c>
      <c r="E165" s="413" t="s">
        <v>3843</v>
      </c>
      <c r="F165" s="413" t="s">
        <v>598</v>
      </c>
      <c r="G165" s="414">
        <v>43903.45820601852</v>
      </c>
      <c r="H165" s="413" t="s">
        <v>3850</v>
      </c>
      <c r="I165" s="413">
        <v>372573</v>
      </c>
    </row>
    <row r="166" spans="2:9">
      <c r="B166" s="411">
        <v>201408110150503</v>
      </c>
      <c r="C166" s="412" t="s">
        <v>3677</v>
      </c>
      <c r="D166" s="413" t="s">
        <v>3842</v>
      </c>
      <c r="E166" s="413" t="s">
        <v>3843</v>
      </c>
      <c r="F166" s="413" t="s">
        <v>598</v>
      </c>
      <c r="G166" s="414">
        <v>43897.416666666664</v>
      </c>
      <c r="H166" s="413" t="s">
        <v>3851</v>
      </c>
      <c r="I166" s="413">
        <v>1000</v>
      </c>
    </row>
    <row r="167" spans="2:9">
      <c r="B167" s="411">
        <v>201404110150539</v>
      </c>
      <c r="C167" s="412" t="s">
        <v>3675</v>
      </c>
      <c r="D167" s="413" t="s">
        <v>3852</v>
      </c>
      <c r="E167" s="413" t="s">
        <v>3848</v>
      </c>
      <c r="F167" s="413" t="s">
        <v>598</v>
      </c>
      <c r="G167" s="414">
        <v>43896.717152777775</v>
      </c>
      <c r="H167" s="413" t="s">
        <v>3853</v>
      </c>
      <c r="I167" s="413">
        <v>10000</v>
      </c>
    </row>
    <row r="168" spans="2:9">
      <c r="B168" s="411">
        <v>201401110151410</v>
      </c>
      <c r="C168" s="412" t="s">
        <v>3150</v>
      </c>
      <c r="D168" s="413" t="s">
        <v>3847</v>
      </c>
      <c r="E168" s="413" t="s">
        <v>3848</v>
      </c>
      <c r="F168" s="413" t="s">
        <v>598</v>
      </c>
      <c r="G168" s="414">
        <v>43881.700648148151</v>
      </c>
      <c r="H168" s="413" t="s">
        <v>3854</v>
      </c>
      <c r="I168" s="413">
        <v>1000</v>
      </c>
    </row>
    <row r="169" spans="2:9">
      <c r="B169" s="411">
        <v>201405110150892</v>
      </c>
      <c r="C169" s="412" t="s">
        <v>3165</v>
      </c>
      <c r="D169" s="413" t="s">
        <v>3847</v>
      </c>
      <c r="E169" s="413" t="s">
        <v>3848</v>
      </c>
      <c r="F169" s="413" t="s">
        <v>598</v>
      </c>
      <c r="G169" s="414">
        <v>43875.631782407407</v>
      </c>
      <c r="H169" s="413" t="s">
        <v>3745</v>
      </c>
      <c r="I169" s="413">
        <v>0</v>
      </c>
    </row>
    <row r="170" spans="2:9">
      <c r="B170" s="411">
        <v>201408110150438</v>
      </c>
      <c r="C170" s="412" t="s">
        <v>3677</v>
      </c>
      <c r="D170" s="413" t="s">
        <v>3847</v>
      </c>
      <c r="E170" s="413" t="s">
        <v>3848</v>
      </c>
      <c r="F170" s="413" t="s">
        <v>598</v>
      </c>
      <c r="G170" s="414">
        <v>43847.720057870371</v>
      </c>
      <c r="H170" s="413" t="s">
        <v>3855</v>
      </c>
      <c r="I170" s="413">
        <v>10000</v>
      </c>
    </row>
    <row r="171" spans="2:9">
      <c r="B171" s="411">
        <v>201402110151076</v>
      </c>
      <c r="C171" s="412" t="s">
        <v>3159</v>
      </c>
      <c r="D171" s="413" t="s">
        <v>3847</v>
      </c>
      <c r="E171" s="413" t="s">
        <v>3848</v>
      </c>
      <c r="F171" s="413" t="s">
        <v>598</v>
      </c>
      <c r="G171" s="414">
        <v>43847.429097222222</v>
      </c>
      <c r="H171" s="413" t="s">
        <v>3856</v>
      </c>
      <c r="I171" s="413">
        <v>10000</v>
      </c>
    </row>
  </sheetData>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dimension ref="A1:F108"/>
  <sheetViews>
    <sheetView workbookViewId="0">
      <pane ySplit="1" topLeftCell="A2" activePane="bottomLeft" state="frozen"/>
      <selection pane="bottomLeft" activeCell="A5" sqref="A5:B5 A26:B26 A36:B36 A47:B47 A56:B56 A63:B63 A73:B73 A82:B82 A85:B85 A94:B94 A99:B99 A105:B105"/>
      <pivotSelection pane="topRight" showHeader="1" axis="axisRow" activeRow="9" previousRow="9" click="1" r:id="rId1">
        <pivotArea dataOnly="0" labelOnly="1" fieldPosition="0">
          <references count="1">
            <reference field="10" count="0"/>
          </references>
        </pivotArea>
      </pivotSelection>
    </sheetView>
  </sheetViews>
  <sheetFormatPr defaultRowHeight="15"/>
  <cols>
    <col min="1" max="1" width="37" bestFit="1" customWidth="1"/>
    <col min="2" max="2" width="33.140625" bestFit="1" customWidth="1"/>
    <col min="3" max="6" width="12.7109375" customWidth="1"/>
    <col min="7" max="8" width="20" bestFit="1" customWidth="1"/>
    <col min="9" max="9" width="23.7109375" bestFit="1" customWidth="1"/>
    <col min="10" max="10" width="25" bestFit="1" customWidth="1"/>
  </cols>
  <sheetData>
    <row r="1" spans="1:6" ht="36.75" customHeight="1"/>
    <row r="2" spans="1:6">
      <c r="A2" s="3"/>
    </row>
    <row r="3" spans="1:6">
      <c r="A3" s="416" t="s">
        <v>6151</v>
      </c>
      <c r="B3" s="2"/>
      <c r="C3" s="416" t="s">
        <v>3137</v>
      </c>
      <c r="D3" s="2"/>
      <c r="E3" s="2"/>
      <c r="F3" s="2"/>
    </row>
    <row r="4" spans="1:6">
      <c r="A4" s="416" t="s">
        <v>3139</v>
      </c>
      <c r="B4" s="416" t="s">
        <v>3140</v>
      </c>
      <c r="C4" s="2" t="s">
        <v>3148</v>
      </c>
      <c r="D4" s="2" t="s">
        <v>3881</v>
      </c>
      <c r="E4" s="2" t="s">
        <v>3153</v>
      </c>
      <c r="F4" s="2" t="s">
        <v>689</v>
      </c>
    </row>
    <row r="5" spans="1:6">
      <c r="A5" s="62" t="s">
        <v>3941</v>
      </c>
      <c r="B5" s="62"/>
      <c r="C5" s="427">
        <v>-13284580.650000002</v>
      </c>
      <c r="D5" s="427">
        <v>-72282.820000000007</v>
      </c>
      <c r="E5" s="427">
        <v>23941120.540000003</v>
      </c>
      <c r="F5" s="427">
        <v>10584257.069999997</v>
      </c>
    </row>
    <row r="6" spans="1:6">
      <c r="A6" s="2"/>
      <c r="B6" s="2" t="s">
        <v>4631</v>
      </c>
      <c r="C6" s="417"/>
      <c r="D6" s="417"/>
      <c r="E6" s="417">
        <v>950350.03</v>
      </c>
      <c r="F6" s="417">
        <v>950350.03</v>
      </c>
    </row>
    <row r="7" spans="1:6">
      <c r="A7" s="2"/>
      <c r="B7" s="2" t="s">
        <v>3942</v>
      </c>
      <c r="C7" s="417">
        <v>-10336639.040000001</v>
      </c>
      <c r="D7" s="417"/>
      <c r="E7" s="417"/>
      <c r="F7" s="417">
        <v>-10336639.040000001</v>
      </c>
    </row>
    <row r="8" spans="1:6">
      <c r="A8" s="2"/>
      <c r="B8" s="2" t="s">
        <v>4905</v>
      </c>
      <c r="C8" s="417"/>
      <c r="D8" s="417"/>
      <c r="E8" s="417">
        <v>52699</v>
      </c>
      <c r="F8" s="417">
        <v>52699</v>
      </c>
    </row>
    <row r="9" spans="1:6">
      <c r="A9" s="2"/>
      <c r="B9" s="2" t="s">
        <v>3494</v>
      </c>
      <c r="C9" s="417"/>
      <c r="D9" s="417"/>
      <c r="E9" s="417">
        <v>58000.01</v>
      </c>
      <c r="F9" s="417">
        <v>58000.01</v>
      </c>
    </row>
    <row r="10" spans="1:6">
      <c r="A10" s="2"/>
      <c r="B10" s="2" t="s">
        <v>3963</v>
      </c>
      <c r="C10" s="417"/>
      <c r="D10" s="417"/>
      <c r="E10" s="417">
        <v>126414</v>
      </c>
      <c r="F10" s="417">
        <v>126414</v>
      </c>
    </row>
    <row r="11" spans="1:6">
      <c r="A11" s="2"/>
      <c r="B11" s="2" t="s">
        <v>3967</v>
      </c>
      <c r="C11" s="417"/>
      <c r="D11" s="417">
        <v>-4736</v>
      </c>
      <c r="E11" s="417">
        <v>148133</v>
      </c>
      <c r="F11" s="417">
        <v>143397</v>
      </c>
    </row>
    <row r="12" spans="1:6">
      <c r="A12" s="2"/>
      <c r="B12" s="2" t="s">
        <v>4957</v>
      </c>
      <c r="C12" s="417"/>
      <c r="D12" s="417"/>
      <c r="E12" s="417">
        <v>958257</v>
      </c>
      <c r="F12" s="417">
        <v>958257</v>
      </c>
    </row>
    <row r="13" spans="1:6">
      <c r="A13" s="2"/>
      <c r="B13" s="2" t="s">
        <v>4958</v>
      </c>
      <c r="C13" s="417"/>
      <c r="D13" s="417">
        <v>-240</v>
      </c>
      <c r="E13" s="417"/>
      <c r="F13" s="417">
        <v>-240</v>
      </c>
    </row>
    <row r="14" spans="1:6">
      <c r="A14" s="2"/>
      <c r="B14" s="2" t="s">
        <v>4960</v>
      </c>
      <c r="C14" s="417"/>
      <c r="D14" s="417">
        <v>-605</v>
      </c>
      <c r="E14" s="417">
        <v>47554</v>
      </c>
      <c r="F14" s="417">
        <v>46949</v>
      </c>
    </row>
    <row r="15" spans="1:6">
      <c r="A15" s="2"/>
      <c r="B15" s="2" t="s">
        <v>4962</v>
      </c>
      <c r="C15" s="417"/>
      <c r="D15" s="417"/>
      <c r="E15" s="417">
        <v>1030000</v>
      </c>
      <c r="F15" s="417">
        <v>1030000</v>
      </c>
    </row>
    <row r="16" spans="1:6">
      <c r="A16" s="2"/>
      <c r="B16" s="2" t="s">
        <v>3969</v>
      </c>
      <c r="C16" s="417"/>
      <c r="D16" s="417">
        <v>-13763.51</v>
      </c>
      <c r="E16" s="417">
        <v>10914796</v>
      </c>
      <c r="F16" s="417">
        <v>10901032.49</v>
      </c>
    </row>
    <row r="17" spans="1:6">
      <c r="A17" s="2"/>
      <c r="B17" s="2" t="s">
        <v>4965</v>
      </c>
      <c r="C17" s="417"/>
      <c r="D17" s="417"/>
      <c r="E17" s="417">
        <v>464920</v>
      </c>
      <c r="F17" s="417">
        <v>464920</v>
      </c>
    </row>
    <row r="18" spans="1:6">
      <c r="A18" s="2"/>
      <c r="B18" s="2" t="s">
        <v>4966</v>
      </c>
      <c r="C18" s="417"/>
      <c r="D18" s="417"/>
      <c r="E18" s="417">
        <v>4492026.92</v>
      </c>
      <c r="F18" s="417">
        <v>4492026.92</v>
      </c>
    </row>
    <row r="19" spans="1:6">
      <c r="A19" s="2"/>
      <c r="B19" s="2" t="s">
        <v>4968</v>
      </c>
      <c r="C19" s="417"/>
      <c r="D19" s="417"/>
      <c r="E19" s="417">
        <v>29500</v>
      </c>
      <c r="F19" s="417">
        <v>29500</v>
      </c>
    </row>
    <row r="20" spans="1:6">
      <c r="A20" s="2"/>
      <c r="B20" s="2" t="s">
        <v>3971</v>
      </c>
      <c r="C20" s="417"/>
      <c r="D20" s="417"/>
      <c r="E20" s="417">
        <v>36612</v>
      </c>
      <c r="F20" s="417">
        <v>36612</v>
      </c>
    </row>
    <row r="21" spans="1:6">
      <c r="A21" s="2"/>
      <c r="B21" s="2" t="s">
        <v>3973</v>
      </c>
      <c r="C21" s="417"/>
      <c r="D21" s="417">
        <v>-1802</v>
      </c>
      <c r="E21" s="417"/>
      <c r="F21" s="417">
        <v>-1802</v>
      </c>
    </row>
    <row r="22" spans="1:6">
      <c r="A22" s="2"/>
      <c r="B22" s="2" t="s">
        <v>4970</v>
      </c>
      <c r="C22" s="417"/>
      <c r="D22" s="417">
        <v>-51136.31</v>
      </c>
      <c r="E22" s="417"/>
      <c r="F22" s="417">
        <v>-51136.31</v>
      </c>
    </row>
    <row r="23" spans="1:6">
      <c r="A23" s="2"/>
      <c r="B23" s="2" t="s">
        <v>4972</v>
      </c>
      <c r="C23" s="417"/>
      <c r="D23" s="417"/>
      <c r="E23" s="417">
        <v>3350850</v>
      </c>
      <c r="F23" s="417">
        <v>3350850</v>
      </c>
    </row>
    <row r="24" spans="1:6">
      <c r="A24" s="2"/>
      <c r="B24" s="2" t="s">
        <v>3461</v>
      </c>
      <c r="C24" s="417">
        <v>-2947941.6100000003</v>
      </c>
      <c r="D24" s="417"/>
      <c r="E24" s="417">
        <v>1214620.6399999999</v>
      </c>
      <c r="F24" s="417">
        <v>-1733320.9700000004</v>
      </c>
    </row>
    <row r="25" spans="1:6">
      <c r="A25" s="2"/>
      <c r="B25" s="2" t="s">
        <v>3166</v>
      </c>
      <c r="C25" s="417"/>
      <c r="D25" s="417"/>
      <c r="E25" s="417">
        <v>66387.94</v>
      </c>
      <c r="F25" s="417">
        <v>66387.94</v>
      </c>
    </row>
    <row r="26" spans="1:6">
      <c r="A26" s="62" t="s">
        <v>3150</v>
      </c>
      <c r="B26" s="62"/>
      <c r="C26" s="427">
        <v>-4539352.26</v>
      </c>
      <c r="D26" s="427">
        <v>-52251.239999999991</v>
      </c>
      <c r="E26" s="427">
        <v>12767279.540000003</v>
      </c>
      <c r="F26" s="427">
        <v>8175676.0400000038</v>
      </c>
    </row>
    <row r="27" spans="1:6">
      <c r="A27" s="2"/>
      <c r="B27" s="2" t="s">
        <v>3151</v>
      </c>
      <c r="C27" s="417"/>
      <c r="D27" s="417">
        <v>-46.38</v>
      </c>
      <c r="E27" s="417">
        <v>153840.97</v>
      </c>
      <c r="F27" s="417">
        <v>153794.59</v>
      </c>
    </row>
    <row r="28" spans="1:6">
      <c r="A28" s="2"/>
      <c r="B28" s="2" t="s">
        <v>3155</v>
      </c>
      <c r="C28" s="417"/>
      <c r="D28" s="417">
        <v>-26</v>
      </c>
      <c r="E28" s="417">
        <v>3508653.9100000015</v>
      </c>
      <c r="F28" s="417">
        <v>3508627.9100000015</v>
      </c>
    </row>
    <row r="29" spans="1:6">
      <c r="A29" s="2"/>
      <c r="B29" s="2" t="s">
        <v>3902</v>
      </c>
      <c r="C29" s="417">
        <v>-343747.9</v>
      </c>
      <c r="D29" s="417"/>
      <c r="E29" s="417"/>
      <c r="F29" s="417">
        <v>-343747.9</v>
      </c>
    </row>
    <row r="30" spans="1:6">
      <c r="A30" s="2"/>
      <c r="B30" s="2" t="s">
        <v>3938</v>
      </c>
      <c r="C30" s="417"/>
      <c r="D30" s="417"/>
      <c r="E30" s="417">
        <v>8496</v>
      </c>
      <c r="F30" s="417">
        <v>8496</v>
      </c>
    </row>
    <row r="31" spans="1:6">
      <c r="A31" s="2"/>
      <c r="B31" s="2" t="s">
        <v>3975</v>
      </c>
      <c r="C31" s="417">
        <v>-201425</v>
      </c>
      <c r="D31" s="417"/>
      <c r="E31" s="417"/>
      <c r="F31" s="417">
        <v>-201425</v>
      </c>
    </row>
    <row r="32" spans="1:6">
      <c r="A32" s="2"/>
      <c r="B32" s="2" t="s">
        <v>3461</v>
      </c>
      <c r="C32" s="417">
        <v>-3557397.73</v>
      </c>
      <c r="D32" s="417">
        <v>-52178.859999999993</v>
      </c>
      <c r="E32" s="417">
        <v>7475970.370000001</v>
      </c>
      <c r="F32" s="417">
        <v>3866393.7800000012</v>
      </c>
    </row>
    <row r="33" spans="1:6">
      <c r="A33" s="2"/>
      <c r="B33" s="2" t="s">
        <v>3166</v>
      </c>
      <c r="C33" s="417">
        <v>-103782</v>
      </c>
      <c r="D33" s="417"/>
      <c r="E33" s="417">
        <v>1265982.5100000005</v>
      </c>
      <c r="F33" s="417">
        <v>1162200.5100000005</v>
      </c>
    </row>
    <row r="34" spans="1:6">
      <c r="A34" s="2"/>
      <c r="B34" s="2" t="s">
        <v>6052</v>
      </c>
      <c r="C34" s="417"/>
      <c r="D34" s="417"/>
      <c r="E34" s="417">
        <v>354335.77999999997</v>
      </c>
      <c r="F34" s="417">
        <v>354335.77999999997</v>
      </c>
    </row>
    <row r="35" spans="1:6">
      <c r="A35" s="2"/>
      <c r="B35" s="2" t="s">
        <v>3161</v>
      </c>
      <c r="C35" s="417">
        <v>-332999.63000000006</v>
      </c>
      <c r="D35" s="417"/>
      <c r="E35" s="417"/>
      <c r="F35" s="417">
        <v>-332999.63000000006</v>
      </c>
    </row>
    <row r="36" spans="1:6">
      <c r="A36" s="62" t="s">
        <v>3159</v>
      </c>
      <c r="B36" s="62"/>
      <c r="C36" s="427">
        <v>-5534025.3299999991</v>
      </c>
      <c r="D36" s="427">
        <v>-10195</v>
      </c>
      <c r="E36" s="427">
        <v>7292810.1399999987</v>
      </c>
      <c r="F36" s="427">
        <v>1748589.8099999996</v>
      </c>
    </row>
    <row r="37" spans="1:6">
      <c r="A37" s="2"/>
      <c r="B37" s="2" t="s">
        <v>3151</v>
      </c>
      <c r="C37" s="417"/>
      <c r="D37" s="417"/>
      <c r="E37" s="417">
        <v>16213.29</v>
      </c>
      <c r="F37" s="417">
        <v>16213.29</v>
      </c>
    </row>
    <row r="38" spans="1:6">
      <c r="A38" s="2"/>
      <c r="B38" s="2" t="s">
        <v>3872</v>
      </c>
      <c r="C38" s="417">
        <v>-96749</v>
      </c>
      <c r="D38" s="417"/>
      <c r="E38" s="417"/>
      <c r="F38" s="417">
        <v>-96749</v>
      </c>
    </row>
    <row r="39" spans="1:6">
      <c r="A39" s="2"/>
      <c r="B39" s="2" t="s">
        <v>3155</v>
      </c>
      <c r="C39" s="417"/>
      <c r="D39" s="417">
        <v>-10195</v>
      </c>
      <c r="E39" s="417">
        <v>4776120.0999999996</v>
      </c>
      <c r="F39" s="417">
        <v>4765925.0999999996</v>
      </c>
    </row>
    <row r="40" spans="1:6">
      <c r="A40" s="2"/>
      <c r="B40" s="2" t="s">
        <v>3902</v>
      </c>
      <c r="C40" s="417">
        <v>-262868.25</v>
      </c>
      <c r="D40" s="417"/>
      <c r="E40" s="417"/>
      <c r="F40" s="417">
        <v>-262868.25</v>
      </c>
    </row>
    <row r="41" spans="1:6">
      <c r="A41" s="2"/>
      <c r="B41" s="2" t="s">
        <v>3938</v>
      </c>
      <c r="C41" s="417"/>
      <c r="D41" s="417"/>
      <c r="E41" s="417">
        <v>48150.2</v>
      </c>
      <c r="F41" s="417">
        <v>48150.2</v>
      </c>
    </row>
    <row r="42" spans="1:6">
      <c r="A42" s="2"/>
      <c r="B42" s="2" t="s">
        <v>3975</v>
      </c>
      <c r="C42" s="417">
        <v>-366421</v>
      </c>
      <c r="D42" s="417"/>
      <c r="E42" s="417"/>
      <c r="F42" s="417">
        <v>-366421</v>
      </c>
    </row>
    <row r="43" spans="1:6">
      <c r="A43" s="2"/>
      <c r="B43" s="2" t="s">
        <v>3461</v>
      </c>
      <c r="C43" s="417">
        <v>-4166870.61</v>
      </c>
      <c r="D43" s="417"/>
      <c r="E43" s="417">
        <v>1874165.4799999997</v>
      </c>
      <c r="F43" s="417">
        <v>-2292705.13</v>
      </c>
    </row>
    <row r="44" spans="1:6">
      <c r="A44" s="2"/>
      <c r="B44" s="2" t="s">
        <v>3166</v>
      </c>
      <c r="C44" s="417">
        <v>-232467.35000000003</v>
      </c>
      <c r="D44" s="417"/>
      <c r="E44" s="417">
        <v>313400.42999999982</v>
      </c>
      <c r="F44" s="417">
        <v>80933.079999999783</v>
      </c>
    </row>
    <row r="45" spans="1:6">
      <c r="A45" s="2"/>
      <c r="B45" s="2" t="s">
        <v>6052</v>
      </c>
      <c r="C45" s="417"/>
      <c r="D45" s="417"/>
      <c r="E45" s="417">
        <v>264760.64</v>
      </c>
      <c r="F45" s="417">
        <v>264760.64</v>
      </c>
    </row>
    <row r="46" spans="1:6">
      <c r="A46" s="2"/>
      <c r="B46" s="2" t="s">
        <v>3161</v>
      </c>
      <c r="C46" s="417">
        <v>-408649.12</v>
      </c>
      <c r="D46" s="417"/>
      <c r="E46" s="417"/>
      <c r="F46" s="417">
        <v>-408649.12</v>
      </c>
    </row>
    <row r="47" spans="1:6">
      <c r="A47" s="62" t="s">
        <v>3681</v>
      </c>
      <c r="B47" s="62"/>
      <c r="C47" s="427">
        <v>-1843385.69</v>
      </c>
      <c r="D47" s="427">
        <v>-2499.9899999999998</v>
      </c>
      <c r="E47" s="427">
        <v>3401852.46</v>
      </c>
      <c r="F47" s="427">
        <v>1555966.7799999998</v>
      </c>
    </row>
    <row r="48" spans="1:6">
      <c r="A48" s="2"/>
      <c r="B48" s="2" t="s">
        <v>3151</v>
      </c>
      <c r="C48" s="417"/>
      <c r="D48" s="417"/>
      <c r="E48" s="417">
        <v>1273.02</v>
      </c>
      <c r="F48" s="417">
        <v>1273.02</v>
      </c>
    </row>
    <row r="49" spans="1:6">
      <c r="A49" s="2"/>
      <c r="B49" s="2" t="s">
        <v>3155</v>
      </c>
      <c r="C49" s="417"/>
      <c r="D49" s="417"/>
      <c r="E49" s="417">
        <v>692908.44000000006</v>
      </c>
      <c r="F49" s="417">
        <v>692908.44000000006</v>
      </c>
    </row>
    <row r="50" spans="1:6">
      <c r="A50" s="2"/>
      <c r="B50" s="2" t="s">
        <v>3902</v>
      </c>
      <c r="C50" s="417">
        <v>-67000</v>
      </c>
      <c r="D50" s="417"/>
      <c r="E50" s="417"/>
      <c r="F50" s="417">
        <v>-67000</v>
      </c>
    </row>
    <row r="51" spans="1:6">
      <c r="A51" s="2"/>
      <c r="B51" s="2" t="s">
        <v>3938</v>
      </c>
      <c r="C51" s="417"/>
      <c r="D51" s="417"/>
      <c r="E51" s="417">
        <v>30372.5</v>
      </c>
      <c r="F51" s="417">
        <v>30372.5</v>
      </c>
    </row>
    <row r="52" spans="1:6">
      <c r="A52" s="2"/>
      <c r="B52" s="2" t="s">
        <v>3975</v>
      </c>
      <c r="C52" s="417">
        <v>-181313</v>
      </c>
      <c r="D52" s="417"/>
      <c r="E52" s="417"/>
      <c r="F52" s="417">
        <v>-181313</v>
      </c>
    </row>
    <row r="53" spans="1:6">
      <c r="A53" s="2"/>
      <c r="B53" s="2" t="s">
        <v>3461</v>
      </c>
      <c r="C53" s="417">
        <v>-1501609.68</v>
      </c>
      <c r="D53" s="417">
        <v>-2499.9899999999998</v>
      </c>
      <c r="E53" s="417">
        <v>2537099.63</v>
      </c>
      <c r="F53" s="417">
        <v>1032989.96</v>
      </c>
    </row>
    <row r="54" spans="1:6">
      <c r="A54" s="2"/>
      <c r="B54" s="2" t="s">
        <v>3166</v>
      </c>
      <c r="C54" s="417">
        <v>-32000</v>
      </c>
      <c r="D54" s="417"/>
      <c r="E54" s="417">
        <v>140198.86999999997</v>
      </c>
      <c r="F54" s="417">
        <v>108198.86999999997</v>
      </c>
    </row>
    <row r="55" spans="1:6">
      <c r="A55" s="2"/>
      <c r="B55" s="2" t="s">
        <v>3161</v>
      </c>
      <c r="C55" s="417">
        <v>-61463.01</v>
      </c>
      <c r="D55" s="417"/>
      <c r="E55" s="417"/>
      <c r="F55" s="417">
        <v>-61463.01</v>
      </c>
    </row>
    <row r="56" spans="1:6">
      <c r="A56" s="62" t="s">
        <v>3675</v>
      </c>
      <c r="B56" s="62"/>
      <c r="C56" s="427">
        <v>-2613978.35</v>
      </c>
      <c r="D56" s="427"/>
      <c r="E56" s="427">
        <v>2044905.3099999996</v>
      </c>
      <c r="F56" s="427">
        <v>-569073.04000000039</v>
      </c>
    </row>
    <row r="57" spans="1:6">
      <c r="A57" s="2"/>
      <c r="B57" s="2" t="s">
        <v>3155</v>
      </c>
      <c r="C57" s="417"/>
      <c r="D57" s="417"/>
      <c r="E57" s="417">
        <v>647164.75999999978</v>
      </c>
      <c r="F57" s="417">
        <v>647164.75999999978</v>
      </c>
    </row>
    <row r="58" spans="1:6">
      <c r="A58" s="2"/>
      <c r="B58" s="2" t="s">
        <v>3902</v>
      </c>
      <c r="C58" s="417">
        <v>-218933.83</v>
      </c>
      <c r="D58" s="417"/>
      <c r="E58" s="417"/>
      <c r="F58" s="417">
        <v>-218933.83</v>
      </c>
    </row>
    <row r="59" spans="1:6">
      <c r="A59" s="2"/>
      <c r="B59" s="2" t="s">
        <v>3938</v>
      </c>
      <c r="C59" s="417"/>
      <c r="D59" s="417"/>
      <c r="E59" s="417">
        <v>45961</v>
      </c>
      <c r="F59" s="417">
        <v>45961</v>
      </c>
    </row>
    <row r="60" spans="1:6">
      <c r="A60" s="2"/>
      <c r="B60" s="2" t="s">
        <v>3975</v>
      </c>
      <c r="C60" s="417">
        <v>-144413</v>
      </c>
      <c r="D60" s="417"/>
      <c r="E60" s="417"/>
      <c r="F60" s="417">
        <v>-144413</v>
      </c>
    </row>
    <row r="61" spans="1:6">
      <c r="A61" s="2"/>
      <c r="B61" s="2" t="s">
        <v>3461</v>
      </c>
      <c r="C61" s="417">
        <v>-2232600.06</v>
      </c>
      <c r="D61" s="417"/>
      <c r="E61" s="417">
        <v>1125278.6099999999</v>
      </c>
      <c r="F61" s="417">
        <v>-1107321.4500000002</v>
      </c>
    </row>
    <row r="62" spans="1:6">
      <c r="A62" s="2"/>
      <c r="B62" s="2" t="s">
        <v>3166</v>
      </c>
      <c r="C62" s="417">
        <v>-18031.46</v>
      </c>
      <c r="D62" s="417"/>
      <c r="E62" s="417">
        <v>226500.93999999997</v>
      </c>
      <c r="F62" s="417">
        <v>208469.47999999998</v>
      </c>
    </row>
    <row r="63" spans="1:6">
      <c r="A63" s="62" t="s">
        <v>3165</v>
      </c>
      <c r="B63" s="62"/>
      <c r="C63" s="427">
        <v>-4761344.9499999993</v>
      </c>
      <c r="D63" s="427">
        <v>-52303.22</v>
      </c>
      <c r="E63" s="427">
        <v>7016669.6100000003</v>
      </c>
      <c r="F63" s="427">
        <v>2203021.4400000013</v>
      </c>
    </row>
    <row r="64" spans="1:6">
      <c r="A64" s="2"/>
      <c r="B64" s="2" t="s">
        <v>3151</v>
      </c>
      <c r="C64" s="417"/>
      <c r="D64" s="417">
        <v>-1177.49</v>
      </c>
      <c r="E64" s="417">
        <v>54783.03</v>
      </c>
      <c r="F64" s="417">
        <v>53605.54</v>
      </c>
    </row>
    <row r="65" spans="1:6">
      <c r="A65" s="2"/>
      <c r="B65" s="2" t="s">
        <v>3155</v>
      </c>
      <c r="C65" s="417"/>
      <c r="D65" s="417">
        <v>-266.45999999999998</v>
      </c>
      <c r="E65" s="417">
        <v>1966202.3999999997</v>
      </c>
      <c r="F65" s="417">
        <v>1965935.9399999997</v>
      </c>
    </row>
    <row r="66" spans="1:6">
      <c r="A66" s="2"/>
      <c r="B66" s="2" t="s">
        <v>3902</v>
      </c>
      <c r="C66" s="417">
        <v>-420755.04999999993</v>
      </c>
      <c r="D66" s="417"/>
      <c r="E66" s="417"/>
      <c r="F66" s="417">
        <v>-420755.04999999993</v>
      </c>
    </row>
    <row r="67" spans="1:6">
      <c r="A67" s="2"/>
      <c r="B67" s="2" t="s">
        <v>3938</v>
      </c>
      <c r="C67" s="417"/>
      <c r="D67" s="417"/>
      <c r="E67" s="417">
        <v>6077</v>
      </c>
      <c r="F67" s="417">
        <v>6077</v>
      </c>
    </row>
    <row r="68" spans="1:6">
      <c r="A68" s="2"/>
      <c r="B68" s="2" t="s">
        <v>3494</v>
      </c>
      <c r="C68" s="417">
        <v>-141560</v>
      </c>
      <c r="D68" s="417"/>
      <c r="E68" s="417"/>
      <c r="F68" s="417">
        <v>-141560</v>
      </c>
    </row>
    <row r="69" spans="1:6">
      <c r="A69" s="2"/>
      <c r="B69" s="2" t="s">
        <v>3975</v>
      </c>
      <c r="C69" s="417">
        <v>-223647</v>
      </c>
      <c r="D69" s="417"/>
      <c r="E69" s="417"/>
      <c r="F69" s="417">
        <v>-223647</v>
      </c>
    </row>
    <row r="70" spans="1:6">
      <c r="A70" s="2"/>
      <c r="B70" s="2" t="s">
        <v>3461</v>
      </c>
      <c r="C70" s="417">
        <v>-3754180.5599999991</v>
      </c>
      <c r="D70" s="417">
        <v>-48054.29</v>
      </c>
      <c r="E70" s="417">
        <v>4539906.040000001</v>
      </c>
      <c r="F70" s="417">
        <v>737671.19000000181</v>
      </c>
    </row>
    <row r="71" spans="1:6">
      <c r="A71" s="2"/>
      <c r="B71" s="2" t="s">
        <v>3166</v>
      </c>
      <c r="C71" s="417">
        <v>-104950.09</v>
      </c>
      <c r="D71" s="417">
        <v>-2804.9799999999996</v>
      </c>
      <c r="E71" s="417">
        <v>449701.14000000007</v>
      </c>
      <c r="F71" s="417">
        <v>341946.07000000007</v>
      </c>
    </row>
    <row r="72" spans="1:6">
      <c r="A72" s="2"/>
      <c r="B72" s="2" t="s">
        <v>3161</v>
      </c>
      <c r="C72" s="417">
        <v>-116252.24999999997</v>
      </c>
      <c r="D72" s="417"/>
      <c r="E72" s="417"/>
      <c r="F72" s="417">
        <v>-116252.24999999997</v>
      </c>
    </row>
    <row r="73" spans="1:6">
      <c r="A73" s="62" t="s">
        <v>3682</v>
      </c>
      <c r="B73" s="62"/>
      <c r="C73" s="427">
        <v>-767602.21000000008</v>
      </c>
      <c r="D73" s="427"/>
      <c r="E73" s="427">
        <v>507786.85</v>
      </c>
      <c r="F73" s="427">
        <v>-259815.36000000007</v>
      </c>
    </row>
    <row r="74" spans="1:6">
      <c r="A74" s="2"/>
      <c r="B74" s="2" t="s">
        <v>3151</v>
      </c>
      <c r="C74" s="417"/>
      <c r="D74" s="417"/>
      <c r="E74" s="417">
        <v>2190</v>
      </c>
      <c r="F74" s="417">
        <v>2190</v>
      </c>
    </row>
    <row r="75" spans="1:6">
      <c r="A75" s="2"/>
      <c r="B75" s="2" t="s">
        <v>3155</v>
      </c>
      <c r="C75" s="417"/>
      <c r="D75" s="417"/>
      <c r="E75" s="417">
        <v>282670.49</v>
      </c>
      <c r="F75" s="417">
        <v>282670.49</v>
      </c>
    </row>
    <row r="76" spans="1:6">
      <c r="A76" s="2"/>
      <c r="B76" s="2" t="s">
        <v>3902</v>
      </c>
      <c r="C76" s="417">
        <v>-37326.189999999995</v>
      </c>
      <c r="D76" s="417"/>
      <c r="E76" s="417"/>
      <c r="F76" s="417">
        <v>-37326.189999999995</v>
      </c>
    </row>
    <row r="77" spans="1:6">
      <c r="A77" s="2"/>
      <c r="B77" s="2" t="s">
        <v>3938</v>
      </c>
      <c r="C77" s="417"/>
      <c r="D77" s="417"/>
      <c r="E77" s="417">
        <v>28969</v>
      </c>
      <c r="F77" s="417">
        <v>28969</v>
      </c>
    </row>
    <row r="78" spans="1:6">
      <c r="A78" s="2"/>
      <c r="B78" s="2" t="s">
        <v>3975</v>
      </c>
      <c r="C78" s="417">
        <v>-116786</v>
      </c>
      <c r="D78" s="417"/>
      <c r="E78" s="417"/>
      <c r="F78" s="417">
        <v>-116786</v>
      </c>
    </row>
    <row r="79" spans="1:6">
      <c r="A79" s="2"/>
      <c r="B79" s="2" t="s">
        <v>3461</v>
      </c>
      <c r="C79" s="417">
        <v>-348512.18000000005</v>
      </c>
      <c r="D79" s="417"/>
      <c r="E79" s="417"/>
      <c r="F79" s="417">
        <v>-348512.18000000005</v>
      </c>
    </row>
    <row r="80" spans="1:6">
      <c r="A80" s="2"/>
      <c r="B80" s="2" t="s">
        <v>3166</v>
      </c>
      <c r="C80" s="417">
        <v>-19977.400000000001</v>
      </c>
      <c r="D80" s="417"/>
      <c r="E80" s="417">
        <v>193957.36</v>
      </c>
      <c r="F80" s="417">
        <v>173979.96</v>
      </c>
    </row>
    <row r="81" spans="1:6">
      <c r="A81" s="2"/>
      <c r="B81" s="2" t="s">
        <v>3161</v>
      </c>
      <c r="C81" s="417">
        <v>-245000.44</v>
      </c>
      <c r="D81" s="417"/>
      <c r="E81" s="417"/>
      <c r="F81" s="417">
        <v>-245000.44</v>
      </c>
    </row>
    <row r="82" spans="1:6">
      <c r="A82" s="62" t="s">
        <v>4150</v>
      </c>
      <c r="B82" s="62"/>
      <c r="C82" s="427">
        <v>-40692.400000000001</v>
      </c>
      <c r="D82" s="427"/>
      <c r="E82" s="427">
        <v>64872.69000000001</v>
      </c>
      <c r="F82" s="427">
        <v>24180.290000000012</v>
      </c>
    </row>
    <row r="83" spans="1:6">
      <c r="A83" s="2"/>
      <c r="B83" s="2" t="s">
        <v>3902</v>
      </c>
      <c r="C83" s="417">
        <v>-30524.27</v>
      </c>
      <c r="D83" s="417"/>
      <c r="E83" s="417"/>
      <c r="F83" s="417">
        <v>-30524.27</v>
      </c>
    </row>
    <row r="84" spans="1:6">
      <c r="A84" s="2"/>
      <c r="B84" s="2" t="s">
        <v>3166</v>
      </c>
      <c r="C84" s="417">
        <v>-10168.129999999999</v>
      </c>
      <c r="D84" s="417"/>
      <c r="E84" s="417">
        <v>64872.69000000001</v>
      </c>
      <c r="F84" s="417">
        <v>54704.560000000012</v>
      </c>
    </row>
    <row r="85" spans="1:6">
      <c r="A85" s="62" t="s">
        <v>3677</v>
      </c>
      <c r="B85" s="62"/>
      <c r="C85" s="427">
        <v>-803063.6</v>
      </c>
      <c r="D85" s="427">
        <v>-10278.35</v>
      </c>
      <c r="E85" s="427">
        <v>2683037.0599999996</v>
      </c>
      <c r="F85" s="427">
        <v>1869695.1099999999</v>
      </c>
    </row>
    <row r="86" spans="1:6">
      <c r="A86" s="2"/>
      <c r="B86" s="2" t="s">
        <v>3151</v>
      </c>
      <c r="C86" s="417"/>
      <c r="D86" s="417"/>
      <c r="E86" s="417">
        <v>26996.34</v>
      </c>
      <c r="F86" s="417">
        <v>26996.34</v>
      </c>
    </row>
    <row r="87" spans="1:6">
      <c r="A87" s="2"/>
      <c r="B87" s="2" t="s">
        <v>3155</v>
      </c>
      <c r="C87" s="417"/>
      <c r="D87" s="417"/>
      <c r="E87" s="417">
        <v>1138572.6399999997</v>
      </c>
      <c r="F87" s="417">
        <v>1138572.6399999997</v>
      </c>
    </row>
    <row r="88" spans="1:6">
      <c r="A88" s="2"/>
      <c r="B88" s="2" t="s">
        <v>3902</v>
      </c>
      <c r="C88" s="417">
        <v>-87039.969999999987</v>
      </c>
      <c r="D88" s="417"/>
      <c r="E88" s="417"/>
      <c r="F88" s="417">
        <v>-87039.969999999987</v>
      </c>
    </row>
    <row r="89" spans="1:6">
      <c r="A89" s="2"/>
      <c r="B89" s="2" t="s">
        <v>3938</v>
      </c>
      <c r="C89" s="417"/>
      <c r="D89" s="417"/>
      <c r="E89" s="417">
        <v>18880</v>
      </c>
      <c r="F89" s="417">
        <v>18880</v>
      </c>
    </row>
    <row r="90" spans="1:6">
      <c r="A90" s="2"/>
      <c r="B90" s="2" t="s">
        <v>3975</v>
      </c>
      <c r="C90" s="417">
        <v>-65365</v>
      </c>
      <c r="D90" s="417"/>
      <c r="E90" s="417"/>
      <c r="F90" s="417">
        <v>-65365</v>
      </c>
    </row>
    <row r="91" spans="1:6">
      <c r="A91" s="2"/>
      <c r="B91" s="2" t="s">
        <v>3461</v>
      </c>
      <c r="C91" s="417">
        <v>-472939.95999999996</v>
      </c>
      <c r="D91" s="417">
        <v>-10278.35</v>
      </c>
      <c r="E91" s="417">
        <v>1375060.71</v>
      </c>
      <c r="F91" s="417">
        <v>891842.4</v>
      </c>
    </row>
    <row r="92" spans="1:6">
      <c r="A92" s="2"/>
      <c r="B92" s="2" t="s">
        <v>3166</v>
      </c>
      <c r="C92" s="417">
        <v>-23519.550000000003</v>
      </c>
      <c r="D92" s="417"/>
      <c r="E92" s="417">
        <v>123527.37</v>
      </c>
      <c r="F92" s="417">
        <v>100007.81999999999</v>
      </c>
    </row>
    <row r="93" spans="1:6">
      <c r="A93" s="2"/>
      <c r="B93" s="2" t="s">
        <v>3161</v>
      </c>
      <c r="C93" s="417">
        <v>-154199.12</v>
      </c>
      <c r="D93" s="417"/>
      <c r="E93" s="417"/>
      <c r="F93" s="417">
        <v>-154199.12</v>
      </c>
    </row>
    <row r="94" spans="1:6">
      <c r="A94" s="62" t="s">
        <v>3930</v>
      </c>
      <c r="B94" s="62"/>
      <c r="C94" s="427">
        <v>-4523437.16</v>
      </c>
      <c r="D94" s="427">
        <v>-30830.77</v>
      </c>
      <c r="E94" s="427">
        <v>4893227.28</v>
      </c>
      <c r="F94" s="427">
        <v>338959.34999999945</v>
      </c>
    </row>
    <row r="95" spans="1:6">
      <c r="A95" s="2"/>
      <c r="B95" s="2" t="s">
        <v>3151</v>
      </c>
      <c r="C95" s="417"/>
      <c r="D95" s="417"/>
      <c r="E95" s="417">
        <v>44994.98</v>
      </c>
      <c r="F95" s="417">
        <v>44994.98</v>
      </c>
    </row>
    <row r="96" spans="1:6">
      <c r="A96" s="2"/>
      <c r="B96" s="2" t="s">
        <v>3902</v>
      </c>
      <c r="C96" s="417">
        <v>-278790</v>
      </c>
      <c r="D96" s="417"/>
      <c r="E96" s="417"/>
      <c r="F96" s="417">
        <v>-278790</v>
      </c>
    </row>
    <row r="97" spans="1:6">
      <c r="A97" s="2"/>
      <c r="B97" s="2" t="s">
        <v>3461</v>
      </c>
      <c r="C97" s="417">
        <v>-3900515.8600000003</v>
      </c>
      <c r="D97" s="417">
        <v>-30830.77</v>
      </c>
      <c r="E97" s="417">
        <v>4848232.3</v>
      </c>
      <c r="F97" s="417">
        <v>916885.66999999946</v>
      </c>
    </row>
    <row r="98" spans="1:6">
      <c r="A98" s="2"/>
      <c r="B98" s="2" t="s">
        <v>3161</v>
      </c>
      <c r="C98" s="417">
        <v>-344131.3</v>
      </c>
      <c r="D98" s="417"/>
      <c r="E98" s="417"/>
      <c r="F98" s="417">
        <v>-344131.3</v>
      </c>
    </row>
    <row r="99" spans="1:6">
      <c r="A99" s="62" t="s">
        <v>3899</v>
      </c>
      <c r="B99" s="62"/>
      <c r="C99" s="427">
        <v>-225907.84</v>
      </c>
      <c r="D99" s="427">
        <v>-357.9</v>
      </c>
      <c r="E99" s="427">
        <v>2596814.4</v>
      </c>
      <c r="F99" s="427">
        <v>2370548.66</v>
      </c>
    </row>
    <row r="100" spans="1:6">
      <c r="A100" s="2"/>
      <c r="B100" s="2" t="s">
        <v>3155</v>
      </c>
      <c r="C100" s="417"/>
      <c r="D100" s="417">
        <v>-357.9</v>
      </c>
      <c r="E100" s="417">
        <v>2209711.98</v>
      </c>
      <c r="F100" s="417">
        <v>2209354.08</v>
      </c>
    </row>
    <row r="101" spans="1:6">
      <c r="A101" s="2"/>
      <c r="B101" s="2" t="s">
        <v>3902</v>
      </c>
      <c r="C101" s="417">
        <v>-26304.840000000004</v>
      </c>
      <c r="D101" s="417"/>
      <c r="E101" s="417"/>
      <c r="F101" s="417">
        <v>-26304.840000000004</v>
      </c>
    </row>
    <row r="102" spans="1:6">
      <c r="A102" s="2"/>
      <c r="B102" s="2" t="s">
        <v>3938</v>
      </c>
      <c r="C102" s="417"/>
      <c r="D102" s="417"/>
      <c r="E102" s="417">
        <v>105647.5</v>
      </c>
      <c r="F102" s="417">
        <v>105647.5</v>
      </c>
    </row>
    <row r="103" spans="1:6">
      <c r="A103" s="2"/>
      <c r="B103" s="2" t="s">
        <v>3975</v>
      </c>
      <c r="C103" s="417">
        <v>-33519</v>
      </c>
      <c r="D103" s="417"/>
      <c r="E103" s="417"/>
      <c r="F103" s="417">
        <v>-33519</v>
      </c>
    </row>
    <row r="104" spans="1:6">
      <c r="A104" s="2"/>
      <c r="B104" s="2" t="s">
        <v>3166</v>
      </c>
      <c r="C104" s="417">
        <v>-166084</v>
      </c>
      <c r="D104" s="417"/>
      <c r="E104" s="417">
        <v>281454.92</v>
      </c>
      <c r="F104" s="417">
        <v>115370.91999999998</v>
      </c>
    </row>
    <row r="105" spans="1:6">
      <c r="A105" s="62" t="s">
        <v>3711</v>
      </c>
      <c r="B105" s="62"/>
      <c r="C105" s="427">
        <v>-87128.14</v>
      </c>
      <c r="D105" s="427"/>
      <c r="E105" s="427">
        <v>5678.9</v>
      </c>
      <c r="F105" s="427">
        <v>-81449.240000000005</v>
      </c>
    </row>
    <row r="106" spans="1:6">
      <c r="A106" s="2"/>
      <c r="B106" s="2" t="s">
        <v>3151</v>
      </c>
      <c r="C106" s="417"/>
      <c r="D106" s="417"/>
      <c r="E106" s="417">
        <v>2498.4500000000003</v>
      </c>
      <c r="F106" s="417">
        <v>2498.4500000000003</v>
      </c>
    </row>
    <row r="107" spans="1:6">
      <c r="A107" s="2"/>
      <c r="B107" s="2" t="s">
        <v>3461</v>
      </c>
      <c r="C107" s="417">
        <v>-87128.14</v>
      </c>
      <c r="D107" s="417"/>
      <c r="E107" s="417">
        <v>3180.45</v>
      </c>
      <c r="F107" s="417">
        <v>-83947.69</v>
      </c>
    </row>
    <row r="108" spans="1:6">
      <c r="A108" s="2" t="s">
        <v>689</v>
      </c>
      <c r="B108" s="2"/>
      <c r="C108" s="417">
        <v>-39024498.579999991</v>
      </c>
      <c r="D108" s="417">
        <v>-230999.28999999998</v>
      </c>
      <c r="E108" s="417">
        <v>67216054.780000001</v>
      </c>
      <c r="F108" s="417">
        <v>27960556.91</v>
      </c>
    </row>
  </sheetData>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dimension ref="A1:L4133"/>
  <sheetViews>
    <sheetView workbookViewId="0">
      <selection activeCell="A5" sqref="A5"/>
    </sheetView>
  </sheetViews>
  <sheetFormatPr defaultRowHeight="15"/>
  <cols>
    <col min="1" max="1" width="56.7109375" bestFit="1" customWidth="1"/>
    <col min="2" max="2" width="12.5703125" bestFit="1" customWidth="1"/>
    <col min="3" max="3" width="11.28515625" bestFit="1" customWidth="1"/>
    <col min="4" max="4" width="12.5703125" bestFit="1" customWidth="1"/>
    <col min="5" max="5" width="15.42578125" bestFit="1" customWidth="1"/>
    <col min="6" max="6" width="11.85546875" bestFit="1" customWidth="1"/>
    <col min="7" max="7" width="15.85546875" bestFit="1" customWidth="1"/>
    <col min="9" max="9" width="8.7109375" bestFit="1" customWidth="1"/>
    <col min="10" max="10" width="30.5703125" bestFit="1" customWidth="1"/>
    <col min="11" max="11" width="15.42578125" bestFit="1" customWidth="1"/>
    <col min="12" max="12" width="33.140625" bestFit="1" customWidth="1"/>
  </cols>
  <sheetData>
    <row r="1" spans="1:12">
      <c r="A1" s="421" t="s">
        <v>3135</v>
      </c>
      <c r="B1" s="421" t="s">
        <v>3136</v>
      </c>
      <c r="C1" s="421" t="s">
        <v>3137</v>
      </c>
      <c r="D1" s="421" t="s">
        <v>3138</v>
      </c>
      <c r="E1" s="421" t="s">
        <v>3866</v>
      </c>
      <c r="F1" s="421" t="s">
        <v>3867</v>
      </c>
      <c r="G1" s="422" t="s">
        <v>3141</v>
      </c>
      <c r="H1" s="421" t="s">
        <v>3868</v>
      </c>
      <c r="I1" s="421" t="s">
        <v>3869</v>
      </c>
      <c r="J1" s="421" t="s">
        <v>3000</v>
      </c>
      <c r="K1" s="421" t="s">
        <v>3139</v>
      </c>
      <c r="L1" s="423" t="s">
        <v>3140</v>
      </c>
    </row>
    <row r="2" spans="1:12">
      <c r="A2" s="2" t="s">
        <v>4173</v>
      </c>
      <c r="B2" s="2">
        <v>1205293</v>
      </c>
      <c r="C2" s="2" t="s">
        <v>3881</v>
      </c>
      <c r="D2" s="2" t="s">
        <v>3882</v>
      </c>
      <c r="E2" s="2">
        <v>-907</v>
      </c>
      <c r="F2" s="2">
        <v>-46.38</v>
      </c>
      <c r="G2" s="34">
        <v>43741</v>
      </c>
      <c r="H2" s="2">
        <v>176</v>
      </c>
      <c r="I2" s="2" t="s">
        <v>4174</v>
      </c>
      <c r="J2" s="2" t="s">
        <v>4175</v>
      </c>
      <c r="K2" s="2" t="s">
        <v>3150</v>
      </c>
      <c r="L2" s="373" t="s">
        <v>3151</v>
      </c>
    </row>
    <row r="3" spans="1:12">
      <c r="A3" s="2" t="s">
        <v>4176</v>
      </c>
      <c r="B3" s="2">
        <v>1235550</v>
      </c>
      <c r="C3" s="2" t="s">
        <v>3153</v>
      </c>
      <c r="D3" s="2" t="s">
        <v>3154</v>
      </c>
      <c r="E3" s="2">
        <v>2011</v>
      </c>
      <c r="F3" s="2">
        <v>1857.25</v>
      </c>
      <c r="G3" s="34">
        <v>43878</v>
      </c>
      <c r="H3" s="2">
        <v>39</v>
      </c>
      <c r="I3" s="2" t="s">
        <v>4177</v>
      </c>
      <c r="J3" s="2" t="s">
        <v>4178</v>
      </c>
      <c r="K3" s="2" t="s">
        <v>3150</v>
      </c>
      <c r="L3" s="373" t="s">
        <v>3151</v>
      </c>
    </row>
    <row r="4" spans="1:12">
      <c r="A4" s="2" t="s">
        <v>3152</v>
      </c>
      <c r="B4" s="2">
        <v>624776</v>
      </c>
      <c r="C4" s="2" t="s">
        <v>3153</v>
      </c>
      <c r="D4" s="2" t="s">
        <v>3154</v>
      </c>
      <c r="E4" s="2">
        <v>6803.99</v>
      </c>
      <c r="F4" s="2">
        <v>6803.99</v>
      </c>
      <c r="G4" s="34">
        <v>43908</v>
      </c>
      <c r="H4" s="2">
        <v>9</v>
      </c>
      <c r="I4" s="2" t="s">
        <v>4179</v>
      </c>
      <c r="J4" s="2" t="s">
        <v>4178</v>
      </c>
      <c r="K4" s="2" t="s">
        <v>3150</v>
      </c>
      <c r="L4" s="373" t="s">
        <v>3151</v>
      </c>
    </row>
    <row r="5" spans="1:12">
      <c r="A5" s="2" t="s">
        <v>3156</v>
      </c>
      <c r="B5" s="2">
        <v>637910</v>
      </c>
      <c r="C5" s="2" t="s">
        <v>3153</v>
      </c>
      <c r="D5" s="2" t="s">
        <v>3154</v>
      </c>
      <c r="E5" s="2">
        <v>499.14</v>
      </c>
      <c r="F5" s="2">
        <v>499.14</v>
      </c>
      <c r="G5" s="34">
        <v>43899</v>
      </c>
      <c r="H5" s="2">
        <v>18</v>
      </c>
      <c r="I5" s="2" t="s">
        <v>4179</v>
      </c>
      <c r="J5" s="2" t="s">
        <v>4178</v>
      </c>
      <c r="K5" s="2" t="s">
        <v>3150</v>
      </c>
      <c r="L5" s="373" t="s">
        <v>3151</v>
      </c>
    </row>
    <row r="6" spans="1:12">
      <c r="A6" s="2" t="s">
        <v>3167</v>
      </c>
      <c r="B6" s="2">
        <v>622990</v>
      </c>
      <c r="C6" s="2" t="s">
        <v>3153</v>
      </c>
      <c r="D6" s="2" t="s">
        <v>3154</v>
      </c>
      <c r="E6" s="2">
        <v>46394.99</v>
      </c>
      <c r="F6" s="2">
        <v>46394.99</v>
      </c>
      <c r="G6" s="34">
        <v>43910</v>
      </c>
      <c r="H6" s="2">
        <v>7</v>
      </c>
      <c r="I6" s="2" t="s">
        <v>4179</v>
      </c>
      <c r="J6" s="2" t="s">
        <v>4178</v>
      </c>
      <c r="K6" s="2" t="s">
        <v>3150</v>
      </c>
      <c r="L6" s="373" t="s">
        <v>3151</v>
      </c>
    </row>
    <row r="7" spans="1:12">
      <c r="A7" s="2" t="s">
        <v>3156</v>
      </c>
      <c r="B7" s="2">
        <v>637910</v>
      </c>
      <c r="C7" s="2" t="s">
        <v>3153</v>
      </c>
      <c r="D7" s="2" t="s">
        <v>3154</v>
      </c>
      <c r="E7" s="2">
        <v>14962.99</v>
      </c>
      <c r="F7" s="2">
        <v>14962.99</v>
      </c>
      <c r="G7" s="34">
        <v>43899</v>
      </c>
      <c r="H7" s="2">
        <v>18</v>
      </c>
      <c r="I7" s="2" t="s">
        <v>4179</v>
      </c>
      <c r="J7" s="2" t="s">
        <v>4178</v>
      </c>
      <c r="K7" s="2" t="s">
        <v>3150</v>
      </c>
      <c r="L7" s="373" t="s">
        <v>3151</v>
      </c>
    </row>
    <row r="8" spans="1:12">
      <c r="A8" s="2" t="s">
        <v>3167</v>
      </c>
      <c r="B8" s="2">
        <v>622990</v>
      </c>
      <c r="C8" s="2" t="s">
        <v>3153</v>
      </c>
      <c r="D8" s="2" t="s">
        <v>3154</v>
      </c>
      <c r="E8" s="2">
        <v>13138.19</v>
      </c>
      <c r="F8" s="2">
        <v>13138.19</v>
      </c>
      <c r="G8" s="34">
        <v>43893</v>
      </c>
      <c r="H8" s="2">
        <v>24</v>
      </c>
      <c r="I8" s="2" t="s">
        <v>4179</v>
      </c>
      <c r="J8" s="2" t="s">
        <v>4178</v>
      </c>
      <c r="K8" s="2" t="s">
        <v>3150</v>
      </c>
      <c r="L8" s="373" t="s">
        <v>3151</v>
      </c>
    </row>
    <row r="9" spans="1:12">
      <c r="A9" s="2" t="s">
        <v>3167</v>
      </c>
      <c r="B9" s="2">
        <v>622990</v>
      </c>
      <c r="C9" s="2" t="s">
        <v>3153</v>
      </c>
      <c r="D9" s="2" t="s">
        <v>3154</v>
      </c>
      <c r="E9" s="2">
        <v>5391</v>
      </c>
      <c r="F9" s="2">
        <v>5391</v>
      </c>
      <c r="G9" s="34">
        <v>43893</v>
      </c>
      <c r="H9" s="2">
        <v>24</v>
      </c>
      <c r="I9" s="2" t="s">
        <v>4179</v>
      </c>
      <c r="J9" s="2" t="s">
        <v>4178</v>
      </c>
      <c r="K9" s="2" t="s">
        <v>3150</v>
      </c>
      <c r="L9" s="373" t="s">
        <v>3151</v>
      </c>
    </row>
    <row r="10" spans="1:12">
      <c r="A10" s="2" t="s">
        <v>3152</v>
      </c>
      <c r="B10" s="2">
        <v>624776</v>
      </c>
      <c r="C10" s="2" t="s">
        <v>3153</v>
      </c>
      <c r="D10" s="2" t="s">
        <v>3154</v>
      </c>
      <c r="E10" s="2">
        <v>2173.5</v>
      </c>
      <c r="F10" s="2">
        <v>2173.5</v>
      </c>
      <c r="G10" s="34">
        <v>43897</v>
      </c>
      <c r="H10" s="2">
        <v>20</v>
      </c>
      <c r="I10" s="2" t="s">
        <v>4179</v>
      </c>
      <c r="J10" s="2" t="s">
        <v>4178</v>
      </c>
      <c r="K10" s="2" t="s">
        <v>3150</v>
      </c>
      <c r="L10" s="373" t="s">
        <v>3151</v>
      </c>
    </row>
    <row r="11" spans="1:12">
      <c r="A11" s="2" t="s">
        <v>3164</v>
      </c>
      <c r="B11" s="2">
        <v>635519</v>
      </c>
      <c r="C11" s="2" t="s">
        <v>3153</v>
      </c>
      <c r="D11" s="2" t="s">
        <v>3154</v>
      </c>
      <c r="E11" s="2">
        <v>16605.009999999998</v>
      </c>
      <c r="F11" s="2">
        <v>16605.009999999998</v>
      </c>
      <c r="G11" s="34">
        <v>43894</v>
      </c>
      <c r="H11" s="2">
        <v>23</v>
      </c>
      <c r="I11" s="2" t="s">
        <v>4179</v>
      </c>
      <c r="J11" s="2" t="s">
        <v>4178</v>
      </c>
      <c r="K11" s="2" t="s">
        <v>3150</v>
      </c>
      <c r="L11" s="373" t="s">
        <v>3151</v>
      </c>
    </row>
    <row r="12" spans="1:12">
      <c r="A12" s="2" t="s">
        <v>3167</v>
      </c>
      <c r="B12" s="2">
        <v>622990</v>
      </c>
      <c r="C12" s="2" t="s">
        <v>3153</v>
      </c>
      <c r="D12" s="2" t="s">
        <v>3154</v>
      </c>
      <c r="E12" s="2">
        <v>17973</v>
      </c>
      <c r="F12" s="2">
        <v>17973</v>
      </c>
      <c r="G12" s="34">
        <v>43881</v>
      </c>
      <c r="H12" s="2">
        <v>36</v>
      </c>
      <c r="I12" s="2" t="s">
        <v>4177</v>
      </c>
      <c r="J12" s="2" t="s">
        <v>4178</v>
      </c>
      <c r="K12" s="2" t="s">
        <v>3150</v>
      </c>
      <c r="L12" s="373" t="s">
        <v>3151</v>
      </c>
    </row>
    <row r="13" spans="1:12">
      <c r="A13" s="2" t="s">
        <v>4180</v>
      </c>
      <c r="B13" s="2">
        <v>1059173</v>
      </c>
      <c r="C13" s="2" t="s">
        <v>3153</v>
      </c>
      <c r="D13" s="2" t="s">
        <v>3154</v>
      </c>
      <c r="E13" s="2">
        <v>8637.59</v>
      </c>
      <c r="F13" s="2">
        <v>97.59</v>
      </c>
      <c r="G13" s="34">
        <v>43878</v>
      </c>
      <c r="H13" s="2">
        <v>39</v>
      </c>
      <c r="I13" s="2" t="s">
        <v>4177</v>
      </c>
      <c r="J13" s="2" t="s">
        <v>4178</v>
      </c>
      <c r="K13" s="2" t="s">
        <v>3150</v>
      </c>
      <c r="L13" s="373" t="s">
        <v>3151</v>
      </c>
    </row>
    <row r="14" spans="1:12">
      <c r="A14" s="2" t="s">
        <v>3946</v>
      </c>
      <c r="B14" s="2">
        <v>628736</v>
      </c>
      <c r="C14" s="2" t="s">
        <v>3153</v>
      </c>
      <c r="D14" s="2" t="s">
        <v>3154</v>
      </c>
      <c r="E14" s="2">
        <v>17794.78</v>
      </c>
      <c r="F14" s="2">
        <v>35.31</v>
      </c>
      <c r="G14" s="34">
        <v>43844</v>
      </c>
      <c r="H14" s="2">
        <v>73</v>
      </c>
      <c r="I14" s="2" t="s">
        <v>4181</v>
      </c>
      <c r="J14" s="2" t="s">
        <v>4178</v>
      </c>
      <c r="K14" s="2" t="s">
        <v>3150</v>
      </c>
      <c r="L14" s="373" t="s">
        <v>3151</v>
      </c>
    </row>
    <row r="15" spans="1:12">
      <c r="A15" s="2" t="s">
        <v>3152</v>
      </c>
      <c r="B15" s="2">
        <v>624776</v>
      </c>
      <c r="C15" s="2" t="s">
        <v>3153</v>
      </c>
      <c r="D15" s="2" t="s">
        <v>3154</v>
      </c>
      <c r="E15" s="2">
        <v>504</v>
      </c>
      <c r="F15" s="2">
        <v>504</v>
      </c>
      <c r="G15" s="34">
        <v>43873</v>
      </c>
      <c r="H15" s="2">
        <v>44</v>
      </c>
      <c r="I15" s="2" t="s">
        <v>4177</v>
      </c>
      <c r="J15" s="2" t="s">
        <v>4178</v>
      </c>
      <c r="K15" s="2" t="s">
        <v>3150</v>
      </c>
      <c r="L15" s="373" t="s">
        <v>3151</v>
      </c>
    </row>
    <row r="16" spans="1:12">
      <c r="A16" s="2" t="s">
        <v>3167</v>
      </c>
      <c r="B16" s="2">
        <v>622990</v>
      </c>
      <c r="C16" s="2" t="s">
        <v>3153</v>
      </c>
      <c r="D16" s="2" t="s">
        <v>3154</v>
      </c>
      <c r="E16" s="2">
        <v>21564.01</v>
      </c>
      <c r="F16" s="2">
        <v>21564.01</v>
      </c>
      <c r="G16" s="34">
        <v>43883</v>
      </c>
      <c r="H16" s="2">
        <v>34</v>
      </c>
      <c r="I16" s="2" t="s">
        <v>4177</v>
      </c>
      <c r="J16" s="2" t="s">
        <v>4178</v>
      </c>
      <c r="K16" s="2" t="s">
        <v>3150</v>
      </c>
      <c r="L16" s="373" t="s">
        <v>3151</v>
      </c>
    </row>
    <row r="17" spans="1:12">
      <c r="A17" s="2" t="s">
        <v>3152</v>
      </c>
      <c r="B17" s="2">
        <v>624776</v>
      </c>
      <c r="C17" s="2" t="s">
        <v>3153</v>
      </c>
      <c r="D17" s="2" t="s">
        <v>3154</v>
      </c>
      <c r="E17" s="2">
        <v>5841</v>
      </c>
      <c r="F17" s="2">
        <v>5841</v>
      </c>
      <c r="G17" s="34">
        <v>43901</v>
      </c>
      <c r="H17" s="2">
        <v>16</v>
      </c>
      <c r="I17" s="2" t="s">
        <v>4179</v>
      </c>
      <c r="J17" s="2" t="s">
        <v>4178</v>
      </c>
      <c r="K17" s="2" t="s">
        <v>3150</v>
      </c>
      <c r="L17" s="373" t="s">
        <v>3151</v>
      </c>
    </row>
    <row r="18" spans="1:12">
      <c r="A18" s="2" t="s">
        <v>4182</v>
      </c>
      <c r="B18" s="2">
        <v>1147473</v>
      </c>
      <c r="C18" s="2" t="s">
        <v>3153</v>
      </c>
      <c r="D18" s="2" t="s">
        <v>3154</v>
      </c>
      <c r="E18" s="2">
        <v>1733.47</v>
      </c>
      <c r="F18" s="2">
        <v>1733.47</v>
      </c>
      <c r="G18" s="34">
        <v>43911</v>
      </c>
      <c r="H18" s="2">
        <v>6</v>
      </c>
      <c r="I18" s="2" t="s">
        <v>4179</v>
      </c>
      <c r="J18" s="2" t="s">
        <v>4183</v>
      </c>
      <c r="K18" s="2" t="s">
        <v>3159</v>
      </c>
      <c r="L18" s="373" t="s">
        <v>3151</v>
      </c>
    </row>
    <row r="19" spans="1:12">
      <c r="A19" s="2" t="s">
        <v>4184</v>
      </c>
      <c r="B19" s="2">
        <v>1278791</v>
      </c>
      <c r="C19" s="2" t="s">
        <v>3153</v>
      </c>
      <c r="D19" s="2" t="s">
        <v>3154</v>
      </c>
      <c r="E19" s="2">
        <v>7700.01</v>
      </c>
      <c r="F19" s="2">
        <v>4000.01</v>
      </c>
      <c r="G19" s="34">
        <v>43911</v>
      </c>
      <c r="H19" s="2">
        <v>6</v>
      </c>
      <c r="I19" s="2" t="s">
        <v>4179</v>
      </c>
      <c r="J19" s="2" t="s">
        <v>4183</v>
      </c>
      <c r="K19" s="2" t="s">
        <v>3159</v>
      </c>
      <c r="L19" s="373" t="s">
        <v>3151</v>
      </c>
    </row>
    <row r="20" spans="1:12">
      <c r="A20" s="2" t="s">
        <v>4185</v>
      </c>
      <c r="B20" s="2">
        <v>1281504</v>
      </c>
      <c r="C20" s="2" t="s">
        <v>3153</v>
      </c>
      <c r="D20" s="2" t="s">
        <v>3154</v>
      </c>
      <c r="E20" s="2">
        <v>6489.8</v>
      </c>
      <c r="F20" s="2">
        <v>6489.8</v>
      </c>
      <c r="G20" s="34">
        <v>43911</v>
      </c>
      <c r="H20" s="2">
        <v>6</v>
      </c>
      <c r="I20" s="2" t="s">
        <v>4179</v>
      </c>
      <c r="J20" s="2" t="s">
        <v>4183</v>
      </c>
      <c r="K20" s="2" t="s">
        <v>3159</v>
      </c>
      <c r="L20" s="373" t="s">
        <v>3151</v>
      </c>
    </row>
    <row r="21" spans="1:12">
      <c r="A21" s="2" t="s">
        <v>4186</v>
      </c>
      <c r="B21" s="2">
        <v>1288159</v>
      </c>
      <c r="C21" s="2" t="s">
        <v>3153</v>
      </c>
      <c r="D21" s="2" t="s">
        <v>3154</v>
      </c>
      <c r="E21" s="2">
        <v>3990.01</v>
      </c>
      <c r="F21" s="2">
        <v>3990.01</v>
      </c>
      <c r="G21" s="34">
        <v>43911</v>
      </c>
      <c r="H21" s="2">
        <v>6</v>
      </c>
      <c r="I21" s="2" t="s">
        <v>4179</v>
      </c>
      <c r="J21" s="2" t="s">
        <v>4183</v>
      </c>
      <c r="K21" s="2" t="s">
        <v>3159</v>
      </c>
      <c r="L21" s="373" t="s">
        <v>3151</v>
      </c>
    </row>
    <row r="22" spans="1:12">
      <c r="A22" s="2" t="s">
        <v>4187</v>
      </c>
      <c r="B22" s="2">
        <v>1283776</v>
      </c>
      <c r="C22" s="2" t="s">
        <v>3153</v>
      </c>
      <c r="D22" s="2" t="s">
        <v>3154</v>
      </c>
      <c r="E22" s="2">
        <v>1244</v>
      </c>
      <c r="F22" s="2">
        <v>1244</v>
      </c>
      <c r="G22" s="34">
        <v>43906</v>
      </c>
      <c r="H22" s="2">
        <v>11</v>
      </c>
      <c r="I22" s="2" t="s">
        <v>4179</v>
      </c>
      <c r="J22" s="2" t="s">
        <v>4188</v>
      </c>
      <c r="K22" s="2" t="s">
        <v>3681</v>
      </c>
      <c r="L22" s="373" t="s">
        <v>3151</v>
      </c>
    </row>
    <row r="23" spans="1:12">
      <c r="A23" s="2" t="s">
        <v>4189</v>
      </c>
      <c r="B23" s="2">
        <v>1281418</v>
      </c>
      <c r="C23" s="2" t="s">
        <v>3153</v>
      </c>
      <c r="D23" s="2" t="s">
        <v>3154</v>
      </c>
      <c r="E23" s="2">
        <v>29.02</v>
      </c>
      <c r="F23" s="2">
        <v>29.02</v>
      </c>
      <c r="G23" s="34">
        <v>43903</v>
      </c>
      <c r="H23" s="2">
        <v>14</v>
      </c>
      <c r="I23" s="2" t="s">
        <v>4179</v>
      </c>
      <c r="J23" s="2" t="s">
        <v>4188</v>
      </c>
      <c r="K23" s="2" t="s">
        <v>3681</v>
      </c>
      <c r="L23" s="373" t="s">
        <v>3151</v>
      </c>
    </row>
    <row r="24" spans="1:12">
      <c r="A24" s="2" t="s">
        <v>4190</v>
      </c>
      <c r="B24" s="2">
        <v>1256904</v>
      </c>
      <c r="C24" s="2" t="s">
        <v>3881</v>
      </c>
      <c r="D24" s="2" t="s">
        <v>3882</v>
      </c>
      <c r="E24" s="2">
        <v>-1492.07</v>
      </c>
      <c r="F24" s="2">
        <v>-1177.49</v>
      </c>
      <c r="G24" s="34">
        <v>43829</v>
      </c>
      <c r="H24" s="2">
        <v>88</v>
      </c>
      <c r="I24" s="2" t="s">
        <v>4181</v>
      </c>
      <c r="J24" s="2" t="s">
        <v>4191</v>
      </c>
      <c r="K24" s="2" t="s">
        <v>3165</v>
      </c>
      <c r="L24" s="373" t="s">
        <v>3151</v>
      </c>
    </row>
    <row r="25" spans="1:12">
      <c r="A25" s="2" t="s">
        <v>4192</v>
      </c>
      <c r="B25" s="2">
        <v>1272691</v>
      </c>
      <c r="C25" s="2" t="s">
        <v>3153</v>
      </c>
      <c r="D25" s="2" t="s">
        <v>3154</v>
      </c>
      <c r="E25" s="2">
        <v>9442.01</v>
      </c>
      <c r="F25" s="2">
        <v>9442.01</v>
      </c>
      <c r="G25" s="34">
        <v>43909</v>
      </c>
      <c r="H25" s="2">
        <v>8</v>
      </c>
      <c r="I25" s="2" t="s">
        <v>4179</v>
      </c>
      <c r="J25" s="2" t="s">
        <v>4193</v>
      </c>
      <c r="K25" s="2" t="s">
        <v>3165</v>
      </c>
      <c r="L25" s="373" t="s">
        <v>3151</v>
      </c>
    </row>
    <row r="26" spans="1:12">
      <c r="A26" s="2" t="s">
        <v>4194</v>
      </c>
      <c r="B26" s="2">
        <v>1260818</v>
      </c>
      <c r="C26" s="2" t="s">
        <v>3153</v>
      </c>
      <c r="D26" s="2" t="s">
        <v>3154</v>
      </c>
      <c r="E26" s="2">
        <v>26719.99</v>
      </c>
      <c r="F26" s="2">
        <v>26719.99</v>
      </c>
      <c r="G26" s="34">
        <v>43907</v>
      </c>
      <c r="H26" s="2">
        <v>10</v>
      </c>
      <c r="I26" s="2" t="s">
        <v>4179</v>
      </c>
      <c r="J26" s="2" t="s">
        <v>4193</v>
      </c>
      <c r="K26" s="2" t="s">
        <v>3165</v>
      </c>
      <c r="L26" s="373" t="s">
        <v>3151</v>
      </c>
    </row>
    <row r="27" spans="1:12">
      <c r="A27" s="2" t="s">
        <v>4195</v>
      </c>
      <c r="B27" s="2">
        <v>1228984</v>
      </c>
      <c r="C27" s="2" t="s">
        <v>3153</v>
      </c>
      <c r="D27" s="2" t="s">
        <v>3154</v>
      </c>
      <c r="E27" s="2">
        <v>12841.03</v>
      </c>
      <c r="F27" s="2">
        <v>12841.03</v>
      </c>
      <c r="G27" s="34">
        <v>43907</v>
      </c>
      <c r="H27" s="2">
        <v>10</v>
      </c>
      <c r="I27" s="2" t="s">
        <v>4179</v>
      </c>
      <c r="J27" s="2" t="s">
        <v>4193</v>
      </c>
      <c r="K27" s="2" t="s">
        <v>3165</v>
      </c>
      <c r="L27" s="373" t="s">
        <v>3151</v>
      </c>
    </row>
    <row r="28" spans="1:12">
      <c r="A28" s="2" t="s">
        <v>4196</v>
      </c>
      <c r="B28" s="2">
        <v>1276101</v>
      </c>
      <c r="C28" s="2" t="s">
        <v>3153</v>
      </c>
      <c r="D28" s="2" t="s">
        <v>3154</v>
      </c>
      <c r="E28" s="2">
        <v>2290</v>
      </c>
      <c r="F28" s="2">
        <v>2290</v>
      </c>
      <c r="G28" s="34">
        <v>43907</v>
      </c>
      <c r="H28" s="2">
        <v>10</v>
      </c>
      <c r="I28" s="2" t="s">
        <v>4179</v>
      </c>
      <c r="J28" s="2" t="s">
        <v>4193</v>
      </c>
      <c r="K28" s="2" t="s">
        <v>3165</v>
      </c>
      <c r="L28" s="373" t="s">
        <v>3151</v>
      </c>
    </row>
    <row r="29" spans="1:12">
      <c r="A29" s="2" t="s">
        <v>4197</v>
      </c>
      <c r="B29" s="2">
        <v>1278806</v>
      </c>
      <c r="C29" s="2" t="s">
        <v>3153</v>
      </c>
      <c r="D29" s="2" t="s">
        <v>3154</v>
      </c>
      <c r="E29" s="2">
        <v>3490</v>
      </c>
      <c r="F29" s="2">
        <v>3490</v>
      </c>
      <c r="G29" s="34">
        <v>43907</v>
      </c>
      <c r="H29" s="2">
        <v>10</v>
      </c>
      <c r="I29" s="2" t="s">
        <v>4179</v>
      </c>
      <c r="J29" s="2" t="s">
        <v>4193</v>
      </c>
      <c r="K29" s="2" t="s">
        <v>3165</v>
      </c>
      <c r="L29" s="373" t="s">
        <v>3151</v>
      </c>
    </row>
    <row r="30" spans="1:12">
      <c r="A30" s="2" t="s">
        <v>4198</v>
      </c>
      <c r="B30" s="2">
        <v>1258701</v>
      </c>
      <c r="C30" s="2" t="s">
        <v>3153</v>
      </c>
      <c r="D30" s="2" t="s">
        <v>3154</v>
      </c>
      <c r="E30" s="2">
        <v>2190</v>
      </c>
      <c r="F30" s="2">
        <v>2190</v>
      </c>
      <c r="G30" s="34">
        <v>43846</v>
      </c>
      <c r="H30" s="2">
        <v>71</v>
      </c>
      <c r="I30" s="2" t="s">
        <v>4181</v>
      </c>
      <c r="J30" s="2" t="s">
        <v>4199</v>
      </c>
      <c r="K30" s="2" t="s">
        <v>3682</v>
      </c>
      <c r="L30" s="373" t="s">
        <v>3151</v>
      </c>
    </row>
    <row r="31" spans="1:12">
      <c r="A31" s="2" t="s">
        <v>4200</v>
      </c>
      <c r="B31" s="2">
        <v>1268964</v>
      </c>
      <c r="C31" s="2" t="s">
        <v>3153</v>
      </c>
      <c r="D31" s="2" t="s">
        <v>3154</v>
      </c>
      <c r="E31" s="2">
        <v>2789.99</v>
      </c>
      <c r="F31" s="2">
        <v>2789.99</v>
      </c>
      <c r="G31" s="34">
        <v>43902</v>
      </c>
      <c r="H31" s="2">
        <v>15</v>
      </c>
      <c r="I31" s="2" t="s">
        <v>4179</v>
      </c>
      <c r="J31" s="2" t="s">
        <v>4201</v>
      </c>
      <c r="K31" s="2" t="s">
        <v>3677</v>
      </c>
      <c r="L31" s="373" t="s">
        <v>3151</v>
      </c>
    </row>
    <row r="32" spans="1:12">
      <c r="A32" s="2" t="s">
        <v>4200</v>
      </c>
      <c r="B32" s="2">
        <v>1268964</v>
      </c>
      <c r="C32" s="2" t="s">
        <v>3153</v>
      </c>
      <c r="D32" s="2" t="s">
        <v>3154</v>
      </c>
      <c r="E32" s="2">
        <v>8669.36</v>
      </c>
      <c r="F32" s="2">
        <v>8669.36</v>
      </c>
      <c r="G32" s="34">
        <v>43902</v>
      </c>
      <c r="H32" s="2">
        <v>15</v>
      </c>
      <c r="I32" s="2" t="s">
        <v>4179</v>
      </c>
      <c r="J32" s="2" t="s">
        <v>4201</v>
      </c>
      <c r="K32" s="2" t="s">
        <v>3677</v>
      </c>
      <c r="L32" s="373" t="s">
        <v>3151</v>
      </c>
    </row>
    <row r="33" spans="1:12">
      <c r="A33" s="2" t="s">
        <v>4202</v>
      </c>
      <c r="B33" s="2">
        <v>1275643</v>
      </c>
      <c r="C33" s="2" t="s">
        <v>3153</v>
      </c>
      <c r="D33" s="2" t="s">
        <v>3154</v>
      </c>
      <c r="E33" s="2">
        <v>12500.08</v>
      </c>
      <c r="F33" s="2">
        <v>12500.08</v>
      </c>
      <c r="G33" s="34">
        <v>43904</v>
      </c>
      <c r="H33" s="2">
        <v>13</v>
      </c>
      <c r="I33" s="2" t="s">
        <v>4179</v>
      </c>
      <c r="J33" s="2" t="s">
        <v>4201</v>
      </c>
      <c r="K33" s="2" t="s">
        <v>3677</v>
      </c>
      <c r="L33" s="373" t="s">
        <v>3151</v>
      </c>
    </row>
    <row r="34" spans="1:12">
      <c r="A34" s="2" t="s">
        <v>4203</v>
      </c>
      <c r="B34" s="2">
        <v>1265096</v>
      </c>
      <c r="C34" s="2" t="s">
        <v>3153</v>
      </c>
      <c r="D34" s="2" t="s">
        <v>3154</v>
      </c>
      <c r="E34" s="2">
        <v>590.99</v>
      </c>
      <c r="F34" s="2">
        <v>13.46</v>
      </c>
      <c r="G34" s="34">
        <v>43890</v>
      </c>
      <c r="H34" s="2">
        <v>27</v>
      </c>
      <c r="I34" s="2" t="s">
        <v>4179</v>
      </c>
      <c r="J34" s="2" t="s">
        <v>4201</v>
      </c>
      <c r="K34" s="2" t="s">
        <v>3677</v>
      </c>
      <c r="L34" s="373" t="s">
        <v>3151</v>
      </c>
    </row>
    <row r="35" spans="1:12">
      <c r="A35" s="2" t="s">
        <v>4204</v>
      </c>
      <c r="B35" s="2">
        <v>1286033</v>
      </c>
      <c r="C35" s="2" t="s">
        <v>3153</v>
      </c>
      <c r="D35" s="2" t="s">
        <v>3154</v>
      </c>
      <c r="E35" s="2">
        <v>7490.32</v>
      </c>
      <c r="F35" s="2">
        <v>2990.32</v>
      </c>
      <c r="G35" s="34">
        <v>43897</v>
      </c>
      <c r="H35" s="2">
        <v>20</v>
      </c>
      <c r="I35" s="2" t="s">
        <v>4179</v>
      </c>
      <c r="J35" s="2" t="s">
        <v>4201</v>
      </c>
      <c r="K35" s="2" t="s">
        <v>3677</v>
      </c>
      <c r="L35" s="373" t="s">
        <v>3151</v>
      </c>
    </row>
    <row r="36" spans="1:12">
      <c r="A36" s="2" t="s">
        <v>4205</v>
      </c>
      <c r="B36" s="2">
        <v>1272098</v>
      </c>
      <c r="C36" s="2" t="s">
        <v>3153</v>
      </c>
      <c r="D36" s="2" t="s">
        <v>3154</v>
      </c>
      <c r="E36" s="2">
        <v>1435.98</v>
      </c>
      <c r="F36" s="2">
        <v>33.130000000000003</v>
      </c>
      <c r="G36" s="34">
        <v>43882</v>
      </c>
      <c r="H36" s="2">
        <v>35</v>
      </c>
      <c r="I36" s="2" t="s">
        <v>4177</v>
      </c>
      <c r="J36" s="2" t="s">
        <v>4201</v>
      </c>
      <c r="K36" s="2" t="s">
        <v>3677</v>
      </c>
      <c r="L36" s="373" t="s">
        <v>3151</v>
      </c>
    </row>
    <row r="37" spans="1:12">
      <c r="A37" s="2" t="s">
        <v>4206</v>
      </c>
      <c r="B37" s="2">
        <v>1255055</v>
      </c>
      <c r="C37" s="2" t="s">
        <v>3153</v>
      </c>
      <c r="D37" s="2" t="s">
        <v>3154</v>
      </c>
      <c r="E37" s="2">
        <v>8199.99</v>
      </c>
      <c r="F37" s="2">
        <v>8199.99</v>
      </c>
      <c r="G37" s="34">
        <v>43910</v>
      </c>
      <c r="H37" s="2">
        <v>7</v>
      </c>
      <c r="I37" s="2" t="s">
        <v>4179</v>
      </c>
      <c r="J37" s="2" t="s">
        <v>4207</v>
      </c>
      <c r="K37" s="2" t="s">
        <v>3930</v>
      </c>
      <c r="L37" s="373" t="s">
        <v>3151</v>
      </c>
    </row>
    <row r="38" spans="1:12">
      <c r="A38" s="2" t="s">
        <v>4208</v>
      </c>
      <c r="B38" s="2">
        <v>1248147</v>
      </c>
      <c r="C38" s="2" t="s">
        <v>3153</v>
      </c>
      <c r="D38" s="2" t="s">
        <v>3154</v>
      </c>
      <c r="E38" s="2">
        <v>15876.24</v>
      </c>
      <c r="F38" s="2">
        <v>10746.24</v>
      </c>
      <c r="G38" s="34">
        <v>43882</v>
      </c>
      <c r="H38" s="2">
        <v>35</v>
      </c>
      <c r="I38" s="2" t="s">
        <v>4177</v>
      </c>
      <c r="J38" s="2" t="s">
        <v>4207</v>
      </c>
      <c r="K38" s="2" t="s">
        <v>3930</v>
      </c>
      <c r="L38" s="373" t="s">
        <v>3151</v>
      </c>
    </row>
    <row r="39" spans="1:12">
      <c r="A39" s="2" t="s">
        <v>4209</v>
      </c>
      <c r="B39" s="2">
        <v>1267242</v>
      </c>
      <c r="C39" s="2" t="s">
        <v>3153</v>
      </c>
      <c r="D39" s="2" t="s">
        <v>3154</v>
      </c>
      <c r="E39" s="2">
        <v>6390.01</v>
      </c>
      <c r="F39" s="2">
        <v>4554.57</v>
      </c>
      <c r="G39" s="34">
        <v>43882</v>
      </c>
      <c r="H39" s="2">
        <v>35</v>
      </c>
      <c r="I39" s="2" t="s">
        <v>4177</v>
      </c>
      <c r="J39" s="2" t="s">
        <v>4207</v>
      </c>
      <c r="K39" s="2" t="s">
        <v>3930</v>
      </c>
      <c r="L39" s="373" t="s">
        <v>3151</v>
      </c>
    </row>
    <row r="40" spans="1:12">
      <c r="A40" s="2" t="s">
        <v>4210</v>
      </c>
      <c r="B40" s="2">
        <v>1263535</v>
      </c>
      <c r="C40" s="2" t="s">
        <v>3153</v>
      </c>
      <c r="D40" s="2" t="s">
        <v>3154</v>
      </c>
      <c r="E40" s="2">
        <v>20990</v>
      </c>
      <c r="F40" s="2">
        <v>20990</v>
      </c>
      <c r="G40" s="34">
        <v>43907</v>
      </c>
      <c r="H40" s="2">
        <v>10</v>
      </c>
      <c r="I40" s="2" t="s">
        <v>4179</v>
      </c>
      <c r="J40" s="2" t="s">
        <v>4207</v>
      </c>
      <c r="K40" s="2" t="s">
        <v>3930</v>
      </c>
      <c r="L40" s="373" t="s">
        <v>3151</v>
      </c>
    </row>
    <row r="41" spans="1:12">
      <c r="A41" s="2" t="s">
        <v>4211</v>
      </c>
      <c r="B41" s="2">
        <v>1256833</v>
      </c>
      <c r="C41" s="2" t="s">
        <v>3153</v>
      </c>
      <c r="D41" s="2" t="s">
        <v>3154</v>
      </c>
      <c r="E41" s="2">
        <v>10499</v>
      </c>
      <c r="F41" s="2">
        <v>504.18</v>
      </c>
      <c r="G41" s="34">
        <v>43910</v>
      </c>
      <c r="H41" s="2">
        <v>7</v>
      </c>
      <c r="I41" s="2" t="s">
        <v>4179</v>
      </c>
      <c r="J41" s="2" t="s">
        <v>4207</v>
      </c>
      <c r="K41" s="2" t="s">
        <v>3930</v>
      </c>
      <c r="L41" s="373" t="s">
        <v>3151</v>
      </c>
    </row>
    <row r="42" spans="1:12">
      <c r="A42" s="2" t="s">
        <v>4212</v>
      </c>
      <c r="B42" s="2">
        <v>1262638</v>
      </c>
      <c r="C42" s="2" t="s">
        <v>3153</v>
      </c>
      <c r="D42" s="2" t="s">
        <v>3154</v>
      </c>
      <c r="E42" s="2">
        <v>1702.01</v>
      </c>
      <c r="F42" s="2">
        <v>1256.17</v>
      </c>
      <c r="G42" s="34">
        <v>43895</v>
      </c>
      <c r="H42" s="2">
        <v>22</v>
      </c>
      <c r="I42" s="2" t="s">
        <v>4179</v>
      </c>
      <c r="J42" s="2" t="s">
        <v>4213</v>
      </c>
      <c r="K42" s="2" t="s">
        <v>3711</v>
      </c>
      <c r="L42" s="373" t="s">
        <v>3151</v>
      </c>
    </row>
    <row r="43" spans="1:12">
      <c r="A43" s="2" t="s">
        <v>4214</v>
      </c>
      <c r="B43" s="2">
        <v>1261850</v>
      </c>
      <c r="C43" s="2" t="s">
        <v>3153</v>
      </c>
      <c r="D43" s="2" t="s">
        <v>3154</v>
      </c>
      <c r="E43" s="2">
        <v>658.02</v>
      </c>
      <c r="F43" s="2">
        <v>608.13</v>
      </c>
      <c r="G43" s="34">
        <v>43895</v>
      </c>
      <c r="H43" s="2">
        <v>22</v>
      </c>
      <c r="I43" s="2" t="s">
        <v>4179</v>
      </c>
      <c r="J43" s="2" t="s">
        <v>4213</v>
      </c>
      <c r="K43" s="2" t="s">
        <v>3711</v>
      </c>
      <c r="L43" s="373" t="s">
        <v>3151</v>
      </c>
    </row>
    <row r="44" spans="1:12">
      <c r="A44" s="2" t="s">
        <v>4215</v>
      </c>
      <c r="B44" s="2">
        <v>1257358</v>
      </c>
      <c r="C44" s="2" t="s">
        <v>3153</v>
      </c>
      <c r="D44" s="2" t="s">
        <v>3154</v>
      </c>
      <c r="E44" s="2">
        <v>1498.01</v>
      </c>
      <c r="F44" s="2">
        <v>634.15</v>
      </c>
      <c r="G44" s="34">
        <v>43873</v>
      </c>
      <c r="H44" s="2">
        <v>44</v>
      </c>
      <c r="I44" s="2" t="s">
        <v>4177</v>
      </c>
      <c r="J44" s="2" t="s">
        <v>4213</v>
      </c>
      <c r="K44" s="2" t="s">
        <v>3711</v>
      </c>
      <c r="L44" s="373" t="s">
        <v>3151</v>
      </c>
    </row>
    <row r="45" spans="1:12">
      <c r="A45" s="2" t="s">
        <v>3147</v>
      </c>
      <c r="B45" s="2">
        <v>826985</v>
      </c>
      <c r="C45" s="2" t="s">
        <v>3148</v>
      </c>
      <c r="D45" s="2" t="s">
        <v>3149</v>
      </c>
      <c r="E45" s="2">
        <v>-13371</v>
      </c>
      <c r="F45" s="2">
        <v>-13371</v>
      </c>
      <c r="G45" s="34">
        <v>43342</v>
      </c>
      <c r="H45" s="2">
        <v>575</v>
      </c>
      <c r="I45" s="2" t="s">
        <v>3870</v>
      </c>
      <c r="J45" s="2" t="s">
        <v>3871</v>
      </c>
      <c r="K45" s="2" t="s">
        <v>3159</v>
      </c>
      <c r="L45" s="373" t="s">
        <v>3872</v>
      </c>
    </row>
    <row r="46" spans="1:12">
      <c r="A46" s="2" t="s">
        <v>3147</v>
      </c>
      <c r="B46" s="2">
        <v>826985</v>
      </c>
      <c r="C46" s="2" t="s">
        <v>3148</v>
      </c>
      <c r="D46" s="2" t="s">
        <v>3149</v>
      </c>
      <c r="E46" s="2">
        <v>-8719</v>
      </c>
      <c r="F46" s="2">
        <v>-8719</v>
      </c>
      <c r="G46" s="34">
        <v>43342</v>
      </c>
      <c r="H46" s="2">
        <v>575</v>
      </c>
      <c r="I46" s="2" t="s">
        <v>3870</v>
      </c>
      <c r="J46" s="2" t="s">
        <v>3873</v>
      </c>
      <c r="K46" s="2" t="s">
        <v>3159</v>
      </c>
      <c r="L46" s="373" t="s">
        <v>3872</v>
      </c>
    </row>
    <row r="47" spans="1:12">
      <c r="A47" s="2" t="s">
        <v>3163</v>
      </c>
      <c r="B47" s="2">
        <v>1006181</v>
      </c>
      <c r="C47" s="2" t="s">
        <v>3148</v>
      </c>
      <c r="D47" s="2" t="s">
        <v>3149</v>
      </c>
      <c r="E47" s="2">
        <v>-28603</v>
      </c>
      <c r="F47" s="2">
        <v>-28603</v>
      </c>
      <c r="G47" s="34">
        <v>43133</v>
      </c>
      <c r="H47" s="2">
        <v>784</v>
      </c>
      <c r="I47" s="2" t="s">
        <v>3870</v>
      </c>
      <c r="J47" s="2" t="s">
        <v>3871</v>
      </c>
      <c r="K47" s="2" t="s">
        <v>3159</v>
      </c>
      <c r="L47" s="373" t="s">
        <v>3872</v>
      </c>
    </row>
    <row r="48" spans="1:12">
      <c r="A48" s="2" t="s">
        <v>3874</v>
      </c>
      <c r="B48" s="2">
        <v>869428</v>
      </c>
      <c r="C48" s="2" t="s">
        <v>3148</v>
      </c>
      <c r="D48" s="2" t="s">
        <v>3149</v>
      </c>
      <c r="E48" s="2">
        <v>-13371</v>
      </c>
      <c r="F48" s="2">
        <v>-13371</v>
      </c>
      <c r="G48" s="34">
        <v>43342</v>
      </c>
      <c r="H48" s="2">
        <v>575</v>
      </c>
      <c r="I48" s="2" t="s">
        <v>3870</v>
      </c>
      <c r="J48" s="2" t="s">
        <v>3871</v>
      </c>
      <c r="K48" s="2" t="s">
        <v>3159</v>
      </c>
      <c r="L48" s="373" t="s">
        <v>3872</v>
      </c>
    </row>
    <row r="49" spans="1:12">
      <c r="A49" s="2" t="s">
        <v>3158</v>
      </c>
      <c r="B49" s="2">
        <v>818773</v>
      </c>
      <c r="C49" s="2" t="s">
        <v>3148</v>
      </c>
      <c r="D49" s="2" t="s">
        <v>3149</v>
      </c>
      <c r="E49" s="2">
        <v>-32685</v>
      </c>
      <c r="F49" s="2">
        <v>-32685</v>
      </c>
      <c r="G49" s="34">
        <v>43082</v>
      </c>
      <c r="H49" s="2">
        <v>835</v>
      </c>
      <c r="I49" s="2" t="s">
        <v>3870</v>
      </c>
      <c r="J49" s="2" t="s">
        <v>3875</v>
      </c>
      <c r="K49" s="2" t="s">
        <v>3159</v>
      </c>
      <c r="L49" s="373" t="s">
        <v>3872</v>
      </c>
    </row>
    <row r="50" spans="1:12">
      <c r="A50" s="2" t="s">
        <v>4216</v>
      </c>
      <c r="B50" s="2">
        <v>924206</v>
      </c>
      <c r="C50" s="2" t="s">
        <v>3881</v>
      </c>
      <c r="D50" s="2" t="s">
        <v>3882</v>
      </c>
      <c r="E50" s="2">
        <v>-26.06</v>
      </c>
      <c r="F50" s="2">
        <v>-26</v>
      </c>
      <c r="G50" s="34">
        <v>43827</v>
      </c>
      <c r="H50" s="2">
        <v>90</v>
      </c>
      <c r="I50" s="2" t="s">
        <v>4181</v>
      </c>
      <c r="J50" s="2" t="s">
        <v>4217</v>
      </c>
      <c r="K50" s="2" t="s">
        <v>3150</v>
      </c>
      <c r="L50" s="373" t="s">
        <v>3155</v>
      </c>
    </row>
    <row r="51" spans="1:12">
      <c r="A51" s="2" t="s">
        <v>4218</v>
      </c>
      <c r="B51" s="2">
        <v>1250508</v>
      </c>
      <c r="C51" s="2" t="s">
        <v>3153</v>
      </c>
      <c r="D51" s="2" t="s">
        <v>3154</v>
      </c>
      <c r="E51" s="2">
        <v>34019.4</v>
      </c>
      <c r="F51" s="2">
        <v>34019.4</v>
      </c>
      <c r="G51" s="34">
        <v>43890</v>
      </c>
      <c r="H51" s="2">
        <v>27</v>
      </c>
      <c r="I51" s="2" t="s">
        <v>4179</v>
      </c>
      <c r="J51" s="2" t="s">
        <v>3877</v>
      </c>
      <c r="K51" s="2" t="s">
        <v>3150</v>
      </c>
      <c r="L51" s="373" t="s">
        <v>3155</v>
      </c>
    </row>
    <row r="52" spans="1:12">
      <c r="A52" s="2" t="s">
        <v>3160</v>
      </c>
      <c r="B52" s="2">
        <v>1250552</v>
      </c>
      <c r="C52" s="2" t="s">
        <v>3153</v>
      </c>
      <c r="D52" s="2" t="s">
        <v>3154</v>
      </c>
      <c r="E52" s="2">
        <v>42815.99</v>
      </c>
      <c r="F52" s="2">
        <v>42815.99</v>
      </c>
      <c r="G52" s="34">
        <v>43876</v>
      </c>
      <c r="H52" s="2">
        <v>41</v>
      </c>
      <c r="I52" s="2" t="s">
        <v>4177</v>
      </c>
      <c r="J52" s="2" t="s">
        <v>3877</v>
      </c>
      <c r="K52" s="2" t="s">
        <v>3150</v>
      </c>
      <c r="L52" s="373" t="s">
        <v>3155</v>
      </c>
    </row>
    <row r="53" spans="1:12">
      <c r="A53" s="2" t="s">
        <v>4219</v>
      </c>
      <c r="B53" s="2">
        <v>1250603</v>
      </c>
      <c r="C53" s="2" t="s">
        <v>3153</v>
      </c>
      <c r="D53" s="2" t="s">
        <v>3154</v>
      </c>
      <c r="E53" s="2">
        <v>32877.97</v>
      </c>
      <c r="F53" s="2">
        <v>32877.97</v>
      </c>
      <c r="G53" s="34">
        <v>43911</v>
      </c>
      <c r="H53" s="2">
        <v>6</v>
      </c>
      <c r="I53" s="2" t="s">
        <v>4179</v>
      </c>
      <c r="J53" s="2" t="s">
        <v>3877</v>
      </c>
      <c r="K53" s="2" t="s">
        <v>3150</v>
      </c>
      <c r="L53" s="373" t="s">
        <v>3155</v>
      </c>
    </row>
    <row r="54" spans="1:12">
      <c r="A54" s="2" t="s">
        <v>3160</v>
      </c>
      <c r="B54" s="2">
        <v>1250552</v>
      </c>
      <c r="C54" s="2" t="s">
        <v>3153</v>
      </c>
      <c r="D54" s="2" t="s">
        <v>3154</v>
      </c>
      <c r="E54" s="2">
        <v>41191.949999999997</v>
      </c>
      <c r="F54" s="2">
        <v>41191.949999999997</v>
      </c>
      <c r="G54" s="34">
        <v>43902</v>
      </c>
      <c r="H54" s="2">
        <v>15</v>
      </c>
      <c r="I54" s="2" t="s">
        <v>4179</v>
      </c>
      <c r="J54" s="2" t="s">
        <v>3877</v>
      </c>
      <c r="K54" s="2" t="s">
        <v>3150</v>
      </c>
      <c r="L54" s="373" t="s">
        <v>3155</v>
      </c>
    </row>
    <row r="55" spans="1:12">
      <c r="A55" s="2" t="s">
        <v>3160</v>
      </c>
      <c r="B55" s="2">
        <v>1250552</v>
      </c>
      <c r="C55" s="2" t="s">
        <v>3153</v>
      </c>
      <c r="D55" s="2" t="s">
        <v>3154</v>
      </c>
      <c r="E55" s="2">
        <v>4045.01</v>
      </c>
      <c r="F55" s="2">
        <v>4045.01</v>
      </c>
      <c r="G55" s="34">
        <v>43879</v>
      </c>
      <c r="H55" s="2">
        <v>38</v>
      </c>
      <c r="I55" s="2" t="s">
        <v>4177</v>
      </c>
      <c r="J55" s="2" t="s">
        <v>3877</v>
      </c>
      <c r="K55" s="2" t="s">
        <v>3150</v>
      </c>
      <c r="L55" s="373" t="s">
        <v>3155</v>
      </c>
    </row>
    <row r="56" spans="1:12">
      <c r="A56" s="2" t="s">
        <v>4220</v>
      </c>
      <c r="B56" s="2">
        <v>1071846</v>
      </c>
      <c r="C56" s="2" t="s">
        <v>3153</v>
      </c>
      <c r="D56" s="2" t="s">
        <v>3154</v>
      </c>
      <c r="E56" s="2">
        <v>1504.98</v>
      </c>
      <c r="F56" s="2">
        <v>1504.98</v>
      </c>
      <c r="G56" s="34">
        <v>43887</v>
      </c>
      <c r="H56" s="2">
        <v>30</v>
      </c>
      <c r="I56" s="2" t="s">
        <v>4179</v>
      </c>
      <c r="J56" s="2" t="s">
        <v>3877</v>
      </c>
      <c r="K56" s="2" t="s">
        <v>3150</v>
      </c>
      <c r="L56" s="373" t="s">
        <v>3155</v>
      </c>
    </row>
    <row r="57" spans="1:12">
      <c r="A57" s="2" t="s">
        <v>4221</v>
      </c>
      <c r="B57" s="2">
        <v>1256872</v>
      </c>
      <c r="C57" s="2" t="s">
        <v>3153</v>
      </c>
      <c r="D57" s="2" t="s">
        <v>3154</v>
      </c>
      <c r="E57" s="2">
        <v>923.91</v>
      </c>
      <c r="F57" s="2">
        <v>923.91</v>
      </c>
      <c r="G57" s="34">
        <v>43888</v>
      </c>
      <c r="H57" s="2">
        <v>29</v>
      </c>
      <c r="I57" s="2" t="s">
        <v>4179</v>
      </c>
      <c r="J57" s="2" t="s">
        <v>3877</v>
      </c>
      <c r="K57" s="2" t="s">
        <v>3150</v>
      </c>
      <c r="L57" s="373" t="s">
        <v>3155</v>
      </c>
    </row>
    <row r="58" spans="1:12">
      <c r="A58" s="2" t="s">
        <v>3943</v>
      </c>
      <c r="B58" s="2">
        <v>43617</v>
      </c>
      <c r="C58" s="2" t="s">
        <v>3153</v>
      </c>
      <c r="D58" s="2" t="s">
        <v>3154</v>
      </c>
      <c r="E58" s="2">
        <v>5600.9</v>
      </c>
      <c r="F58" s="2">
        <v>337.9</v>
      </c>
      <c r="G58" s="34">
        <v>43785</v>
      </c>
      <c r="H58" s="2">
        <v>132</v>
      </c>
      <c r="I58" s="2" t="s">
        <v>4174</v>
      </c>
      <c r="J58" s="2" t="s">
        <v>3877</v>
      </c>
      <c r="K58" s="2" t="s">
        <v>3150</v>
      </c>
      <c r="L58" s="373" t="s">
        <v>3155</v>
      </c>
    </row>
    <row r="59" spans="1:12">
      <c r="A59" s="2" t="s">
        <v>3162</v>
      </c>
      <c r="B59" s="2">
        <v>1171153</v>
      </c>
      <c r="C59" s="2" t="s">
        <v>3153</v>
      </c>
      <c r="D59" s="2" t="s">
        <v>3154</v>
      </c>
      <c r="E59" s="2">
        <v>50125.8</v>
      </c>
      <c r="F59" s="2">
        <v>50125.8</v>
      </c>
      <c r="G59" s="34">
        <v>43840</v>
      </c>
      <c r="H59" s="2">
        <v>77</v>
      </c>
      <c r="I59" s="2" t="s">
        <v>4181</v>
      </c>
      <c r="J59" s="2" t="s">
        <v>3877</v>
      </c>
      <c r="K59" s="2" t="s">
        <v>3150</v>
      </c>
      <c r="L59" s="373" t="s">
        <v>3155</v>
      </c>
    </row>
    <row r="60" spans="1:12">
      <c r="A60" s="2" t="s">
        <v>4222</v>
      </c>
      <c r="B60" s="2">
        <v>1250518</v>
      </c>
      <c r="C60" s="2" t="s">
        <v>3153</v>
      </c>
      <c r="D60" s="2" t="s">
        <v>3154</v>
      </c>
      <c r="E60" s="2">
        <v>22024.68</v>
      </c>
      <c r="F60" s="2">
        <v>22024.68</v>
      </c>
      <c r="G60" s="34">
        <v>43903</v>
      </c>
      <c r="H60" s="2">
        <v>14</v>
      </c>
      <c r="I60" s="2" t="s">
        <v>4179</v>
      </c>
      <c r="J60" s="2" t="s">
        <v>3877</v>
      </c>
      <c r="K60" s="2" t="s">
        <v>3150</v>
      </c>
      <c r="L60" s="373" t="s">
        <v>3155</v>
      </c>
    </row>
    <row r="61" spans="1:12">
      <c r="A61" s="2" t="s">
        <v>3160</v>
      </c>
      <c r="B61" s="2">
        <v>1250552</v>
      </c>
      <c r="C61" s="2" t="s">
        <v>3153</v>
      </c>
      <c r="D61" s="2" t="s">
        <v>3154</v>
      </c>
      <c r="E61" s="2">
        <v>39996.839999999997</v>
      </c>
      <c r="F61" s="2">
        <v>39996.839999999997</v>
      </c>
      <c r="G61" s="34">
        <v>43906</v>
      </c>
      <c r="H61" s="2">
        <v>11</v>
      </c>
      <c r="I61" s="2" t="s">
        <v>4179</v>
      </c>
      <c r="J61" s="2" t="s">
        <v>3877</v>
      </c>
      <c r="K61" s="2" t="s">
        <v>3150</v>
      </c>
      <c r="L61" s="373" t="s">
        <v>3155</v>
      </c>
    </row>
    <row r="62" spans="1:12">
      <c r="A62" s="2" t="s">
        <v>4219</v>
      </c>
      <c r="B62" s="2">
        <v>1250603</v>
      </c>
      <c r="C62" s="2" t="s">
        <v>3153</v>
      </c>
      <c r="D62" s="2" t="s">
        <v>3154</v>
      </c>
      <c r="E62" s="2">
        <v>8532.81</v>
      </c>
      <c r="F62" s="2">
        <v>8532.81</v>
      </c>
      <c r="G62" s="34">
        <v>43907</v>
      </c>
      <c r="H62" s="2">
        <v>10</v>
      </c>
      <c r="I62" s="2" t="s">
        <v>4179</v>
      </c>
      <c r="J62" s="2" t="s">
        <v>3877</v>
      </c>
      <c r="K62" s="2" t="s">
        <v>3150</v>
      </c>
      <c r="L62" s="373" t="s">
        <v>3155</v>
      </c>
    </row>
    <row r="63" spans="1:12">
      <c r="A63" s="2" t="s">
        <v>4219</v>
      </c>
      <c r="B63" s="2">
        <v>1250603</v>
      </c>
      <c r="C63" s="2" t="s">
        <v>3153</v>
      </c>
      <c r="D63" s="2" t="s">
        <v>3154</v>
      </c>
      <c r="E63" s="2">
        <v>28160.31</v>
      </c>
      <c r="F63" s="2">
        <v>28160.31</v>
      </c>
      <c r="G63" s="34">
        <v>43906</v>
      </c>
      <c r="H63" s="2">
        <v>11</v>
      </c>
      <c r="I63" s="2" t="s">
        <v>4179</v>
      </c>
      <c r="J63" s="2" t="s">
        <v>3877</v>
      </c>
      <c r="K63" s="2" t="s">
        <v>3150</v>
      </c>
      <c r="L63" s="373" t="s">
        <v>3155</v>
      </c>
    </row>
    <row r="64" spans="1:12">
      <c r="A64" s="2" t="s">
        <v>4223</v>
      </c>
      <c r="B64" s="2">
        <v>1250560</v>
      </c>
      <c r="C64" s="2" t="s">
        <v>3153</v>
      </c>
      <c r="D64" s="2" t="s">
        <v>3154</v>
      </c>
      <c r="E64" s="2">
        <v>13759.77</v>
      </c>
      <c r="F64" s="2">
        <v>13759.77</v>
      </c>
      <c r="G64" s="34">
        <v>43887</v>
      </c>
      <c r="H64" s="2">
        <v>30</v>
      </c>
      <c r="I64" s="2" t="s">
        <v>4179</v>
      </c>
      <c r="J64" s="2" t="s">
        <v>3877</v>
      </c>
      <c r="K64" s="2" t="s">
        <v>3150</v>
      </c>
      <c r="L64" s="373" t="s">
        <v>3155</v>
      </c>
    </row>
    <row r="65" spans="1:12">
      <c r="A65" s="2" t="s">
        <v>4219</v>
      </c>
      <c r="B65" s="2">
        <v>1250603</v>
      </c>
      <c r="C65" s="2" t="s">
        <v>3153</v>
      </c>
      <c r="D65" s="2" t="s">
        <v>3154</v>
      </c>
      <c r="E65" s="2">
        <v>17314.27</v>
      </c>
      <c r="F65" s="2">
        <v>17314.27</v>
      </c>
      <c r="G65" s="34">
        <v>43895</v>
      </c>
      <c r="H65" s="2">
        <v>22</v>
      </c>
      <c r="I65" s="2" t="s">
        <v>4179</v>
      </c>
      <c r="J65" s="2" t="s">
        <v>3877</v>
      </c>
      <c r="K65" s="2" t="s">
        <v>3150</v>
      </c>
      <c r="L65" s="373" t="s">
        <v>3155</v>
      </c>
    </row>
    <row r="66" spans="1:12">
      <c r="A66" s="2" t="s">
        <v>4222</v>
      </c>
      <c r="B66" s="2">
        <v>1250518</v>
      </c>
      <c r="C66" s="2" t="s">
        <v>3153</v>
      </c>
      <c r="D66" s="2" t="s">
        <v>3154</v>
      </c>
      <c r="E66" s="2">
        <v>9341.5499999999993</v>
      </c>
      <c r="F66" s="2">
        <v>9341.5499999999993</v>
      </c>
      <c r="G66" s="34">
        <v>43875</v>
      </c>
      <c r="H66" s="2">
        <v>42</v>
      </c>
      <c r="I66" s="2" t="s">
        <v>4177</v>
      </c>
      <c r="J66" s="2" t="s">
        <v>3877</v>
      </c>
      <c r="K66" s="2" t="s">
        <v>3150</v>
      </c>
      <c r="L66" s="373" t="s">
        <v>3155</v>
      </c>
    </row>
    <row r="67" spans="1:12">
      <c r="A67" s="2" t="s">
        <v>4224</v>
      </c>
      <c r="B67" s="2">
        <v>1241833</v>
      </c>
      <c r="C67" s="2" t="s">
        <v>3153</v>
      </c>
      <c r="D67" s="2" t="s">
        <v>3154</v>
      </c>
      <c r="E67" s="2">
        <v>2661.47</v>
      </c>
      <c r="F67" s="2">
        <v>2661.47</v>
      </c>
      <c r="G67" s="34">
        <v>43911</v>
      </c>
      <c r="H67" s="2">
        <v>6</v>
      </c>
      <c r="I67" s="2" t="s">
        <v>4179</v>
      </c>
      <c r="J67" s="2" t="s">
        <v>3877</v>
      </c>
      <c r="K67" s="2" t="s">
        <v>3150</v>
      </c>
      <c r="L67" s="373" t="s">
        <v>3155</v>
      </c>
    </row>
    <row r="68" spans="1:12">
      <c r="A68" s="2" t="s">
        <v>4222</v>
      </c>
      <c r="B68" s="2">
        <v>1250518</v>
      </c>
      <c r="C68" s="2" t="s">
        <v>3153</v>
      </c>
      <c r="D68" s="2" t="s">
        <v>3154</v>
      </c>
      <c r="E68" s="2">
        <v>13369.38</v>
      </c>
      <c r="F68" s="2">
        <v>13369.38</v>
      </c>
      <c r="G68" s="34">
        <v>43906</v>
      </c>
      <c r="H68" s="2">
        <v>11</v>
      </c>
      <c r="I68" s="2" t="s">
        <v>4179</v>
      </c>
      <c r="J68" s="2" t="s">
        <v>3877</v>
      </c>
      <c r="K68" s="2" t="s">
        <v>3150</v>
      </c>
      <c r="L68" s="373" t="s">
        <v>3155</v>
      </c>
    </row>
    <row r="69" spans="1:12">
      <c r="A69" s="2" t="s">
        <v>3162</v>
      </c>
      <c r="B69" s="2">
        <v>1171153</v>
      </c>
      <c r="C69" s="2" t="s">
        <v>3153</v>
      </c>
      <c r="D69" s="2" t="s">
        <v>3154</v>
      </c>
      <c r="E69" s="2">
        <v>5534.41</v>
      </c>
      <c r="F69" s="2">
        <v>5534.41</v>
      </c>
      <c r="G69" s="34">
        <v>43902</v>
      </c>
      <c r="H69" s="2">
        <v>15</v>
      </c>
      <c r="I69" s="2" t="s">
        <v>4179</v>
      </c>
      <c r="J69" s="2" t="s">
        <v>3877</v>
      </c>
      <c r="K69" s="2" t="s">
        <v>3150</v>
      </c>
      <c r="L69" s="373" t="s">
        <v>3155</v>
      </c>
    </row>
    <row r="70" spans="1:12">
      <c r="A70" s="2" t="s">
        <v>3160</v>
      </c>
      <c r="B70" s="2">
        <v>1250552</v>
      </c>
      <c r="C70" s="2" t="s">
        <v>3153</v>
      </c>
      <c r="D70" s="2" t="s">
        <v>3154</v>
      </c>
      <c r="E70" s="2">
        <v>31330.82</v>
      </c>
      <c r="F70" s="2">
        <v>208.82</v>
      </c>
      <c r="G70" s="34">
        <v>43840</v>
      </c>
      <c r="H70" s="2">
        <v>77</v>
      </c>
      <c r="I70" s="2" t="s">
        <v>4181</v>
      </c>
      <c r="J70" s="2" t="s">
        <v>3877</v>
      </c>
      <c r="K70" s="2" t="s">
        <v>3150</v>
      </c>
      <c r="L70" s="373" t="s">
        <v>3155</v>
      </c>
    </row>
    <row r="71" spans="1:12">
      <c r="A71" s="2" t="s">
        <v>4225</v>
      </c>
      <c r="B71" s="2">
        <v>1235028</v>
      </c>
      <c r="C71" s="2" t="s">
        <v>3153</v>
      </c>
      <c r="D71" s="2" t="s">
        <v>3154</v>
      </c>
      <c r="E71" s="2">
        <v>1295</v>
      </c>
      <c r="F71" s="2">
        <v>1295</v>
      </c>
      <c r="G71" s="34">
        <v>43908</v>
      </c>
      <c r="H71" s="2">
        <v>9</v>
      </c>
      <c r="I71" s="2" t="s">
        <v>4179</v>
      </c>
      <c r="J71" s="2" t="s">
        <v>3877</v>
      </c>
      <c r="K71" s="2" t="s">
        <v>3150</v>
      </c>
      <c r="L71" s="373" t="s">
        <v>3155</v>
      </c>
    </row>
    <row r="72" spans="1:12">
      <c r="A72" s="2" t="s">
        <v>3160</v>
      </c>
      <c r="B72" s="2">
        <v>1250552</v>
      </c>
      <c r="C72" s="2" t="s">
        <v>3153</v>
      </c>
      <c r="D72" s="2" t="s">
        <v>3154</v>
      </c>
      <c r="E72" s="2">
        <v>68489.41</v>
      </c>
      <c r="F72" s="2">
        <v>26.41</v>
      </c>
      <c r="G72" s="34">
        <v>43888</v>
      </c>
      <c r="H72" s="2">
        <v>29</v>
      </c>
      <c r="I72" s="2" t="s">
        <v>4179</v>
      </c>
      <c r="J72" s="2" t="s">
        <v>3877</v>
      </c>
      <c r="K72" s="2" t="s">
        <v>3150</v>
      </c>
      <c r="L72" s="373" t="s">
        <v>3155</v>
      </c>
    </row>
    <row r="73" spans="1:12">
      <c r="A73" s="2" t="s">
        <v>3162</v>
      </c>
      <c r="B73" s="2">
        <v>1171153</v>
      </c>
      <c r="C73" s="2" t="s">
        <v>3153</v>
      </c>
      <c r="D73" s="2" t="s">
        <v>3154</v>
      </c>
      <c r="E73" s="2">
        <v>35581.17</v>
      </c>
      <c r="F73" s="2">
        <v>35581.17</v>
      </c>
      <c r="G73" s="34">
        <v>43910</v>
      </c>
      <c r="H73" s="2">
        <v>7</v>
      </c>
      <c r="I73" s="2" t="s">
        <v>4179</v>
      </c>
      <c r="J73" s="2" t="s">
        <v>3877</v>
      </c>
      <c r="K73" s="2" t="s">
        <v>3150</v>
      </c>
      <c r="L73" s="373" t="s">
        <v>3155</v>
      </c>
    </row>
    <row r="74" spans="1:12">
      <c r="A74" s="2" t="s">
        <v>4219</v>
      </c>
      <c r="B74" s="2">
        <v>1250603</v>
      </c>
      <c r="C74" s="2" t="s">
        <v>3153</v>
      </c>
      <c r="D74" s="2" t="s">
        <v>3154</v>
      </c>
      <c r="E74" s="2">
        <v>26617.83</v>
      </c>
      <c r="F74" s="2">
        <v>26617.83</v>
      </c>
      <c r="G74" s="34">
        <v>43910</v>
      </c>
      <c r="H74" s="2">
        <v>7</v>
      </c>
      <c r="I74" s="2" t="s">
        <v>4179</v>
      </c>
      <c r="J74" s="2" t="s">
        <v>3877</v>
      </c>
      <c r="K74" s="2" t="s">
        <v>3150</v>
      </c>
      <c r="L74" s="373" t="s">
        <v>3155</v>
      </c>
    </row>
    <row r="75" spans="1:12">
      <c r="A75" s="2" t="s">
        <v>4226</v>
      </c>
      <c r="B75" s="2">
        <v>1251415</v>
      </c>
      <c r="C75" s="2" t="s">
        <v>3153</v>
      </c>
      <c r="D75" s="2" t="s">
        <v>3154</v>
      </c>
      <c r="E75" s="2">
        <v>7592.74</v>
      </c>
      <c r="F75" s="2">
        <v>1292.74</v>
      </c>
      <c r="G75" s="34">
        <v>43873</v>
      </c>
      <c r="H75" s="2">
        <v>44</v>
      </c>
      <c r="I75" s="2" t="s">
        <v>4177</v>
      </c>
      <c r="J75" s="2" t="s">
        <v>3877</v>
      </c>
      <c r="K75" s="2" t="s">
        <v>3150</v>
      </c>
      <c r="L75" s="373" t="s">
        <v>3155</v>
      </c>
    </row>
    <row r="76" spans="1:12">
      <c r="A76" s="2" t="s">
        <v>4219</v>
      </c>
      <c r="B76" s="2">
        <v>1250603</v>
      </c>
      <c r="C76" s="2" t="s">
        <v>3153</v>
      </c>
      <c r="D76" s="2" t="s">
        <v>3154</v>
      </c>
      <c r="E76" s="2">
        <v>23261.26</v>
      </c>
      <c r="F76" s="2">
        <v>23261.26</v>
      </c>
      <c r="G76" s="34">
        <v>43897</v>
      </c>
      <c r="H76" s="2">
        <v>20</v>
      </c>
      <c r="I76" s="2" t="s">
        <v>4179</v>
      </c>
      <c r="J76" s="2" t="s">
        <v>3877</v>
      </c>
      <c r="K76" s="2" t="s">
        <v>3150</v>
      </c>
      <c r="L76" s="373" t="s">
        <v>3155</v>
      </c>
    </row>
    <row r="77" spans="1:12">
      <c r="A77" s="2" t="s">
        <v>4119</v>
      </c>
      <c r="B77" s="2">
        <v>1038860</v>
      </c>
      <c r="C77" s="2" t="s">
        <v>3153</v>
      </c>
      <c r="D77" s="2" t="s">
        <v>3154</v>
      </c>
      <c r="E77" s="2">
        <v>14512.01</v>
      </c>
      <c r="F77" s="2">
        <v>14512.01</v>
      </c>
      <c r="G77" s="34">
        <v>43893</v>
      </c>
      <c r="H77" s="2">
        <v>24</v>
      </c>
      <c r="I77" s="2" t="s">
        <v>4179</v>
      </c>
      <c r="J77" s="2" t="s">
        <v>3877</v>
      </c>
      <c r="K77" s="2" t="s">
        <v>3150</v>
      </c>
      <c r="L77" s="373" t="s">
        <v>3155</v>
      </c>
    </row>
    <row r="78" spans="1:12">
      <c r="A78" s="2" t="s">
        <v>3160</v>
      </c>
      <c r="B78" s="2">
        <v>1250552</v>
      </c>
      <c r="C78" s="2" t="s">
        <v>3153</v>
      </c>
      <c r="D78" s="2" t="s">
        <v>3154</v>
      </c>
      <c r="E78" s="2">
        <v>14610.92</v>
      </c>
      <c r="F78" s="2">
        <v>2234.92</v>
      </c>
      <c r="G78" s="34">
        <v>43867</v>
      </c>
      <c r="H78" s="2">
        <v>50</v>
      </c>
      <c r="I78" s="2" t="s">
        <v>4177</v>
      </c>
      <c r="J78" s="2" t="s">
        <v>3877</v>
      </c>
      <c r="K78" s="2" t="s">
        <v>3150</v>
      </c>
      <c r="L78" s="373" t="s">
        <v>3155</v>
      </c>
    </row>
    <row r="79" spans="1:12">
      <c r="A79" s="2" t="s">
        <v>4227</v>
      </c>
      <c r="B79" s="2">
        <v>1250594</v>
      </c>
      <c r="C79" s="2" t="s">
        <v>3153</v>
      </c>
      <c r="D79" s="2" t="s">
        <v>3154</v>
      </c>
      <c r="E79" s="2">
        <v>27454.14</v>
      </c>
      <c r="F79" s="2">
        <v>27454.14</v>
      </c>
      <c r="G79" s="34">
        <v>43881</v>
      </c>
      <c r="H79" s="2">
        <v>36</v>
      </c>
      <c r="I79" s="2" t="s">
        <v>4177</v>
      </c>
      <c r="J79" s="2" t="s">
        <v>3877</v>
      </c>
      <c r="K79" s="2" t="s">
        <v>3150</v>
      </c>
      <c r="L79" s="373" t="s">
        <v>3155</v>
      </c>
    </row>
    <row r="80" spans="1:12">
      <c r="A80" s="2" t="s">
        <v>4227</v>
      </c>
      <c r="B80" s="2">
        <v>1250594</v>
      </c>
      <c r="C80" s="2" t="s">
        <v>3153</v>
      </c>
      <c r="D80" s="2" t="s">
        <v>3154</v>
      </c>
      <c r="E80" s="2">
        <v>26594.400000000001</v>
      </c>
      <c r="F80" s="2">
        <v>172.4</v>
      </c>
      <c r="G80" s="34">
        <v>43868</v>
      </c>
      <c r="H80" s="2">
        <v>49</v>
      </c>
      <c r="I80" s="2" t="s">
        <v>4177</v>
      </c>
      <c r="J80" s="2" t="s">
        <v>3877</v>
      </c>
      <c r="K80" s="2" t="s">
        <v>3150</v>
      </c>
      <c r="L80" s="373" t="s">
        <v>3155</v>
      </c>
    </row>
    <row r="81" spans="1:12">
      <c r="A81" s="2" t="s">
        <v>4218</v>
      </c>
      <c r="B81" s="2">
        <v>1250508</v>
      </c>
      <c r="C81" s="2" t="s">
        <v>3153</v>
      </c>
      <c r="D81" s="2" t="s">
        <v>3154</v>
      </c>
      <c r="E81" s="2">
        <v>12390.26</v>
      </c>
      <c r="F81" s="2">
        <v>275.74</v>
      </c>
      <c r="G81" s="34">
        <v>43840</v>
      </c>
      <c r="H81" s="2">
        <v>77</v>
      </c>
      <c r="I81" s="2" t="s">
        <v>4181</v>
      </c>
      <c r="J81" s="2" t="s">
        <v>3877</v>
      </c>
      <c r="K81" s="2" t="s">
        <v>3150</v>
      </c>
      <c r="L81" s="373" t="s">
        <v>3155</v>
      </c>
    </row>
    <row r="82" spans="1:12">
      <c r="A82" s="2" t="s">
        <v>4228</v>
      </c>
      <c r="B82" s="2">
        <v>1250562</v>
      </c>
      <c r="C82" s="2" t="s">
        <v>3153</v>
      </c>
      <c r="D82" s="2" t="s">
        <v>3154</v>
      </c>
      <c r="E82" s="2">
        <v>9250</v>
      </c>
      <c r="F82" s="2">
        <v>9250</v>
      </c>
      <c r="G82" s="34">
        <v>43790</v>
      </c>
      <c r="H82" s="2">
        <v>127</v>
      </c>
      <c r="I82" s="2" t="s">
        <v>4174</v>
      </c>
      <c r="J82" s="2" t="s">
        <v>3877</v>
      </c>
      <c r="K82" s="2" t="s">
        <v>3150</v>
      </c>
      <c r="L82" s="373" t="s">
        <v>3155</v>
      </c>
    </row>
    <row r="83" spans="1:12">
      <c r="A83" s="2" t="s">
        <v>4222</v>
      </c>
      <c r="B83" s="2">
        <v>1250518</v>
      </c>
      <c r="C83" s="2" t="s">
        <v>3153</v>
      </c>
      <c r="D83" s="2" t="s">
        <v>3154</v>
      </c>
      <c r="E83" s="2">
        <v>6061.1</v>
      </c>
      <c r="F83" s="2">
        <v>6061.1</v>
      </c>
      <c r="G83" s="34">
        <v>43897</v>
      </c>
      <c r="H83" s="2">
        <v>20</v>
      </c>
      <c r="I83" s="2" t="s">
        <v>4179</v>
      </c>
      <c r="J83" s="2" t="s">
        <v>3877</v>
      </c>
      <c r="K83" s="2" t="s">
        <v>3150</v>
      </c>
      <c r="L83" s="373" t="s">
        <v>3155</v>
      </c>
    </row>
    <row r="84" spans="1:12">
      <c r="A84" s="2" t="s">
        <v>4223</v>
      </c>
      <c r="B84" s="2">
        <v>1250560</v>
      </c>
      <c r="C84" s="2" t="s">
        <v>3153</v>
      </c>
      <c r="D84" s="2" t="s">
        <v>3154</v>
      </c>
      <c r="E84" s="2">
        <v>16471.22</v>
      </c>
      <c r="F84" s="2">
        <v>23.22</v>
      </c>
      <c r="G84" s="34">
        <v>43885</v>
      </c>
      <c r="H84" s="2">
        <v>32</v>
      </c>
      <c r="I84" s="2" t="s">
        <v>4177</v>
      </c>
      <c r="J84" s="2" t="s">
        <v>3877</v>
      </c>
      <c r="K84" s="2" t="s">
        <v>3150</v>
      </c>
      <c r="L84" s="373" t="s">
        <v>3155</v>
      </c>
    </row>
    <row r="85" spans="1:12">
      <c r="A85" s="2" t="s">
        <v>4229</v>
      </c>
      <c r="B85" s="2">
        <v>745570</v>
      </c>
      <c r="C85" s="2" t="s">
        <v>3153</v>
      </c>
      <c r="D85" s="2" t="s">
        <v>3154</v>
      </c>
      <c r="E85" s="2">
        <v>3953</v>
      </c>
      <c r="F85" s="2">
        <v>3953</v>
      </c>
      <c r="G85" s="34">
        <v>43889</v>
      </c>
      <c r="H85" s="2">
        <v>28</v>
      </c>
      <c r="I85" s="2" t="s">
        <v>4179</v>
      </c>
      <c r="J85" s="2" t="s">
        <v>3877</v>
      </c>
      <c r="K85" s="2" t="s">
        <v>3150</v>
      </c>
      <c r="L85" s="373" t="s">
        <v>3155</v>
      </c>
    </row>
    <row r="86" spans="1:12">
      <c r="A86" s="2" t="s">
        <v>3876</v>
      </c>
      <c r="B86" s="2">
        <v>44495</v>
      </c>
      <c r="C86" s="2" t="s">
        <v>3153</v>
      </c>
      <c r="D86" s="2" t="s">
        <v>3154</v>
      </c>
      <c r="E86" s="2">
        <v>3866</v>
      </c>
      <c r="F86" s="2">
        <v>3866</v>
      </c>
      <c r="G86" s="34">
        <v>43725</v>
      </c>
      <c r="H86" s="2">
        <v>192</v>
      </c>
      <c r="I86" s="2" t="s">
        <v>3870</v>
      </c>
      <c r="J86" s="2" t="s">
        <v>3877</v>
      </c>
      <c r="K86" s="2" t="s">
        <v>3150</v>
      </c>
      <c r="L86" s="373" t="s">
        <v>3155</v>
      </c>
    </row>
    <row r="87" spans="1:12">
      <c r="A87" s="2" t="s">
        <v>4230</v>
      </c>
      <c r="B87" s="2">
        <v>1250600</v>
      </c>
      <c r="C87" s="2" t="s">
        <v>3153</v>
      </c>
      <c r="D87" s="2" t="s">
        <v>3154</v>
      </c>
      <c r="E87" s="2">
        <v>19619.43</v>
      </c>
      <c r="F87" s="2">
        <v>19619.43</v>
      </c>
      <c r="G87" s="34">
        <v>43881</v>
      </c>
      <c r="H87" s="2">
        <v>36</v>
      </c>
      <c r="I87" s="2" t="s">
        <v>4177</v>
      </c>
      <c r="J87" s="2" t="s">
        <v>3877</v>
      </c>
      <c r="K87" s="2" t="s">
        <v>3150</v>
      </c>
      <c r="L87" s="373" t="s">
        <v>3155</v>
      </c>
    </row>
    <row r="88" spans="1:12">
      <c r="A88" s="2" t="s">
        <v>3160</v>
      </c>
      <c r="B88" s="2">
        <v>1250552</v>
      </c>
      <c r="C88" s="2" t="s">
        <v>3153</v>
      </c>
      <c r="D88" s="2" t="s">
        <v>3154</v>
      </c>
      <c r="E88" s="2">
        <v>52741.21</v>
      </c>
      <c r="F88" s="2">
        <v>8301.2099999999991</v>
      </c>
      <c r="G88" s="34">
        <v>43871</v>
      </c>
      <c r="H88" s="2">
        <v>46</v>
      </c>
      <c r="I88" s="2" t="s">
        <v>4177</v>
      </c>
      <c r="J88" s="2" t="s">
        <v>3877</v>
      </c>
      <c r="K88" s="2" t="s">
        <v>3150</v>
      </c>
      <c r="L88" s="373" t="s">
        <v>3155</v>
      </c>
    </row>
    <row r="89" spans="1:12">
      <c r="A89" s="2" t="s">
        <v>4218</v>
      </c>
      <c r="B89" s="2">
        <v>1250508</v>
      </c>
      <c r="C89" s="2" t="s">
        <v>3153</v>
      </c>
      <c r="D89" s="2" t="s">
        <v>3154</v>
      </c>
      <c r="E89" s="2">
        <v>24391.51</v>
      </c>
      <c r="F89" s="2">
        <v>24391.51</v>
      </c>
      <c r="G89" s="34">
        <v>43906</v>
      </c>
      <c r="H89" s="2">
        <v>11</v>
      </c>
      <c r="I89" s="2" t="s">
        <v>4179</v>
      </c>
      <c r="J89" s="2" t="s">
        <v>3877</v>
      </c>
      <c r="K89" s="2" t="s">
        <v>3150</v>
      </c>
      <c r="L89" s="373" t="s">
        <v>3155</v>
      </c>
    </row>
    <row r="90" spans="1:12">
      <c r="A90" s="2" t="s">
        <v>4223</v>
      </c>
      <c r="B90" s="2">
        <v>1250560</v>
      </c>
      <c r="C90" s="2" t="s">
        <v>3153</v>
      </c>
      <c r="D90" s="2" t="s">
        <v>3154</v>
      </c>
      <c r="E90" s="2">
        <v>15789.92</v>
      </c>
      <c r="F90" s="2">
        <v>15789.92</v>
      </c>
      <c r="G90" s="34">
        <v>43896</v>
      </c>
      <c r="H90" s="2">
        <v>21</v>
      </c>
      <c r="I90" s="2" t="s">
        <v>4179</v>
      </c>
      <c r="J90" s="2" t="s">
        <v>3877</v>
      </c>
      <c r="K90" s="2" t="s">
        <v>3150</v>
      </c>
      <c r="L90" s="373" t="s">
        <v>3155</v>
      </c>
    </row>
    <row r="91" spans="1:12">
      <c r="A91" s="2" t="s">
        <v>4218</v>
      </c>
      <c r="B91" s="2">
        <v>1250508</v>
      </c>
      <c r="C91" s="2" t="s">
        <v>3153</v>
      </c>
      <c r="D91" s="2" t="s">
        <v>3154</v>
      </c>
      <c r="E91" s="2">
        <v>19748.18</v>
      </c>
      <c r="F91" s="2">
        <v>19748.18</v>
      </c>
      <c r="G91" s="34">
        <v>43895</v>
      </c>
      <c r="H91" s="2">
        <v>22</v>
      </c>
      <c r="I91" s="2" t="s">
        <v>4179</v>
      </c>
      <c r="J91" s="2" t="s">
        <v>3877</v>
      </c>
      <c r="K91" s="2" t="s">
        <v>3150</v>
      </c>
      <c r="L91" s="373" t="s">
        <v>3155</v>
      </c>
    </row>
    <row r="92" spans="1:12">
      <c r="A92" s="2" t="s">
        <v>4231</v>
      </c>
      <c r="B92" s="2">
        <v>1250571</v>
      </c>
      <c r="C92" s="2" t="s">
        <v>3153</v>
      </c>
      <c r="D92" s="2" t="s">
        <v>3154</v>
      </c>
      <c r="E92" s="2">
        <v>10017.709999999999</v>
      </c>
      <c r="F92" s="2">
        <v>10017.709999999999</v>
      </c>
      <c r="G92" s="34">
        <v>43908</v>
      </c>
      <c r="H92" s="2">
        <v>9</v>
      </c>
      <c r="I92" s="2" t="s">
        <v>4179</v>
      </c>
      <c r="J92" s="2" t="s">
        <v>3877</v>
      </c>
      <c r="K92" s="2" t="s">
        <v>3150</v>
      </c>
      <c r="L92" s="373" t="s">
        <v>3155</v>
      </c>
    </row>
    <row r="93" spans="1:12">
      <c r="A93" s="2" t="s">
        <v>3160</v>
      </c>
      <c r="B93" s="2">
        <v>1250552</v>
      </c>
      <c r="C93" s="2" t="s">
        <v>3153</v>
      </c>
      <c r="D93" s="2" t="s">
        <v>3154</v>
      </c>
      <c r="E93" s="2">
        <v>29745.53</v>
      </c>
      <c r="F93" s="2">
        <v>29745.53</v>
      </c>
      <c r="G93" s="34">
        <v>43903</v>
      </c>
      <c r="H93" s="2">
        <v>14</v>
      </c>
      <c r="I93" s="2" t="s">
        <v>4179</v>
      </c>
      <c r="J93" s="2" t="s">
        <v>3877</v>
      </c>
      <c r="K93" s="2" t="s">
        <v>3150</v>
      </c>
      <c r="L93" s="373" t="s">
        <v>3155</v>
      </c>
    </row>
    <row r="94" spans="1:12">
      <c r="A94" s="2" t="s">
        <v>4232</v>
      </c>
      <c r="B94" s="2">
        <v>757428</v>
      </c>
      <c r="C94" s="2" t="s">
        <v>3153</v>
      </c>
      <c r="D94" s="2" t="s">
        <v>3154</v>
      </c>
      <c r="E94" s="2">
        <v>12558.95</v>
      </c>
      <c r="F94" s="2">
        <v>12558.95</v>
      </c>
      <c r="G94" s="34">
        <v>43875</v>
      </c>
      <c r="H94" s="2">
        <v>42</v>
      </c>
      <c r="I94" s="2" t="s">
        <v>4177</v>
      </c>
      <c r="J94" s="2" t="s">
        <v>3877</v>
      </c>
      <c r="K94" s="2" t="s">
        <v>3150</v>
      </c>
      <c r="L94" s="373" t="s">
        <v>3155</v>
      </c>
    </row>
    <row r="95" spans="1:12">
      <c r="A95" s="2" t="s">
        <v>4228</v>
      </c>
      <c r="B95" s="2">
        <v>1250562</v>
      </c>
      <c r="C95" s="2" t="s">
        <v>3153</v>
      </c>
      <c r="D95" s="2" t="s">
        <v>3154</v>
      </c>
      <c r="E95" s="2">
        <v>6169.95</v>
      </c>
      <c r="F95" s="2">
        <v>6169.95</v>
      </c>
      <c r="G95" s="34">
        <v>43790</v>
      </c>
      <c r="H95" s="2">
        <v>127</v>
      </c>
      <c r="I95" s="2" t="s">
        <v>4174</v>
      </c>
      <c r="J95" s="2" t="s">
        <v>3877</v>
      </c>
      <c r="K95" s="2" t="s">
        <v>3150</v>
      </c>
      <c r="L95" s="373" t="s">
        <v>3155</v>
      </c>
    </row>
    <row r="96" spans="1:12">
      <c r="A96" s="2" t="s">
        <v>3160</v>
      </c>
      <c r="B96" s="2">
        <v>1250552</v>
      </c>
      <c r="C96" s="2" t="s">
        <v>3153</v>
      </c>
      <c r="D96" s="2" t="s">
        <v>3154</v>
      </c>
      <c r="E96" s="2">
        <v>39962.31</v>
      </c>
      <c r="F96" s="2">
        <v>39962.31</v>
      </c>
      <c r="G96" s="34">
        <v>43911</v>
      </c>
      <c r="H96" s="2">
        <v>6</v>
      </c>
      <c r="I96" s="2" t="s">
        <v>4179</v>
      </c>
      <c r="J96" s="2" t="s">
        <v>3877</v>
      </c>
      <c r="K96" s="2" t="s">
        <v>3150</v>
      </c>
      <c r="L96" s="373" t="s">
        <v>3155</v>
      </c>
    </row>
    <row r="97" spans="1:12">
      <c r="A97" s="2" t="s">
        <v>4218</v>
      </c>
      <c r="B97" s="2">
        <v>1250508</v>
      </c>
      <c r="C97" s="2" t="s">
        <v>3153</v>
      </c>
      <c r="D97" s="2" t="s">
        <v>3154</v>
      </c>
      <c r="E97" s="2">
        <v>49288.800000000003</v>
      </c>
      <c r="F97" s="2">
        <v>49288.800000000003</v>
      </c>
      <c r="G97" s="34">
        <v>43890</v>
      </c>
      <c r="H97" s="2">
        <v>27</v>
      </c>
      <c r="I97" s="2" t="s">
        <v>4179</v>
      </c>
      <c r="J97" s="2" t="s">
        <v>3877</v>
      </c>
      <c r="K97" s="2" t="s">
        <v>3150</v>
      </c>
      <c r="L97" s="373" t="s">
        <v>3155</v>
      </c>
    </row>
    <row r="98" spans="1:12">
      <c r="A98" s="2" t="s">
        <v>4222</v>
      </c>
      <c r="B98" s="2">
        <v>1250518</v>
      </c>
      <c r="C98" s="2" t="s">
        <v>3153</v>
      </c>
      <c r="D98" s="2" t="s">
        <v>3154</v>
      </c>
      <c r="E98" s="2">
        <v>19840.68</v>
      </c>
      <c r="F98" s="2">
        <v>19840.68</v>
      </c>
      <c r="G98" s="34">
        <v>43895</v>
      </c>
      <c r="H98" s="2">
        <v>22</v>
      </c>
      <c r="I98" s="2" t="s">
        <v>4179</v>
      </c>
      <c r="J98" s="2" t="s">
        <v>3877</v>
      </c>
      <c r="K98" s="2" t="s">
        <v>3150</v>
      </c>
      <c r="L98" s="373" t="s">
        <v>3155</v>
      </c>
    </row>
    <row r="99" spans="1:12">
      <c r="A99" s="2" t="s">
        <v>4233</v>
      </c>
      <c r="B99" s="2">
        <v>1278811</v>
      </c>
      <c r="C99" s="2" t="s">
        <v>3153</v>
      </c>
      <c r="D99" s="2" t="s">
        <v>3154</v>
      </c>
      <c r="E99" s="2">
        <v>1963.74</v>
      </c>
      <c r="F99" s="2">
        <v>1963.74</v>
      </c>
      <c r="G99" s="34">
        <v>43871</v>
      </c>
      <c r="H99" s="2">
        <v>46</v>
      </c>
      <c r="I99" s="2" t="s">
        <v>4177</v>
      </c>
      <c r="J99" s="2" t="s">
        <v>3877</v>
      </c>
      <c r="K99" s="2" t="s">
        <v>3150</v>
      </c>
      <c r="L99" s="373" t="s">
        <v>3155</v>
      </c>
    </row>
    <row r="100" spans="1:12">
      <c r="A100" s="2" t="s">
        <v>4234</v>
      </c>
      <c r="B100" s="2">
        <v>771642</v>
      </c>
      <c r="C100" s="2" t="s">
        <v>3153</v>
      </c>
      <c r="D100" s="2" t="s">
        <v>3154</v>
      </c>
      <c r="E100" s="2">
        <v>236</v>
      </c>
      <c r="F100" s="2">
        <v>234.82</v>
      </c>
      <c r="G100" s="34">
        <v>43836</v>
      </c>
      <c r="H100" s="2">
        <v>81</v>
      </c>
      <c r="I100" s="2" t="s">
        <v>4181</v>
      </c>
      <c r="J100" s="2" t="s">
        <v>3877</v>
      </c>
      <c r="K100" s="2" t="s">
        <v>3150</v>
      </c>
      <c r="L100" s="373" t="s">
        <v>3155</v>
      </c>
    </row>
    <row r="101" spans="1:12">
      <c r="A101" s="2" t="s">
        <v>4227</v>
      </c>
      <c r="B101" s="2">
        <v>1250594</v>
      </c>
      <c r="C101" s="2" t="s">
        <v>3153</v>
      </c>
      <c r="D101" s="2" t="s">
        <v>3154</v>
      </c>
      <c r="E101" s="2">
        <v>17598.919999999998</v>
      </c>
      <c r="F101" s="2">
        <v>17598.919999999998</v>
      </c>
      <c r="G101" s="34">
        <v>43903</v>
      </c>
      <c r="H101" s="2">
        <v>14</v>
      </c>
      <c r="I101" s="2" t="s">
        <v>4179</v>
      </c>
      <c r="J101" s="2" t="s">
        <v>3877</v>
      </c>
      <c r="K101" s="2" t="s">
        <v>3150</v>
      </c>
      <c r="L101" s="373" t="s">
        <v>3155</v>
      </c>
    </row>
    <row r="102" spans="1:12">
      <c r="A102" s="2" t="s">
        <v>4218</v>
      </c>
      <c r="B102" s="2">
        <v>1250508</v>
      </c>
      <c r="C102" s="2" t="s">
        <v>3153</v>
      </c>
      <c r="D102" s="2" t="s">
        <v>3154</v>
      </c>
      <c r="E102" s="2">
        <v>24002.05</v>
      </c>
      <c r="F102" s="2">
        <v>24002.05</v>
      </c>
      <c r="G102" s="34">
        <v>43896</v>
      </c>
      <c r="H102" s="2">
        <v>21</v>
      </c>
      <c r="I102" s="2" t="s">
        <v>4179</v>
      </c>
      <c r="J102" s="2" t="s">
        <v>3877</v>
      </c>
      <c r="K102" s="2" t="s">
        <v>3150</v>
      </c>
      <c r="L102" s="373" t="s">
        <v>3155</v>
      </c>
    </row>
    <row r="103" spans="1:12">
      <c r="A103" s="2" t="s">
        <v>4222</v>
      </c>
      <c r="B103" s="2">
        <v>1250518</v>
      </c>
      <c r="C103" s="2" t="s">
        <v>3153</v>
      </c>
      <c r="D103" s="2" t="s">
        <v>3154</v>
      </c>
      <c r="E103" s="2">
        <v>21185.01</v>
      </c>
      <c r="F103" s="2">
        <v>21185.01</v>
      </c>
      <c r="G103" s="34">
        <v>43903</v>
      </c>
      <c r="H103" s="2">
        <v>14</v>
      </c>
      <c r="I103" s="2" t="s">
        <v>4179</v>
      </c>
      <c r="J103" s="2" t="s">
        <v>3877</v>
      </c>
      <c r="K103" s="2" t="s">
        <v>3150</v>
      </c>
      <c r="L103" s="373" t="s">
        <v>3155</v>
      </c>
    </row>
    <row r="104" spans="1:12">
      <c r="A104" s="2" t="s">
        <v>4227</v>
      </c>
      <c r="B104" s="2">
        <v>1250594</v>
      </c>
      <c r="C104" s="2" t="s">
        <v>3153</v>
      </c>
      <c r="D104" s="2" t="s">
        <v>3154</v>
      </c>
      <c r="E104" s="2">
        <v>17641.71</v>
      </c>
      <c r="F104" s="2">
        <v>17641.71</v>
      </c>
      <c r="G104" s="34">
        <v>43881</v>
      </c>
      <c r="H104" s="2">
        <v>36</v>
      </c>
      <c r="I104" s="2" t="s">
        <v>4177</v>
      </c>
      <c r="J104" s="2" t="s">
        <v>3877</v>
      </c>
      <c r="K104" s="2" t="s">
        <v>3150</v>
      </c>
      <c r="L104" s="373" t="s">
        <v>3155</v>
      </c>
    </row>
    <row r="105" spans="1:12">
      <c r="A105" s="2" t="s">
        <v>4219</v>
      </c>
      <c r="B105" s="2">
        <v>1250603</v>
      </c>
      <c r="C105" s="2" t="s">
        <v>3153</v>
      </c>
      <c r="D105" s="2" t="s">
        <v>3154</v>
      </c>
      <c r="E105" s="2">
        <v>113031.46</v>
      </c>
      <c r="F105" s="2">
        <v>113031.46</v>
      </c>
      <c r="G105" s="34">
        <v>43894</v>
      </c>
      <c r="H105" s="2">
        <v>23</v>
      </c>
      <c r="I105" s="2" t="s">
        <v>4179</v>
      </c>
      <c r="J105" s="2" t="s">
        <v>3877</v>
      </c>
      <c r="K105" s="2" t="s">
        <v>3150</v>
      </c>
      <c r="L105" s="373" t="s">
        <v>3155</v>
      </c>
    </row>
    <row r="106" spans="1:12">
      <c r="A106" s="2" t="s">
        <v>4219</v>
      </c>
      <c r="B106" s="2">
        <v>1250603</v>
      </c>
      <c r="C106" s="2" t="s">
        <v>3153</v>
      </c>
      <c r="D106" s="2" t="s">
        <v>3154</v>
      </c>
      <c r="E106" s="2">
        <v>64405.98</v>
      </c>
      <c r="F106" s="2">
        <v>64405.98</v>
      </c>
      <c r="G106" s="34">
        <v>43872</v>
      </c>
      <c r="H106" s="2">
        <v>45</v>
      </c>
      <c r="I106" s="2" t="s">
        <v>4177</v>
      </c>
      <c r="J106" s="2" t="s">
        <v>3877</v>
      </c>
      <c r="K106" s="2" t="s">
        <v>3150</v>
      </c>
      <c r="L106" s="373" t="s">
        <v>3155</v>
      </c>
    </row>
    <row r="107" spans="1:12">
      <c r="A107" s="2" t="s">
        <v>3160</v>
      </c>
      <c r="B107" s="2">
        <v>1250552</v>
      </c>
      <c r="C107" s="2" t="s">
        <v>3153</v>
      </c>
      <c r="D107" s="2" t="s">
        <v>3154</v>
      </c>
      <c r="E107" s="2">
        <v>20285.349999999999</v>
      </c>
      <c r="F107" s="2">
        <v>3705.35</v>
      </c>
      <c r="G107" s="34">
        <v>43874</v>
      </c>
      <c r="H107" s="2">
        <v>43</v>
      </c>
      <c r="I107" s="2" t="s">
        <v>4177</v>
      </c>
      <c r="J107" s="2" t="s">
        <v>3877</v>
      </c>
      <c r="K107" s="2" t="s">
        <v>3150</v>
      </c>
      <c r="L107" s="373" t="s">
        <v>3155</v>
      </c>
    </row>
    <row r="108" spans="1:12">
      <c r="A108" s="2" t="s">
        <v>4222</v>
      </c>
      <c r="B108" s="2">
        <v>1250518</v>
      </c>
      <c r="C108" s="2" t="s">
        <v>3153</v>
      </c>
      <c r="D108" s="2" t="s">
        <v>3154</v>
      </c>
      <c r="E108" s="2">
        <v>19619.080000000002</v>
      </c>
      <c r="F108" s="2">
        <v>19619.080000000002</v>
      </c>
      <c r="G108" s="34">
        <v>43910</v>
      </c>
      <c r="H108" s="2">
        <v>7</v>
      </c>
      <c r="I108" s="2" t="s">
        <v>4179</v>
      </c>
      <c r="J108" s="2" t="s">
        <v>3877</v>
      </c>
      <c r="K108" s="2" t="s">
        <v>3150</v>
      </c>
      <c r="L108" s="373" t="s">
        <v>3155</v>
      </c>
    </row>
    <row r="109" spans="1:12">
      <c r="A109" s="2" t="s">
        <v>4222</v>
      </c>
      <c r="B109" s="2">
        <v>1250518</v>
      </c>
      <c r="C109" s="2" t="s">
        <v>3153</v>
      </c>
      <c r="D109" s="2" t="s">
        <v>3154</v>
      </c>
      <c r="E109" s="2">
        <v>23335.83</v>
      </c>
      <c r="F109" s="2">
        <v>23335.83</v>
      </c>
      <c r="G109" s="34">
        <v>43908</v>
      </c>
      <c r="H109" s="2">
        <v>9</v>
      </c>
      <c r="I109" s="2" t="s">
        <v>4179</v>
      </c>
      <c r="J109" s="2" t="s">
        <v>3877</v>
      </c>
      <c r="K109" s="2" t="s">
        <v>3150</v>
      </c>
      <c r="L109" s="373" t="s">
        <v>3155</v>
      </c>
    </row>
    <row r="110" spans="1:12">
      <c r="A110" s="2" t="s">
        <v>4218</v>
      </c>
      <c r="B110" s="2">
        <v>1250508</v>
      </c>
      <c r="C110" s="2" t="s">
        <v>3153</v>
      </c>
      <c r="D110" s="2" t="s">
        <v>3154</v>
      </c>
      <c r="E110" s="2">
        <v>20304.13</v>
      </c>
      <c r="F110" s="2">
        <v>20304.13</v>
      </c>
      <c r="G110" s="34">
        <v>43901</v>
      </c>
      <c r="H110" s="2">
        <v>16</v>
      </c>
      <c r="I110" s="2" t="s">
        <v>4179</v>
      </c>
      <c r="J110" s="2" t="s">
        <v>3877</v>
      </c>
      <c r="K110" s="2" t="s">
        <v>3150</v>
      </c>
      <c r="L110" s="373" t="s">
        <v>3155</v>
      </c>
    </row>
    <row r="111" spans="1:12">
      <c r="A111" s="2" t="s">
        <v>4222</v>
      </c>
      <c r="B111" s="2">
        <v>1250518</v>
      </c>
      <c r="C111" s="2" t="s">
        <v>3153</v>
      </c>
      <c r="D111" s="2" t="s">
        <v>3154</v>
      </c>
      <c r="E111" s="2">
        <v>33192.74</v>
      </c>
      <c r="F111" s="2">
        <v>99.9</v>
      </c>
      <c r="G111" s="34">
        <v>43857</v>
      </c>
      <c r="H111" s="2">
        <v>60</v>
      </c>
      <c r="I111" s="2" t="s">
        <v>4177</v>
      </c>
      <c r="J111" s="2" t="s">
        <v>3877</v>
      </c>
      <c r="K111" s="2" t="s">
        <v>3150</v>
      </c>
      <c r="L111" s="373" t="s">
        <v>3155</v>
      </c>
    </row>
    <row r="112" spans="1:12">
      <c r="A112" s="2" t="s">
        <v>4218</v>
      </c>
      <c r="B112" s="2">
        <v>1250508</v>
      </c>
      <c r="C112" s="2" t="s">
        <v>3153</v>
      </c>
      <c r="D112" s="2" t="s">
        <v>3154</v>
      </c>
      <c r="E112" s="2">
        <v>17012.93</v>
      </c>
      <c r="F112" s="2">
        <v>17012.93</v>
      </c>
      <c r="G112" s="34">
        <v>43881</v>
      </c>
      <c r="H112" s="2">
        <v>36</v>
      </c>
      <c r="I112" s="2" t="s">
        <v>4177</v>
      </c>
      <c r="J112" s="2" t="s">
        <v>3877</v>
      </c>
      <c r="K112" s="2" t="s">
        <v>3150</v>
      </c>
      <c r="L112" s="373" t="s">
        <v>3155</v>
      </c>
    </row>
    <row r="113" spans="1:12">
      <c r="A113" s="2" t="s">
        <v>4218</v>
      </c>
      <c r="B113" s="2">
        <v>1250508</v>
      </c>
      <c r="C113" s="2" t="s">
        <v>3153</v>
      </c>
      <c r="D113" s="2" t="s">
        <v>3154</v>
      </c>
      <c r="E113" s="2">
        <v>13085.76</v>
      </c>
      <c r="F113" s="2">
        <v>13085.76</v>
      </c>
      <c r="G113" s="34">
        <v>43906</v>
      </c>
      <c r="H113" s="2">
        <v>11</v>
      </c>
      <c r="I113" s="2" t="s">
        <v>4179</v>
      </c>
      <c r="J113" s="2" t="s">
        <v>3877</v>
      </c>
      <c r="K113" s="2" t="s">
        <v>3150</v>
      </c>
      <c r="L113" s="373" t="s">
        <v>3155</v>
      </c>
    </row>
    <row r="114" spans="1:12">
      <c r="A114" s="2" t="s">
        <v>3160</v>
      </c>
      <c r="B114" s="2">
        <v>1250552</v>
      </c>
      <c r="C114" s="2" t="s">
        <v>3153</v>
      </c>
      <c r="D114" s="2" t="s">
        <v>3154</v>
      </c>
      <c r="E114" s="2">
        <v>18188.98</v>
      </c>
      <c r="F114" s="2">
        <v>18188.98</v>
      </c>
      <c r="G114" s="34">
        <v>43879</v>
      </c>
      <c r="H114" s="2">
        <v>38</v>
      </c>
      <c r="I114" s="2" t="s">
        <v>4177</v>
      </c>
      <c r="J114" s="2" t="s">
        <v>3877</v>
      </c>
      <c r="K114" s="2" t="s">
        <v>3150</v>
      </c>
      <c r="L114" s="373" t="s">
        <v>3155</v>
      </c>
    </row>
    <row r="115" spans="1:12">
      <c r="A115" s="2" t="s">
        <v>4218</v>
      </c>
      <c r="B115" s="2">
        <v>1250508</v>
      </c>
      <c r="C115" s="2" t="s">
        <v>3153</v>
      </c>
      <c r="D115" s="2" t="s">
        <v>3154</v>
      </c>
      <c r="E115" s="2">
        <v>16349.57</v>
      </c>
      <c r="F115" s="2">
        <v>16349.57</v>
      </c>
      <c r="G115" s="34">
        <v>43881</v>
      </c>
      <c r="H115" s="2">
        <v>36</v>
      </c>
      <c r="I115" s="2" t="s">
        <v>4177</v>
      </c>
      <c r="J115" s="2" t="s">
        <v>3877</v>
      </c>
      <c r="K115" s="2" t="s">
        <v>3150</v>
      </c>
      <c r="L115" s="373" t="s">
        <v>3155</v>
      </c>
    </row>
    <row r="116" spans="1:12">
      <c r="A116" s="2" t="s">
        <v>4235</v>
      </c>
      <c r="B116" s="2">
        <v>1250593</v>
      </c>
      <c r="C116" s="2" t="s">
        <v>3153</v>
      </c>
      <c r="D116" s="2" t="s">
        <v>3154</v>
      </c>
      <c r="E116" s="2">
        <v>16378.98</v>
      </c>
      <c r="F116" s="2">
        <v>1500.49</v>
      </c>
      <c r="G116" s="34">
        <v>43888</v>
      </c>
      <c r="H116" s="2">
        <v>29</v>
      </c>
      <c r="I116" s="2" t="s">
        <v>4179</v>
      </c>
      <c r="J116" s="2" t="s">
        <v>3877</v>
      </c>
      <c r="K116" s="2" t="s">
        <v>3150</v>
      </c>
      <c r="L116" s="373" t="s">
        <v>3155</v>
      </c>
    </row>
    <row r="117" spans="1:12">
      <c r="A117" s="2" t="s">
        <v>4218</v>
      </c>
      <c r="B117" s="2">
        <v>1250508</v>
      </c>
      <c r="C117" s="2" t="s">
        <v>3153</v>
      </c>
      <c r="D117" s="2" t="s">
        <v>3154</v>
      </c>
      <c r="E117" s="2">
        <v>17765.240000000002</v>
      </c>
      <c r="F117" s="2">
        <v>1719.96</v>
      </c>
      <c r="G117" s="34">
        <v>43841</v>
      </c>
      <c r="H117" s="2">
        <v>76</v>
      </c>
      <c r="I117" s="2" t="s">
        <v>4181</v>
      </c>
      <c r="J117" s="2" t="s">
        <v>3877</v>
      </c>
      <c r="K117" s="2" t="s">
        <v>3150</v>
      </c>
      <c r="L117" s="373" t="s">
        <v>3155</v>
      </c>
    </row>
    <row r="118" spans="1:12">
      <c r="A118" s="2" t="s">
        <v>3160</v>
      </c>
      <c r="B118" s="2">
        <v>1250552</v>
      </c>
      <c r="C118" s="2" t="s">
        <v>3153</v>
      </c>
      <c r="D118" s="2" t="s">
        <v>3154</v>
      </c>
      <c r="E118" s="2">
        <v>27540.41</v>
      </c>
      <c r="F118" s="2">
        <v>27540.41</v>
      </c>
      <c r="G118" s="34">
        <v>43908</v>
      </c>
      <c r="H118" s="2">
        <v>9</v>
      </c>
      <c r="I118" s="2" t="s">
        <v>4179</v>
      </c>
      <c r="J118" s="2" t="s">
        <v>3877</v>
      </c>
      <c r="K118" s="2" t="s">
        <v>3150</v>
      </c>
      <c r="L118" s="373" t="s">
        <v>3155</v>
      </c>
    </row>
    <row r="119" spans="1:12">
      <c r="A119" s="2" t="s">
        <v>4230</v>
      </c>
      <c r="B119" s="2">
        <v>1250600</v>
      </c>
      <c r="C119" s="2" t="s">
        <v>3153</v>
      </c>
      <c r="D119" s="2" t="s">
        <v>3154</v>
      </c>
      <c r="E119" s="2">
        <v>24524.81</v>
      </c>
      <c r="F119" s="2">
        <v>24524.81</v>
      </c>
      <c r="G119" s="34">
        <v>43847</v>
      </c>
      <c r="H119" s="2">
        <v>70</v>
      </c>
      <c r="I119" s="2" t="s">
        <v>4181</v>
      </c>
      <c r="J119" s="2" t="s">
        <v>3877</v>
      </c>
      <c r="K119" s="2" t="s">
        <v>3150</v>
      </c>
      <c r="L119" s="373" t="s">
        <v>3155</v>
      </c>
    </row>
    <row r="120" spans="1:12">
      <c r="A120" s="2" t="s">
        <v>4236</v>
      </c>
      <c r="B120" s="2">
        <v>125072</v>
      </c>
      <c r="C120" s="2" t="s">
        <v>3153</v>
      </c>
      <c r="D120" s="2" t="s">
        <v>3154</v>
      </c>
      <c r="E120" s="2">
        <v>7739.39</v>
      </c>
      <c r="F120" s="2">
        <v>7739.39</v>
      </c>
      <c r="G120" s="34">
        <v>43907</v>
      </c>
      <c r="H120" s="2">
        <v>10</v>
      </c>
      <c r="I120" s="2" t="s">
        <v>4179</v>
      </c>
      <c r="J120" s="2" t="s">
        <v>3877</v>
      </c>
      <c r="K120" s="2" t="s">
        <v>3150</v>
      </c>
      <c r="L120" s="373" t="s">
        <v>3155</v>
      </c>
    </row>
    <row r="121" spans="1:12">
      <c r="A121" s="2" t="s">
        <v>3162</v>
      </c>
      <c r="B121" s="2">
        <v>1171153</v>
      </c>
      <c r="C121" s="2" t="s">
        <v>3153</v>
      </c>
      <c r="D121" s="2" t="s">
        <v>3154</v>
      </c>
      <c r="E121" s="2">
        <v>10743.96</v>
      </c>
      <c r="F121" s="2">
        <v>10743.96</v>
      </c>
      <c r="G121" s="34">
        <v>43910</v>
      </c>
      <c r="H121" s="2">
        <v>7</v>
      </c>
      <c r="I121" s="2" t="s">
        <v>4179</v>
      </c>
      <c r="J121" s="2" t="s">
        <v>3877</v>
      </c>
      <c r="K121" s="2" t="s">
        <v>3150</v>
      </c>
      <c r="L121" s="373" t="s">
        <v>3155</v>
      </c>
    </row>
    <row r="122" spans="1:12">
      <c r="A122" s="2" t="s">
        <v>3878</v>
      </c>
      <c r="B122" s="2">
        <v>551344</v>
      </c>
      <c r="C122" s="2" t="s">
        <v>3153</v>
      </c>
      <c r="D122" s="2" t="s">
        <v>3154</v>
      </c>
      <c r="E122" s="2">
        <v>5791.82</v>
      </c>
      <c r="F122" s="2">
        <v>5791.82</v>
      </c>
      <c r="G122" s="34">
        <v>43553</v>
      </c>
      <c r="H122" s="2">
        <v>364</v>
      </c>
      <c r="I122" s="2" t="s">
        <v>3870</v>
      </c>
      <c r="J122" s="2" t="s">
        <v>3877</v>
      </c>
      <c r="K122" s="2" t="s">
        <v>3150</v>
      </c>
      <c r="L122" s="373" t="s">
        <v>3155</v>
      </c>
    </row>
    <row r="123" spans="1:12">
      <c r="A123" s="2" t="s">
        <v>3162</v>
      </c>
      <c r="B123" s="2">
        <v>1171153</v>
      </c>
      <c r="C123" s="2" t="s">
        <v>3153</v>
      </c>
      <c r="D123" s="2" t="s">
        <v>3154</v>
      </c>
      <c r="E123" s="2">
        <v>15574.2</v>
      </c>
      <c r="F123" s="2">
        <v>15574.2</v>
      </c>
      <c r="G123" s="34">
        <v>43911</v>
      </c>
      <c r="H123" s="2">
        <v>6</v>
      </c>
      <c r="I123" s="2" t="s">
        <v>4179</v>
      </c>
      <c r="J123" s="2" t="s">
        <v>3877</v>
      </c>
      <c r="K123" s="2" t="s">
        <v>3150</v>
      </c>
      <c r="L123" s="373" t="s">
        <v>3155</v>
      </c>
    </row>
    <row r="124" spans="1:12">
      <c r="A124" s="2" t="s">
        <v>4219</v>
      </c>
      <c r="B124" s="2">
        <v>1250603</v>
      </c>
      <c r="C124" s="2" t="s">
        <v>3153</v>
      </c>
      <c r="D124" s="2" t="s">
        <v>3154</v>
      </c>
      <c r="E124" s="2">
        <v>71982.34</v>
      </c>
      <c r="F124" s="2">
        <v>71982.34</v>
      </c>
      <c r="G124" s="34">
        <v>43908</v>
      </c>
      <c r="H124" s="2">
        <v>9</v>
      </c>
      <c r="I124" s="2" t="s">
        <v>4179</v>
      </c>
      <c r="J124" s="2" t="s">
        <v>3877</v>
      </c>
      <c r="K124" s="2" t="s">
        <v>3150</v>
      </c>
      <c r="L124" s="373" t="s">
        <v>3155</v>
      </c>
    </row>
    <row r="125" spans="1:12">
      <c r="A125" s="2" t="s">
        <v>3162</v>
      </c>
      <c r="B125" s="2">
        <v>1171153</v>
      </c>
      <c r="C125" s="2" t="s">
        <v>3153</v>
      </c>
      <c r="D125" s="2" t="s">
        <v>3154</v>
      </c>
      <c r="E125" s="2">
        <v>-1180</v>
      </c>
      <c r="F125" s="2">
        <v>-1180</v>
      </c>
      <c r="G125" s="34">
        <v>43815</v>
      </c>
      <c r="H125" s="2">
        <v>102</v>
      </c>
      <c r="I125" s="2" t="s">
        <v>4174</v>
      </c>
      <c r="J125" s="2" t="s">
        <v>3877</v>
      </c>
      <c r="K125" s="2" t="s">
        <v>3150</v>
      </c>
      <c r="L125" s="373" t="s">
        <v>3155</v>
      </c>
    </row>
    <row r="126" spans="1:12">
      <c r="A126" s="2" t="s">
        <v>4218</v>
      </c>
      <c r="B126" s="2">
        <v>1250508</v>
      </c>
      <c r="C126" s="2" t="s">
        <v>3153</v>
      </c>
      <c r="D126" s="2" t="s">
        <v>3154</v>
      </c>
      <c r="E126" s="2">
        <v>13709.56</v>
      </c>
      <c r="F126" s="2">
        <v>13709.56</v>
      </c>
      <c r="G126" s="34">
        <v>43873</v>
      </c>
      <c r="H126" s="2">
        <v>44</v>
      </c>
      <c r="I126" s="2" t="s">
        <v>4177</v>
      </c>
      <c r="J126" s="2" t="s">
        <v>3877</v>
      </c>
      <c r="K126" s="2" t="s">
        <v>3150</v>
      </c>
      <c r="L126" s="373" t="s">
        <v>3155</v>
      </c>
    </row>
    <row r="127" spans="1:12">
      <c r="A127" s="2" t="s">
        <v>4218</v>
      </c>
      <c r="B127" s="2">
        <v>1250508</v>
      </c>
      <c r="C127" s="2" t="s">
        <v>3153</v>
      </c>
      <c r="D127" s="2" t="s">
        <v>3154</v>
      </c>
      <c r="E127" s="2">
        <v>28542.28</v>
      </c>
      <c r="F127" s="2">
        <v>28542.28</v>
      </c>
      <c r="G127" s="34">
        <v>43873</v>
      </c>
      <c r="H127" s="2">
        <v>44</v>
      </c>
      <c r="I127" s="2" t="s">
        <v>4177</v>
      </c>
      <c r="J127" s="2" t="s">
        <v>3877</v>
      </c>
      <c r="K127" s="2" t="s">
        <v>3150</v>
      </c>
      <c r="L127" s="373" t="s">
        <v>3155</v>
      </c>
    </row>
    <row r="128" spans="1:12">
      <c r="A128" s="2" t="s">
        <v>4222</v>
      </c>
      <c r="B128" s="2">
        <v>1250518</v>
      </c>
      <c r="C128" s="2" t="s">
        <v>3153</v>
      </c>
      <c r="D128" s="2" t="s">
        <v>3154</v>
      </c>
      <c r="E128" s="2">
        <v>17250.87</v>
      </c>
      <c r="F128" s="2">
        <v>17250.87</v>
      </c>
      <c r="G128" s="34">
        <v>43907</v>
      </c>
      <c r="H128" s="2">
        <v>10</v>
      </c>
      <c r="I128" s="2" t="s">
        <v>4179</v>
      </c>
      <c r="J128" s="2" t="s">
        <v>3877</v>
      </c>
      <c r="K128" s="2" t="s">
        <v>3150</v>
      </c>
      <c r="L128" s="373" t="s">
        <v>3155</v>
      </c>
    </row>
    <row r="129" spans="1:12">
      <c r="A129" s="2" t="s">
        <v>4218</v>
      </c>
      <c r="B129" s="2">
        <v>1250508</v>
      </c>
      <c r="C129" s="2" t="s">
        <v>3153</v>
      </c>
      <c r="D129" s="2" t="s">
        <v>3154</v>
      </c>
      <c r="E129" s="2">
        <v>33241.71</v>
      </c>
      <c r="F129" s="2">
        <v>33241.71</v>
      </c>
      <c r="G129" s="34">
        <v>43890</v>
      </c>
      <c r="H129" s="2">
        <v>27</v>
      </c>
      <c r="I129" s="2" t="s">
        <v>4179</v>
      </c>
      <c r="J129" s="2" t="s">
        <v>3877</v>
      </c>
      <c r="K129" s="2" t="s">
        <v>3150</v>
      </c>
      <c r="L129" s="373" t="s">
        <v>3155</v>
      </c>
    </row>
    <row r="130" spans="1:12">
      <c r="A130" s="2" t="s">
        <v>4220</v>
      </c>
      <c r="B130" s="2">
        <v>881469</v>
      </c>
      <c r="C130" s="2" t="s">
        <v>3153</v>
      </c>
      <c r="D130" s="2" t="s">
        <v>3154</v>
      </c>
      <c r="E130" s="2">
        <v>1214.95</v>
      </c>
      <c r="F130" s="2">
        <v>1214.95</v>
      </c>
      <c r="G130" s="34">
        <v>43864</v>
      </c>
      <c r="H130" s="2">
        <v>53</v>
      </c>
      <c r="I130" s="2" t="s">
        <v>4177</v>
      </c>
      <c r="J130" s="2" t="s">
        <v>3877</v>
      </c>
      <c r="K130" s="2" t="s">
        <v>3150</v>
      </c>
      <c r="L130" s="373" t="s">
        <v>3155</v>
      </c>
    </row>
    <row r="131" spans="1:12">
      <c r="A131" s="2" t="s">
        <v>4222</v>
      </c>
      <c r="B131" s="2">
        <v>1250518</v>
      </c>
      <c r="C131" s="2" t="s">
        <v>3153</v>
      </c>
      <c r="D131" s="2" t="s">
        <v>3154</v>
      </c>
      <c r="E131" s="2">
        <v>9753.24</v>
      </c>
      <c r="F131" s="2">
        <v>9753.24</v>
      </c>
      <c r="G131" s="34">
        <v>43865</v>
      </c>
      <c r="H131" s="2">
        <v>52</v>
      </c>
      <c r="I131" s="2" t="s">
        <v>4177</v>
      </c>
      <c r="J131" s="2" t="s">
        <v>3877</v>
      </c>
      <c r="K131" s="2" t="s">
        <v>3150</v>
      </c>
      <c r="L131" s="373" t="s">
        <v>3155</v>
      </c>
    </row>
    <row r="132" spans="1:12">
      <c r="A132" s="2" t="s">
        <v>4227</v>
      </c>
      <c r="B132" s="2">
        <v>1250594</v>
      </c>
      <c r="C132" s="2" t="s">
        <v>3153</v>
      </c>
      <c r="D132" s="2" t="s">
        <v>3154</v>
      </c>
      <c r="E132" s="2">
        <v>11848.1</v>
      </c>
      <c r="F132" s="2">
        <v>11848.1</v>
      </c>
      <c r="G132" s="34">
        <v>43908</v>
      </c>
      <c r="H132" s="2">
        <v>9</v>
      </c>
      <c r="I132" s="2" t="s">
        <v>4179</v>
      </c>
      <c r="J132" s="2" t="s">
        <v>3877</v>
      </c>
      <c r="K132" s="2" t="s">
        <v>3150</v>
      </c>
      <c r="L132" s="373" t="s">
        <v>3155</v>
      </c>
    </row>
    <row r="133" spans="1:12">
      <c r="A133" s="2" t="s">
        <v>4222</v>
      </c>
      <c r="B133" s="2">
        <v>1250518</v>
      </c>
      <c r="C133" s="2" t="s">
        <v>3153</v>
      </c>
      <c r="D133" s="2" t="s">
        <v>3154</v>
      </c>
      <c r="E133" s="2">
        <v>6092.05</v>
      </c>
      <c r="F133" s="2">
        <v>6092.05</v>
      </c>
      <c r="G133" s="34">
        <v>43872</v>
      </c>
      <c r="H133" s="2">
        <v>45</v>
      </c>
      <c r="I133" s="2" t="s">
        <v>4177</v>
      </c>
      <c r="J133" s="2" t="s">
        <v>3877</v>
      </c>
      <c r="K133" s="2" t="s">
        <v>3150</v>
      </c>
      <c r="L133" s="373" t="s">
        <v>3155</v>
      </c>
    </row>
    <row r="134" spans="1:12">
      <c r="A134" s="2" t="s">
        <v>3162</v>
      </c>
      <c r="B134" s="2">
        <v>1171153</v>
      </c>
      <c r="C134" s="2" t="s">
        <v>3153</v>
      </c>
      <c r="D134" s="2" t="s">
        <v>3154</v>
      </c>
      <c r="E134" s="2">
        <v>20333.919999999998</v>
      </c>
      <c r="F134" s="2">
        <v>20333.919999999998</v>
      </c>
      <c r="G134" s="34">
        <v>43910</v>
      </c>
      <c r="H134" s="2">
        <v>7</v>
      </c>
      <c r="I134" s="2" t="s">
        <v>4179</v>
      </c>
      <c r="J134" s="2" t="s">
        <v>3877</v>
      </c>
      <c r="K134" s="2" t="s">
        <v>3150</v>
      </c>
      <c r="L134" s="373" t="s">
        <v>3155</v>
      </c>
    </row>
    <row r="135" spans="1:12">
      <c r="A135" s="2" t="s">
        <v>3160</v>
      </c>
      <c r="B135" s="2">
        <v>1250552</v>
      </c>
      <c r="C135" s="2" t="s">
        <v>3153</v>
      </c>
      <c r="D135" s="2" t="s">
        <v>3154</v>
      </c>
      <c r="E135" s="2">
        <v>-1180</v>
      </c>
      <c r="F135" s="2">
        <v>-1180</v>
      </c>
      <c r="G135" s="34">
        <v>43886</v>
      </c>
      <c r="H135" s="2">
        <v>31</v>
      </c>
      <c r="I135" s="2" t="s">
        <v>4177</v>
      </c>
      <c r="J135" s="2" t="s">
        <v>3877</v>
      </c>
      <c r="K135" s="2" t="s">
        <v>3150</v>
      </c>
      <c r="L135" s="373" t="s">
        <v>3155</v>
      </c>
    </row>
    <row r="136" spans="1:12">
      <c r="A136" s="2" t="s">
        <v>4237</v>
      </c>
      <c r="B136" s="2">
        <v>1250587</v>
      </c>
      <c r="C136" s="2" t="s">
        <v>3153</v>
      </c>
      <c r="D136" s="2" t="s">
        <v>3154</v>
      </c>
      <c r="E136" s="2">
        <v>16250.43</v>
      </c>
      <c r="F136" s="2">
        <v>16250.43</v>
      </c>
      <c r="G136" s="34">
        <v>43902</v>
      </c>
      <c r="H136" s="2">
        <v>15</v>
      </c>
      <c r="I136" s="2" t="s">
        <v>4179</v>
      </c>
      <c r="J136" s="2" t="s">
        <v>3877</v>
      </c>
      <c r="K136" s="2" t="s">
        <v>3150</v>
      </c>
      <c r="L136" s="373" t="s">
        <v>3155</v>
      </c>
    </row>
    <row r="137" spans="1:12">
      <c r="A137" s="2" t="s">
        <v>3162</v>
      </c>
      <c r="B137" s="2">
        <v>1171153</v>
      </c>
      <c r="C137" s="2" t="s">
        <v>3153</v>
      </c>
      <c r="D137" s="2" t="s">
        <v>3154</v>
      </c>
      <c r="E137" s="2">
        <v>9956.4699999999993</v>
      </c>
      <c r="F137" s="2">
        <v>9956.4699999999993</v>
      </c>
      <c r="G137" s="34">
        <v>43903</v>
      </c>
      <c r="H137" s="2">
        <v>14</v>
      </c>
      <c r="I137" s="2" t="s">
        <v>4179</v>
      </c>
      <c r="J137" s="2" t="s">
        <v>3877</v>
      </c>
      <c r="K137" s="2" t="s">
        <v>3150</v>
      </c>
      <c r="L137" s="373" t="s">
        <v>3155</v>
      </c>
    </row>
    <row r="138" spans="1:12">
      <c r="A138" s="2" t="s">
        <v>4222</v>
      </c>
      <c r="B138" s="2">
        <v>1250518</v>
      </c>
      <c r="C138" s="2" t="s">
        <v>3153</v>
      </c>
      <c r="D138" s="2" t="s">
        <v>3154</v>
      </c>
      <c r="E138" s="2">
        <v>11777.73</v>
      </c>
      <c r="F138" s="2">
        <v>11777.73</v>
      </c>
      <c r="G138" s="34">
        <v>43899</v>
      </c>
      <c r="H138" s="2">
        <v>18</v>
      </c>
      <c r="I138" s="2" t="s">
        <v>4179</v>
      </c>
      <c r="J138" s="2" t="s">
        <v>3877</v>
      </c>
      <c r="K138" s="2" t="s">
        <v>3150</v>
      </c>
      <c r="L138" s="373" t="s">
        <v>3155</v>
      </c>
    </row>
    <row r="139" spans="1:12">
      <c r="A139" s="2" t="s">
        <v>4238</v>
      </c>
      <c r="B139" s="2">
        <v>1250506</v>
      </c>
      <c r="C139" s="2" t="s">
        <v>3153</v>
      </c>
      <c r="D139" s="2" t="s">
        <v>3154</v>
      </c>
      <c r="E139" s="2">
        <v>16417.400000000001</v>
      </c>
      <c r="F139" s="2">
        <v>16417.400000000001</v>
      </c>
      <c r="G139" s="34">
        <v>43897</v>
      </c>
      <c r="H139" s="2">
        <v>20</v>
      </c>
      <c r="I139" s="2" t="s">
        <v>4179</v>
      </c>
      <c r="J139" s="2" t="s">
        <v>3877</v>
      </c>
      <c r="K139" s="2" t="s">
        <v>3150</v>
      </c>
      <c r="L139" s="373" t="s">
        <v>3155</v>
      </c>
    </row>
    <row r="140" spans="1:12">
      <c r="A140" s="2" t="s">
        <v>4227</v>
      </c>
      <c r="B140" s="2">
        <v>1250594</v>
      </c>
      <c r="C140" s="2" t="s">
        <v>3153</v>
      </c>
      <c r="D140" s="2" t="s">
        <v>3154</v>
      </c>
      <c r="E140" s="2">
        <v>57321.37</v>
      </c>
      <c r="F140" s="2">
        <v>57321.37</v>
      </c>
      <c r="G140" s="34">
        <v>43890</v>
      </c>
      <c r="H140" s="2">
        <v>27</v>
      </c>
      <c r="I140" s="2" t="s">
        <v>4179</v>
      </c>
      <c r="J140" s="2" t="s">
        <v>3877</v>
      </c>
      <c r="K140" s="2" t="s">
        <v>3150</v>
      </c>
      <c r="L140" s="373" t="s">
        <v>3155</v>
      </c>
    </row>
    <row r="141" spans="1:12">
      <c r="A141" s="2" t="s">
        <v>4239</v>
      </c>
      <c r="B141" s="2">
        <v>1203281</v>
      </c>
      <c r="C141" s="2" t="s">
        <v>3153</v>
      </c>
      <c r="D141" s="2" t="s">
        <v>3154</v>
      </c>
      <c r="E141" s="2">
        <v>12439.39</v>
      </c>
      <c r="F141" s="2">
        <v>12439.39</v>
      </c>
      <c r="G141" s="34">
        <v>43887</v>
      </c>
      <c r="H141" s="2">
        <v>30</v>
      </c>
      <c r="I141" s="2" t="s">
        <v>4179</v>
      </c>
      <c r="J141" s="2" t="s">
        <v>3877</v>
      </c>
      <c r="K141" s="2" t="s">
        <v>3150</v>
      </c>
      <c r="L141" s="373" t="s">
        <v>3155</v>
      </c>
    </row>
    <row r="142" spans="1:12">
      <c r="A142" s="2" t="s">
        <v>4237</v>
      </c>
      <c r="B142" s="2">
        <v>1250587</v>
      </c>
      <c r="C142" s="2" t="s">
        <v>3153</v>
      </c>
      <c r="D142" s="2" t="s">
        <v>3154</v>
      </c>
      <c r="E142" s="2">
        <v>36274.71</v>
      </c>
      <c r="F142" s="2">
        <v>36274.71</v>
      </c>
      <c r="G142" s="34">
        <v>43861</v>
      </c>
      <c r="H142" s="2">
        <v>56</v>
      </c>
      <c r="I142" s="2" t="s">
        <v>4177</v>
      </c>
      <c r="J142" s="2" t="s">
        <v>3877</v>
      </c>
      <c r="K142" s="2" t="s">
        <v>3150</v>
      </c>
      <c r="L142" s="373" t="s">
        <v>3155</v>
      </c>
    </row>
    <row r="143" spans="1:12">
      <c r="A143" s="2" t="s">
        <v>3157</v>
      </c>
      <c r="B143" s="2">
        <v>1250590</v>
      </c>
      <c r="C143" s="2" t="s">
        <v>3153</v>
      </c>
      <c r="D143" s="2" t="s">
        <v>3154</v>
      </c>
      <c r="E143" s="2">
        <v>21184.7</v>
      </c>
      <c r="F143" s="2">
        <v>21184.7</v>
      </c>
      <c r="G143" s="34">
        <v>43909</v>
      </c>
      <c r="H143" s="2">
        <v>8</v>
      </c>
      <c r="I143" s="2" t="s">
        <v>4179</v>
      </c>
      <c r="J143" s="2" t="s">
        <v>3877</v>
      </c>
      <c r="K143" s="2" t="s">
        <v>3150</v>
      </c>
      <c r="L143" s="373" t="s">
        <v>3155</v>
      </c>
    </row>
    <row r="144" spans="1:12">
      <c r="A144" s="2" t="s">
        <v>3160</v>
      </c>
      <c r="B144" s="2">
        <v>1250552</v>
      </c>
      <c r="C144" s="2" t="s">
        <v>3153</v>
      </c>
      <c r="D144" s="2" t="s">
        <v>3154</v>
      </c>
      <c r="E144" s="2">
        <v>129748.54</v>
      </c>
      <c r="F144" s="2">
        <v>129748.54</v>
      </c>
      <c r="G144" s="34">
        <v>43861</v>
      </c>
      <c r="H144" s="2">
        <v>56</v>
      </c>
      <c r="I144" s="2" t="s">
        <v>4177</v>
      </c>
      <c r="J144" s="2" t="s">
        <v>3877</v>
      </c>
      <c r="K144" s="2" t="s">
        <v>3150</v>
      </c>
      <c r="L144" s="373" t="s">
        <v>3155</v>
      </c>
    </row>
    <row r="145" spans="1:12">
      <c r="A145" s="2" t="s">
        <v>4219</v>
      </c>
      <c r="B145" s="2">
        <v>1250603</v>
      </c>
      <c r="C145" s="2" t="s">
        <v>3153</v>
      </c>
      <c r="D145" s="2" t="s">
        <v>3154</v>
      </c>
      <c r="E145" s="2">
        <v>61461.52</v>
      </c>
      <c r="F145" s="2">
        <v>61461.52</v>
      </c>
      <c r="G145" s="34">
        <v>43908</v>
      </c>
      <c r="H145" s="2">
        <v>9</v>
      </c>
      <c r="I145" s="2" t="s">
        <v>4179</v>
      </c>
      <c r="J145" s="2" t="s">
        <v>3877</v>
      </c>
      <c r="K145" s="2" t="s">
        <v>3150</v>
      </c>
      <c r="L145" s="373" t="s">
        <v>3155</v>
      </c>
    </row>
    <row r="146" spans="1:12">
      <c r="A146" s="2" t="s">
        <v>4230</v>
      </c>
      <c r="B146" s="2">
        <v>1250600</v>
      </c>
      <c r="C146" s="2" t="s">
        <v>3153</v>
      </c>
      <c r="D146" s="2" t="s">
        <v>3154</v>
      </c>
      <c r="E146" s="2">
        <v>29645.61</v>
      </c>
      <c r="F146" s="2">
        <v>157.61000000000001</v>
      </c>
      <c r="G146" s="34">
        <v>43879</v>
      </c>
      <c r="H146" s="2">
        <v>38</v>
      </c>
      <c r="I146" s="2" t="s">
        <v>4177</v>
      </c>
      <c r="J146" s="2" t="s">
        <v>3877</v>
      </c>
      <c r="K146" s="2" t="s">
        <v>3150</v>
      </c>
      <c r="L146" s="373" t="s">
        <v>3155</v>
      </c>
    </row>
    <row r="147" spans="1:12">
      <c r="A147" s="2" t="s">
        <v>3162</v>
      </c>
      <c r="B147" s="2">
        <v>1171153</v>
      </c>
      <c r="C147" s="2" t="s">
        <v>3153</v>
      </c>
      <c r="D147" s="2" t="s">
        <v>3154</v>
      </c>
      <c r="E147" s="2">
        <v>18193.25</v>
      </c>
      <c r="F147" s="2">
        <v>18193.25</v>
      </c>
      <c r="G147" s="34">
        <v>43890</v>
      </c>
      <c r="H147" s="2">
        <v>27</v>
      </c>
      <c r="I147" s="2" t="s">
        <v>4179</v>
      </c>
      <c r="J147" s="2" t="s">
        <v>3877</v>
      </c>
      <c r="K147" s="2" t="s">
        <v>3150</v>
      </c>
      <c r="L147" s="373" t="s">
        <v>3155</v>
      </c>
    </row>
    <row r="148" spans="1:12">
      <c r="A148" s="2" t="s">
        <v>4218</v>
      </c>
      <c r="B148" s="2">
        <v>1250508</v>
      </c>
      <c r="C148" s="2" t="s">
        <v>3153</v>
      </c>
      <c r="D148" s="2" t="s">
        <v>3154</v>
      </c>
      <c r="E148" s="2">
        <v>24710.5</v>
      </c>
      <c r="F148" s="2">
        <v>183.89</v>
      </c>
      <c r="G148" s="34">
        <v>43843</v>
      </c>
      <c r="H148" s="2">
        <v>74</v>
      </c>
      <c r="I148" s="2" t="s">
        <v>4181</v>
      </c>
      <c r="J148" s="2" t="s">
        <v>3877</v>
      </c>
      <c r="K148" s="2" t="s">
        <v>3150</v>
      </c>
      <c r="L148" s="373" t="s">
        <v>3155</v>
      </c>
    </row>
    <row r="149" spans="1:12">
      <c r="A149" s="2" t="s">
        <v>4218</v>
      </c>
      <c r="B149" s="2">
        <v>1250508</v>
      </c>
      <c r="C149" s="2" t="s">
        <v>3153</v>
      </c>
      <c r="D149" s="2" t="s">
        <v>3154</v>
      </c>
      <c r="E149" s="2">
        <v>33309.019999999997</v>
      </c>
      <c r="F149" s="2">
        <v>33309.019999999997</v>
      </c>
      <c r="G149" s="34">
        <v>43876</v>
      </c>
      <c r="H149" s="2">
        <v>41</v>
      </c>
      <c r="I149" s="2" t="s">
        <v>4177</v>
      </c>
      <c r="J149" s="2" t="s">
        <v>3877</v>
      </c>
      <c r="K149" s="2" t="s">
        <v>3150</v>
      </c>
      <c r="L149" s="373" t="s">
        <v>3155</v>
      </c>
    </row>
    <row r="150" spans="1:12">
      <c r="A150" s="2" t="s">
        <v>4240</v>
      </c>
      <c r="B150" s="2">
        <v>756627</v>
      </c>
      <c r="C150" s="2" t="s">
        <v>3153</v>
      </c>
      <c r="D150" s="2" t="s">
        <v>3154</v>
      </c>
      <c r="E150" s="2">
        <v>1295</v>
      </c>
      <c r="F150" s="2">
        <v>1295</v>
      </c>
      <c r="G150" s="34">
        <v>43908</v>
      </c>
      <c r="H150" s="2">
        <v>9</v>
      </c>
      <c r="I150" s="2" t="s">
        <v>4179</v>
      </c>
      <c r="J150" s="2" t="s">
        <v>3877</v>
      </c>
      <c r="K150" s="2" t="s">
        <v>3150</v>
      </c>
      <c r="L150" s="373" t="s">
        <v>3155</v>
      </c>
    </row>
    <row r="151" spans="1:12">
      <c r="A151" s="2" t="s">
        <v>4218</v>
      </c>
      <c r="B151" s="2">
        <v>1250508</v>
      </c>
      <c r="C151" s="2" t="s">
        <v>3153</v>
      </c>
      <c r="D151" s="2" t="s">
        <v>3154</v>
      </c>
      <c r="E151" s="2">
        <v>31334.73</v>
      </c>
      <c r="F151" s="2">
        <v>31334.73</v>
      </c>
      <c r="G151" s="34">
        <v>43909</v>
      </c>
      <c r="H151" s="2">
        <v>8</v>
      </c>
      <c r="I151" s="2" t="s">
        <v>4179</v>
      </c>
      <c r="J151" s="2" t="s">
        <v>3877</v>
      </c>
      <c r="K151" s="2" t="s">
        <v>3150</v>
      </c>
      <c r="L151" s="373" t="s">
        <v>3155</v>
      </c>
    </row>
    <row r="152" spans="1:12">
      <c r="A152" s="2" t="s">
        <v>4222</v>
      </c>
      <c r="B152" s="2">
        <v>1250518</v>
      </c>
      <c r="C152" s="2" t="s">
        <v>3153</v>
      </c>
      <c r="D152" s="2" t="s">
        <v>3154</v>
      </c>
      <c r="E152" s="2">
        <v>7912.55</v>
      </c>
      <c r="F152" s="2">
        <v>7912.55</v>
      </c>
      <c r="G152" s="34">
        <v>43889</v>
      </c>
      <c r="H152" s="2">
        <v>28</v>
      </c>
      <c r="I152" s="2" t="s">
        <v>4179</v>
      </c>
      <c r="J152" s="2" t="s">
        <v>3877</v>
      </c>
      <c r="K152" s="2" t="s">
        <v>3150</v>
      </c>
      <c r="L152" s="373" t="s">
        <v>3155</v>
      </c>
    </row>
    <row r="153" spans="1:12">
      <c r="A153" s="2" t="s">
        <v>4108</v>
      </c>
      <c r="B153" s="2">
        <v>1154001</v>
      </c>
      <c r="C153" s="2" t="s">
        <v>3153</v>
      </c>
      <c r="D153" s="2" t="s">
        <v>3154</v>
      </c>
      <c r="E153" s="2">
        <v>21963.06</v>
      </c>
      <c r="F153" s="2">
        <v>343.92</v>
      </c>
      <c r="G153" s="34">
        <v>43861</v>
      </c>
      <c r="H153" s="2">
        <v>56</v>
      </c>
      <c r="I153" s="2" t="s">
        <v>4177</v>
      </c>
      <c r="J153" s="2" t="s">
        <v>3877</v>
      </c>
      <c r="K153" s="2" t="s">
        <v>3150</v>
      </c>
      <c r="L153" s="373" t="s">
        <v>3155</v>
      </c>
    </row>
    <row r="154" spans="1:12">
      <c r="A154" s="2" t="s">
        <v>4222</v>
      </c>
      <c r="B154" s="2">
        <v>1250518</v>
      </c>
      <c r="C154" s="2" t="s">
        <v>3153</v>
      </c>
      <c r="D154" s="2" t="s">
        <v>3154</v>
      </c>
      <c r="E154" s="2">
        <v>49822.22</v>
      </c>
      <c r="F154" s="2">
        <v>501.69</v>
      </c>
      <c r="G154" s="34">
        <v>43890</v>
      </c>
      <c r="H154" s="2">
        <v>27</v>
      </c>
      <c r="I154" s="2" t="s">
        <v>4179</v>
      </c>
      <c r="J154" s="2" t="s">
        <v>3877</v>
      </c>
      <c r="K154" s="2" t="s">
        <v>3150</v>
      </c>
      <c r="L154" s="373" t="s">
        <v>3155</v>
      </c>
    </row>
    <row r="155" spans="1:12">
      <c r="A155" s="2" t="s">
        <v>4227</v>
      </c>
      <c r="B155" s="2">
        <v>1250594</v>
      </c>
      <c r="C155" s="2" t="s">
        <v>3153</v>
      </c>
      <c r="D155" s="2" t="s">
        <v>3154</v>
      </c>
      <c r="E155" s="2">
        <v>4665.13</v>
      </c>
      <c r="F155" s="2">
        <v>4665.13</v>
      </c>
      <c r="G155" s="34">
        <v>43895</v>
      </c>
      <c r="H155" s="2">
        <v>22</v>
      </c>
      <c r="I155" s="2" t="s">
        <v>4179</v>
      </c>
      <c r="J155" s="2" t="s">
        <v>3877</v>
      </c>
      <c r="K155" s="2" t="s">
        <v>3150</v>
      </c>
      <c r="L155" s="373" t="s">
        <v>3155</v>
      </c>
    </row>
    <row r="156" spans="1:12">
      <c r="A156" s="2" t="s">
        <v>4241</v>
      </c>
      <c r="B156" s="2">
        <v>1247102</v>
      </c>
      <c r="C156" s="2" t="s">
        <v>3153</v>
      </c>
      <c r="D156" s="2" t="s">
        <v>3154</v>
      </c>
      <c r="E156" s="2">
        <v>8328.98</v>
      </c>
      <c r="F156" s="2">
        <v>4326.9799999999996</v>
      </c>
      <c r="G156" s="34">
        <v>43823</v>
      </c>
      <c r="H156" s="2">
        <v>94</v>
      </c>
      <c r="I156" s="2" t="s">
        <v>4174</v>
      </c>
      <c r="J156" s="2" t="s">
        <v>3877</v>
      </c>
      <c r="K156" s="2" t="s">
        <v>3150</v>
      </c>
      <c r="L156" s="373" t="s">
        <v>3155</v>
      </c>
    </row>
    <row r="157" spans="1:12">
      <c r="A157" s="2" t="s">
        <v>4222</v>
      </c>
      <c r="B157" s="2">
        <v>1250518</v>
      </c>
      <c r="C157" s="2" t="s">
        <v>3153</v>
      </c>
      <c r="D157" s="2" t="s">
        <v>3154</v>
      </c>
      <c r="E157" s="2">
        <v>176408.14</v>
      </c>
      <c r="F157" s="2">
        <v>1040.44</v>
      </c>
      <c r="G157" s="34">
        <v>43890</v>
      </c>
      <c r="H157" s="2">
        <v>27</v>
      </c>
      <c r="I157" s="2" t="s">
        <v>4179</v>
      </c>
      <c r="J157" s="2" t="s">
        <v>3877</v>
      </c>
      <c r="K157" s="2" t="s">
        <v>3150</v>
      </c>
      <c r="L157" s="373" t="s">
        <v>3155</v>
      </c>
    </row>
    <row r="158" spans="1:12">
      <c r="A158" s="2" t="s">
        <v>4223</v>
      </c>
      <c r="B158" s="2">
        <v>1250560</v>
      </c>
      <c r="C158" s="2" t="s">
        <v>3153</v>
      </c>
      <c r="D158" s="2" t="s">
        <v>3154</v>
      </c>
      <c r="E158" s="2">
        <v>24803.95</v>
      </c>
      <c r="F158" s="2">
        <v>24803.95</v>
      </c>
      <c r="G158" s="34">
        <v>43889</v>
      </c>
      <c r="H158" s="2">
        <v>28</v>
      </c>
      <c r="I158" s="2" t="s">
        <v>4179</v>
      </c>
      <c r="J158" s="2" t="s">
        <v>3877</v>
      </c>
      <c r="K158" s="2" t="s">
        <v>3150</v>
      </c>
      <c r="L158" s="373" t="s">
        <v>3155</v>
      </c>
    </row>
    <row r="159" spans="1:12">
      <c r="A159" s="2" t="s">
        <v>4220</v>
      </c>
      <c r="B159" s="2">
        <v>997271</v>
      </c>
      <c r="C159" s="2" t="s">
        <v>3153</v>
      </c>
      <c r="D159" s="2" t="s">
        <v>3154</v>
      </c>
      <c r="E159" s="2">
        <v>2169.92</v>
      </c>
      <c r="F159" s="2">
        <v>2169.92</v>
      </c>
      <c r="G159" s="34">
        <v>43876</v>
      </c>
      <c r="H159" s="2">
        <v>41</v>
      </c>
      <c r="I159" s="2" t="s">
        <v>4177</v>
      </c>
      <c r="J159" s="2" t="s">
        <v>3877</v>
      </c>
      <c r="K159" s="2" t="s">
        <v>3150</v>
      </c>
      <c r="L159" s="373" t="s">
        <v>3155</v>
      </c>
    </row>
    <row r="160" spans="1:12">
      <c r="A160" s="2" t="s">
        <v>3157</v>
      </c>
      <c r="B160" s="2">
        <v>1250590</v>
      </c>
      <c r="C160" s="2" t="s">
        <v>3153</v>
      </c>
      <c r="D160" s="2" t="s">
        <v>3154</v>
      </c>
      <c r="E160" s="2">
        <v>50214.7</v>
      </c>
      <c r="F160" s="2">
        <v>50214.7</v>
      </c>
      <c r="G160" s="34">
        <v>43911</v>
      </c>
      <c r="H160" s="2">
        <v>6</v>
      </c>
      <c r="I160" s="2" t="s">
        <v>4179</v>
      </c>
      <c r="J160" s="2" t="s">
        <v>3877</v>
      </c>
      <c r="K160" s="2" t="s">
        <v>3150</v>
      </c>
      <c r="L160" s="373" t="s">
        <v>3155</v>
      </c>
    </row>
    <row r="161" spans="1:12">
      <c r="A161" s="2" t="s">
        <v>4242</v>
      </c>
      <c r="B161" s="2">
        <v>1250580</v>
      </c>
      <c r="C161" s="2" t="s">
        <v>3153</v>
      </c>
      <c r="D161" s="2" t="s">
        <v>3154</v>
      </c>
      <c r="E161" s="2">
        <v>15330.78</v>
      </c>
      <c r="F161" s="2">
        <v>15330.78</v>
      </c>
      <c r="G161" s="34">
        <v>43906</v>
      </c>
      <c r="H161" s="2">
        <v>11</v>
      </c>
      <c r="I161" s="2" t="s">
        <v>4179</v>
      </c>
      <c r="J161" s="2" t="s">
        <v>3877</v>
      </c>
      <c r="K161" s="2" t="s">
        <v>3150</v>
      </c>
      <c r="L161" s="373" t="s">
        <v>3155</v>
      </c>
    </row>
    <row r="162" spans="1:12">
      <c r="A162" s="2" t="s">
        <v>4243</v>
      </c>
      <c r="B162" s="2">
        <v>1219</v>
      </c>
      <c r="C162" s="2" t="s">
        <v>3153</v>
      </c>
      <c r="D162" s="2" t="s">
        <v>3154</v>
      </c>
      <c r="E162" s="2">
        <v>2249.96</v>
      </c>
      <c r="F162" s="2">
        <v>2249.96</v>
      </c>
      <c r="G162" s="34">
        <v>43742</v>
      </c>
      <c r="H162" s="2">
        <v>175</v>
      </c>
      <c r="I162" s="2" t="s">
        <v>4174</v>
      </c>
      <c r="J162" s="2" t="s">
        <v>3877</v>
      </c>
      <c r="K162" s="2" t="s">
        <v>3150</v>
      </c>
      <c r="L162" s="373" t="s">
        <v>3155</v>
      </c>
    </row>
    <row r="163" spans="1:12">
      <c r="A163" s="2" t="s">
        <v>4230</v>
      </c>
      <c r="B163" s="2">
        <v>1250600</v>
      </c>
      <c r="C163" s="2" t="s">
        <v>3153</v>
      </c>
      <c r="D163" s="2" t="s">
        <v>3154</v>
      </c>
      <c r="E163" s="2">
        <v>13336.92</v>
      </c>
      <c r="F163" s="2">
        <v>299.92</v>
      </c>
      <c r="G163" s="34">
        <v>43852</v>
      </c>
      <c r="H163" s="2">
        <v>65</v>
      </c>
      <c r="I163" s="2" t="s">
        <v>4181</v>
      </c>
      <c r="J163" s="2" t="s">
        <v>3877</v>
      </c>
      <c r="K163" s="2" t="s">
        <v>3150</v>
      </c>
      <c r="L163" s="373" t="s">
        <v>3155</v>
      </c>
    </row>
    <row r="164" spans="1:12">
      <c r="A164" s="2" t="s">
        <v>3160</v>
      </c>
      <c r="B164" s="2">
        <v>1250552</v>
      </c>
      <c r="C164" s="2" t="s">
        <v>3153</v>
      </c>
      <c r="D164" s="2" t="s">
        <v>3154</v>
      </c>
      <c r="E164" s="2">
        <v>11094.74</v>
      </c>
      <c r="F164" s="2">
        <v>11094.74</v>
      </c>
      <c r="G164" s="34">
        <v>43909</v>
      </c>
      <c r="H164" s="2">
        <v>8</v>
      </c>
      <c r="I164" s="2" t="s">
        <v>4179</v>
      </c>
      <c r="J164" s="2" t="s">
        <v>3877</v>
      </c>
      <c r="K164" s="2" t="s">
        <v>3150</v>
      </c>
      <c r="L164" s="373" t="s">
        <v>3155</v>
      </c>
    </row>
    <row r="165" spans="1:12">
      <c r="A165" s="2" t="s">
        <v>4218</v>
      </c>
      <c r="B165" s="2">
        <v>1250508</v>
      </c>
      <c r="C165" s="2" t="s">
        <v>3153</v>
      </c>
      <c r="D165" s="2" t="s">
        <v>3154</v>
      </c>
      <c r="E165" s="2">
        <v>110825.05</v>
      </c>
      <c r="F165" s="2">
        <v>103.71</v>
      </c>
      <c r="G165" s="34">
        <v>43903</v>
      </c>
      <c r="H165" s="2">
        <v>14</v>
      </c>
      <c r="I165" s="2" t="s">
        <v>4179</v>
      </c>
      <c r="J165" s="2" t="s">
        <v>3877</v>
      </c>
      <c r="K165" s="2" t="s">
        <v>3150</v>
      </c>
      <c r="L165" s="373" t="s">
        <v>3155</v>
      </c>
    </row>
    <row r="166" spans="1:12">
      <c r="A166" s="2" t="s">
        <v>4227</v>
      </c>
      <c r="B166" s="2">
        <v>1250594</v>
      </c>
      <c r="C166" s="2" t="s">
        <v>3153</v>
      </c>
      <c r="D166" s="2" t="s">
        <v>3154</v>
      </c>
      <c r="E166" s="2">
        <v>19159.41</v>
      </c>
      <c r="F166" s="2">
        <v>19159.41</v>
      </c>
      <c r="G166" s="34">
        <v>43882</v>
      </c>
      <c r="H166" s="2">
        <v>35</v>
      </c>
      <c r="I166" s="2" t="s">
        <v>4177</v>
      </c>
      <c r="J166" s="2" t="s">
        <v>3877</v>
      </c>
      <c r="K166" s="2" t="s">
        <v>3150</v>
      </c>
      <c r="L166" s="373" t="s">
        <v>3155</v>
      </c>
    </row>
    <row r="167" spans="1:12">
      <c r="A167" s="2" t="s">
        <v>4222</v>
      </c>
      <c r="B167" s="2">
        <v>1250518</v>
      </c>
      <c r="C167" s="2" t="s">
        <v>3153</v>
      </c>
      <c r="D167" s="2" t="s">
        <v>3154</v>
      </c>
      <c r="E167" s="2">
        <v>49831.17</v>
      </c>
      <c r="F167" s="2">
        <v>66.91</v>
      </c>
      <c r="G167" s="34">
        <v>43888</v>
      </c>
      <c r="H167" s="2">
        <v>29</v>
      </c>
      <c r="I167" s="2" t="s">
        <v>4179</v>
      </c>
      <c r="J167" s="2" t="s">
        <v>3877</v>
      </c>
      <c r="K167" s="2" t="s">
        <v>3150</v>
      </c>
      <c r="L167" s="373" t="s">
        <v>3155</v>
      </c>
    </row>
    <row r="168" spans="1:12">
      <c r="A168" s="2" t="s">
        <v>3886</v>
      </c>
      <c r="B168" s="2">
        <v>1035</v>
      </c>
      <c r="C168" s="2" t="s">
        <v>3153</v>
      </c>
      <c r="D168" s="2" t="s">
        <v>3154</v>
      </c>
      <c r="E168" s="2">
        <v>162054.51999999999</v>
      </c>
      <c r="F168" s="2">
        <v>5547.52</v>
      </c>
      <c r="G168" s="34">
        <v>43738</v>
      </c>
      <c r="H168" s="2">
        <v>179</v>
      </c>
      <c r="I168" s="2" t="s">
        <v>4174</v>
      </c>
      <c r="J168" s="2" t="s">
        <v>3877</v>
      </c>
      <c r="K168" s="2" t="s">
        <v>3150</v>
      </c>
      <c r="L168" s="373" t="s">
        <v>3155</v>
      </c>
    </row>
    <row r="169" spans="1:12">
      <c r="A169" s="2" t="s">
        <v>4237</v>
      </c>
      <c r="B169" s="2">
        <v>1250587</v>
      </c>
      <c r="C169" s="2" t="s">
        <v>3153</v>
      </c>
      <c r="D169" s="2" t="s">
        <v>3154</v>
      </c>
      <c r="E169" s="2">
        <v>52521.57</v>
      </c>
      <c r="F169" s="2">
        <v>52521.57</v>
      </c>
      <c r="G169" s="34">
        <v>43885</v>
      </c>
      <c r="H169" s="2">
        <v>32</v>
      </c>
      <c r="I169" s="2" t="s">
        <v>4177</v>
      </c>
      <c r="J169" s="2" t="s">
        <v>3877</v>
      </c>
      <c r="K169" s="2" t="s">
        <v>3150</v>
      </c>
      <c r="L169" s="373" t="s">
        <v>3155</v>
      </c>
    </row>
    <row r="170" spans="1:12">
      <c r="A170" s="2" t="s">
        <v>4222</v>
      </c>
      <c r="B170" s="2">
        <v>1250518</v>
      </c>
      <c r="C170" s="2" t="s">
        <v>3153</v>
      </c>
      <c r="D170" s="2" t="s">
        <v>3154</v>
      </c>
      <c r="E170" s="2">
        <v>9838.1299999999992</v>
      </c>
      <c r="F170" s="2">
        <v>239.29</v>
      </c>
      <c r="G170" s="34">
        <v>43885</v>
      </c>
      <c r="H170" s="2">
        <v>32</v>
      </c>
      <c r="I170" s="2" t="s">
        <v>4177</v>
      </c>
      <c r="J170" s="2" t="s">
        <v>3877</v>
      </c>
      <c r="K170" s="2" t="s">
        <v>3150</v>
      </c>
      <c r="L170" s="373" t="s">
        <v>3155</v>
      </c>
    </row>
    <row r="171" spans="1:12">
      <c r="A171" s="2" t="s">
        <v>4222</v>
      </c>
      <c r="B171" s="2">
        <v>1250518</v>
      </c>
      <c r="C171" s="2" t="s">
        <v>3153</v>
      </c>
      <c r="D171" s="2" t="s">
        <v>3154</v>
      </c>
      <c r="E171" s="2">
        <v>21505.5</v>
      </c>
      <c r="F171" s="2">
        <v>21505.5</v>
      </c>
      <c r="G171" s="34">
        <v>43897</v>
      </c>
      <c r="H171" s="2">
        <v>20</v>
      </c>
      <c r="I171" s="2" t="s">
        <v>4179</v>
      </c>
      <c r="J171" s="2" t="s">
        <v>3877</v>
      </c>
      <c r="K171" s="2" t="s">
        <v>3150</v>
      </c>
      <c r="L171" s="373" t="s">
        <v>3155</v>
      </c>
    </row>
    <row r="172" spans="1:12">
      <c r="A172" s="2" t="s">
        <v>4218</v>
      </c>
      <c r="B172" s="2">
        <v>1250508</v>
      </c>
      <c r="C172" s="2" t="s">
        <v>3153</v>
      </c>
      <c r="D172" s="2" t="s">
        <v>3154</v>
      </c>
      <c r="E172" s="2">
        <v>6901.11</v>
      </c>
      <c r="F172" s="2">
        <v>6901.11</v>
      </c>
      <c r="G172" s="34">
        <v>43881</v>
      </c>
      <c r="H172" s="2">
        <v>36</v>
      </c>
      <c r="I172" s="2" t="s">
        <v>4177</v>
      </c>
      <c r="J172" s="2" t="s">
        <v>3877</v>
      </c>
      <c r="K172" s="2" t="s">
        <v>3150</v>
      </c>
      <c r="L172" s="373" t="s">
        <v>3155</v>
      </c>
    </row>
    <row r="173" spans="1:12">
      <c r="A173" s="2" t="s">
        <v>3160</v>
      </c>
      <c r="B173" s="2">
        <v>1250552</v>
      </c>
      <c r="C173" s="2" t="s">
        <v>3153</v>
      </c>
      <c r="D173" s="2" t="s">
        <v>3154</v>
      </c>
      <c r="E173" s="2">
        <v>27604.83</v>
      </c>
      <c r="F173" s="2">
        <v>4457.83</v>
      </c>
      <c r="G173" s="34">
        <v>43873</v>
      </c>
      <c r="H173" s="2">
        <v>44</v>
      </c>
      <c r="I173" s="2" t="s">
        <v>4177</v>
      </c>
      <c r="J173" s="2" t="s">
        <v>3877</v>
      </c>
      <c r="K173" s="2" t="s">
        <v>3150</v>
      </c>
      <c r="L173" s="373" t="s">
        <v>3155</v>
      </c>
    </row>
    <row r="174" spans="1:12">
      <c r="A174" s="2" t="s">
        <v>3160</v>
      </c>
      <c r="B174" s="2">
        <v>1250552</v>
      </c>
      <c r="C174" s="2" t="s">
        <v>3153</v>
      </c>
      <c r="D174" s="2" t="s">
        <v>3154</v>
      </c>
      <c r="E174" s="2">
        <v>22535.45</v>
      </c>
      <c r="F174" s="2">
        <v>3550.45</v>
      </c>
      <c r="G174" s="34">
        <v>43872</v>
      </c>
      <c r="H174" s="2">
        <v>45</v>
      </c>
      <c r="I174" s="2" t="s">
        <v>4177</v>
      </c>
      <c r="J174" s="2" t="s">
        <v>3877</v>
      </c>
      <c r="K174" s="2" t="s">
        <v>3150</v>
      </c>
      <c r="L174" s="373" t="s">
        <v>3155</v>
      </c>
    </row>
    <row r="175" spans="1:12">
      <c r="A175" s="2" t="s">
        <v>4219</v>
      </c>
      <c r="B175" s="2">
        <v>1250603</v>
      </c>
      <c r="C175" s="2" t="s">
        <v>3153</v>
      </c>
      <c r="D175" s="2" t="s">
        <v>3154</v>
      </c>
      <c r="E175" s="2">
        <v>8570.9699999999993</v>
      </c>
      <c r="F175" s="2">
        <v>8570.9699999999993</v>
      </c>
      <c r="G175" s="34">
        <v>43907</v>
      </c>
      <c r="H175" s="2">
        <v>10</v>
      </c>
      <c r="I175" s="2" t="s">
        <v>4179</v>
      </c>
      <c r="J175" s="2" t="s">
        <v>3877</v>
      </c>
      <c r="K175" s="2" t="s">
        <v>3150</v>
      </c>
      <c r="L175" s="373" t="s">
        <v>3155</v>
      </c>
    </row>
    <row r="176" spans="1:12">
      <c r="A176" s="2" t="s">
        <v>3160</v>
      </c>
      <c r="B176" s="2">
        <v>1250552</v>
      </c>
      <c r="C176" s="2" t="s">
        <v>3153</v>
      </c>
      <c r="D176" s="2" t="s">
        <v>3154</v>
      </c>
      <c r="E176" s="2">
        <v>11256.39</v>
      </c>
      <c r="F176" s="2">
        <v>11256.39</v>
      </c>
      <c r="G176" s="34">
        <v>43895</v>
      </c>
      <c r="H176" s="2">
        <v>22</v>
      </c>
      <c r="I176" s="2" t="s">
        <v>4179</v>
      </c>
      <c r="J176" s="2" t="s">
        <v>3877</v>
      </c>
      <c r="K176" s="2" t="s">
        <v>3150</v>
      </c>
      <c r="L176" s="373" t="s">
        <v>3155</v>
      </c>
    </row>
    <row r="177" spans="1:12">
      <c r="A177" s="2" t="s">
        <v>3160</v>
      </c>
      <c r="B177" s="2">
        <v>1250552</v>
      </c>
      <c r="C177" s="2" t="s">
        <v>3153</v>
      </c>
      <c r="D177" s="2" t="s">
        <v>3154</v>
      </c>
      <c r="E177" s="2">
        <v>24122.82</v>
      </c>
      <c r="F177" s="2">
        <v>110.82</v>
      </c>
      <c r="G177" s="34">
        <v>43844</v>
      </c>
      <c r="H177" s="2">
        <v>73</v>
      </c>
      <c r="I177" s="2" t="s">
        <v>4181</v>
      </c>
      <c r="J177" s="2" t="s">
        <v>3877</v>
      </c>
      <c r="K177" s="2" t="s">
        <v>3150</v>
      </c>
      <c r="L177" s="373" t="s">
        <v>3155</v>
      </c>
    </row>
    <row r="178" spans="1:12">
      <c r="A178" s="2" t="s">
        <v>4218</v>
      </c>
      <c r="B178" s="2">
        <v>1250508</v>
      </c>
      <c r="C178" s="2" t="s">
        <v>3153</v>
      </c>
      <c r="D178" s="2" t="s">
        <v>3154</v>
      </c>
      <c r="E178" s="2">
        <v>6109.97</v>
      </c>
      <c r="F178" s="2">
        <v>6109.97</v>
      </c>
      <c r="G178" s="34">
        <v>43903</v>
      </c>
      <c r="H178" s="2">
        <v>14</v>
      </c>
      <c r="I178" s="2" t="s">
        <v>4179</v>
      </c>
      <c r="J178" s="2" t="s">
        <v>3877</v>
      </c>
      <c r="K178" s="2" t="s">
        <v>3150</v>
      </c>
      <c r="L178" s="373" t="s">
        <v>3155</v>
      </c>
    </row>
    <row r="179" spans="1:12">
      <c r="A179" s="2" t="s">
        <v>4244</v>
      </c>
      <c r="B179" s="2">
        <v>705973</v>
      </c>
      <c r="C179" s="2" t="s">
        <v>3153</v>
      </c>
      <c r="D179" s="2" t="s">
        <v>3154</v>
      </c>
      <c r="E179" s="2">
        <v>1098.01</v>
      </c>
      <c r="F179" s="2">
        <v>1098.01</v>
      </c>
      <c r="G179" s="34">
        <v>43904</v>
      </c>
      <c r="H179" s="2">
        <v>13</v>
      </c>
      <c r="I179" s="2" t="s">
        <v>4179</v>
      </c>
      <c r="J179" s="2" t="s">
        <v>3877</v>
      </c>
      <c r="K179" s="2" t="s">
        <v>3150</v>
      </c>
      <c r="L179" s="373" t="s">
        <v>3155</v>
      </c>
    </row>
    <row r="180" spans="1:12">
      <c r="A180" s="2" t="s">
        <v>3160</v>
      </c>
      <c r="B180" s="2">
        <v>1250552</v>
      </c>
      <c r="C180" s="2" t="s">
        <v>3153</v>
      </c>
      <c r="D180" s="2" t="s">
        <v>3154</v>
      </c>
      <c r="E180" s="2">
        <v>90227</v>
      </c>
      <c r="F180" s="2">
        <v>16106</v>
      </c>
      <c r="G180" s="34">
        <v>43852</v>
      </c>
      <c r="H180" s="2">
        <v>65</v>
      </c>
      <c r="I180" s="2" t="s">
        <v>4181</v>
      </c>
      <c r="J180" s="2" t="s">
        <v>3877</v>
      </c>
      <c r="K180" s="2" t="s">
        <v>3150</v>
      </c>
      <c r="L180" s="373" t="s">
        <v>3155</v>
      </c>
    </row>
    <row r="181" spans="1:12">
      <c r="A181" s="2" t="s">
        <v>4218</v>
      </c>
      <c r="B181" s="2">
        <v>1250508</v>
      </c>
      <c r="C181" s="2" t="s">
        <v>3153</v>
      </c>
      <c r="D181" s="2" t="s">
        <v>3154</v>
      </c>
      <c r="E181" s="2">
        <v>117165.45</v>
      </c>
      <c r="F181" s="2">
        <v>117165.45</v>
      </c>
      <c r="G181" s="34">
        <v>43906</v>
      </c>
      <c r="H181" s="2">
        <v>11</v>
      </c>
      <c r="I181" s="2" t="s">
        <v>4179</v>
      </c>
      <c r="J181" s="2" t="s">
        <v>3877</v>
      </c>
      <c r="K181" s="2" t="s">
        <v>3150</v>
      </c>
      <c r="L181" s="373" t="s">
        <v>3155</v>
      </c>
    </row>
    <row r="182" spans="1:12">
      <c r="A182" s="2" t="s">
        <v>4223</v>
      </c>
      <c r="B182" s="2">
        <v>1250560</v>
      </c>
      <c r="C182" s="2" t="s">
        <v>3153</v>
      </c>
      <c r="D182" s="2" t="s">
        <v>3154</v>
      </c>
      <c r="E182" s="2">
        <v>31299.71</v>
      </c>
      <c r="F182" s="2">
        <v>31299.71</v>
      </c>
      <c r="G182" s="34">
        <v>43883</v>
      </c>
      <c r="H182" s="2">
        <v>34</v>
      </c>
      <c r="I182" s="2" t="s">
        <v>4177</v>
      </c>
      <c r="J182" s="2" t="s">
        <v>3877</v>
      </c>
      <c r="K182" s="2" t="s">
        <v>3150</v>
      </c>
      <c r="L182" s="373" t="s">
        <v>3155</v>
      </c>
    </row>
    <row r="183" spans="1:12">
      <c r="A183" s="2" t="s">
        <v>4218</v>
      </c>
      <c r="B183" s="2">
        <v>1250508</v>
      </c>
      <c r="C183" s="2" t="s">
        <v>3153</v>
      </c>
      <c r="D183" s="2" t="s">
        <v>3154</v>
      </c>
      <c r="E183" s="2">
        <v>36601.769999999997</v>
      </c>
      <c r="F183" s="2">
        <v>36601.769999999997</v>
      </c>
      <c r="G183" s="34">
        <v>43890</v>
      </c>
      <c r="H183" s="2">
        <v>27</v>
      </c>
      <c r="I183" s="2" t="s">
        <v>4179</v>
      </c>
      <c r="J183" s="2" t="s">
        <v>3877</v>
      </c>
      <c r="K183" s="2" t="s">
        <v>3150</v>
      </c>
      <c r="L183" s="373" t="s">
        <v>3155</v>
      </c>
    </row>
    <row r="184" spans="1:12">
      <c r="A184" s="2" t="s">
        <v>4222</v>
      </c>
      <c r="B184" s="2">
        <v>1250518</v>
      </c>
      <c r="C184" s="2" t="s">
        <v>3153</v>
      </c>
      <c r="D184" s="2" t="s">
        <v>3154</v>
      </c>
      <c r="E184" s="2">
        <v>12682.7</v>
      </c>
      <c r="F184" s="2">
        <v>12682.7</v>
      </c>
      <c r="G184" s="34">
        <v>43908</v>
      </c>
      <c r="H184" s="2">
        <v>9</v>
      </c>
      <c r="I184" s="2" t="s">
        <v>4179</v>
      </c>
      <c r="J184" s="2" t="s">
        <v>3877</v>
      </c>
      <c r="K184" s="2" t="s">
        <v>3150</v>
      </c>
      <c r="L184" s="373" t="s">
        <v>3155</v>
      </c>
    </row>
    <row r="185" spans="1:12">
      <c r="A185" s="2" t="s">
        <v>3160</v>
      </c>
      <c r="B185" s="2">
        <v>1250552</v>
      </c>
      <c r="C185" s="2" t="s">
        <v>3153</v>
      </c>
      <c r="D185" s="2" t="s">
        <v>3154</v>
      </c>
      <c r="E185" s="2">
        <v>78216.160000000003</v>
      </c>
      <c r="F185" s="2">
        <v>78216.160000000003</v>
      </c>
      <c r="G185" s="34">
        <v>43867</v>
      </c>
      <c r="H185" s="2">
        <v>50</v>
      </c>
      <c r="I185" s="2" t="s">
        <v>4177</v>
      </c>
      <c r="J185" s="2" t="s">
        <v>3877</v>
      </c>
      <c r="K185" s="2" t="s">
        <v>3150</v>
      </c>
      <c r="L185" s="373" t="s">
        <v>3155</v>
      </c>
    </row>
    <row r="186" spans="1:12">
      <c r="A186" s="2" t="s">
        <v>4218</v>
      </c>
      <c r="B186" s="2">
        <v>1250508</v>
      </c>
      <c r="C186" s="2" t="s">
        <v>3153</v>
      </c>
      <c r="D186" s="2" t="s">
        <v>3154</v>
      </c>
      <c r="E186" s="2">
        <v>5602.06</v>
      </c>
      <c r="F186" s="2">
        <v>5602.06</v>
      </c>
      <c r="G186" s="34">
        <v>43911</v>
      </c>
      <c r="H186" s="2">
        <v>6</v>
      </c>
      <c r="I186" s="2" t="s">
        <v>4179</v>
      </c>
      <c r="J186" s="2" t="s">
        <v>3877</v>
      </c>
      <c r="K186" s="2" t="s">
        <v>3150</v>
      </c>
      <c r="L186" s="373" t="s">
        <v>3155</v>
      </c>
    </row>
    <row r="187" spans="1:12">
      <c r="A187" s="2" t="s">
        <v>4230</v>
      </c>
      <c r="B187" s="2">
        <v>1250600</v>
      </c>
      <c r="C187" s="2" t="s">
        <v>3153</v>
      </c>
      <c r="D187" s="2" t="s">
        <v>3154</v>
      </c>
      <c r="E187" s="2">
        <v>59526.93</v>
      </c>
      <c r="F187" s="2">
        <v>59526.93</v>
      </c>
      <c r="G187" s="34">
        <v>43897</v>
      </c>
      <c r="H187" s="2">
        <v>20</v>
      </c>
      <c r="I187" s="2" t="s">
        <v>4179</v>
      </c>
      <c r="J187" s="2" t="s">
        <v>3877</v>
      </c>
      <c r="K187" s="2" t="s">
        <v>3150</v>
      </c>
      <c r="L187" s="373" t="s">
        <v>3155</v>
      </c>
    </row>
    <row r="188" spans="1:12">
      <c r="A188" s="2" t="s">
        <v>4235</v>
      </c>
      <c r="B188" s="2">
        <v>1250593</v>
      </c>
      <c r="C188" s="2" t="s">
        <v>3153</v>
      </c>
      <c r="D188" s="2" t="s">
        <v>3154</v>
      </c>
      <c r="E188" s="2">
        <v>18151.22</v>
      </c>
      <c r="F188" s="2">
        <v>18151.22</v>
      </c>
      <c r="G188" s="34">
        <v>43909</v>
      </c>
      <c r="H188" s="2">
        <v>8</v>
      </c>
      <c r="I188" s="2" t="s">
        <v>4179</v>
      </c>
      <c r="J188" s="2" t="s">
        <v>3877</v>
      </c>
      <c r="K188" s="2" t="s">
        <v>3150</v>
      </c>
      <c r="L188" s="373" t="s">
        <v>3155</v>
      </c>
    </row>
    <row r="189" spans="1:12">
      <c r="A189" s="2" t="s">
        <v>4237</v>
      </c>
      <c r="B189" s="2">
        <v>1250587</v>
      </c>
      <c r="C189" s="2" t="s">
        <v>3153</v>
      </c>
      <c r="D189" s="2" t="s">
        <v>3154</v>
      </c>
      <c r="E189" s="2">
        <v>16458.810000000001</v>
      </c>
      <c r="F189" s="2">
        <v>16458.810000000001</v>
      </c>
      <c r="G189" s="34">
        <v>43878</v>
      </c>
      <c r="H189" s="2">
        <v>39</v>
      </c>
      <c r="I189" s="2" t="s">
        <v>4177</v>
      </c>
      <c r="J189" s="2" t="s">
        <v>3877</v>
      </c>
      <c r="K189" s="2" t="s">
        <v>3150</v>
      </c>
      <c r="L189" s="373" t="s">
        <v>3155</v>
      </c>
    </row>
    <row r="190" spans="1:12">
      <c r="A190" s="2" t="s">
        <v>4218</v>
      </c>
      <c r="B190" s="2">
        <v>1250508</v>
      </c>
      <c r="C190" s="2" t="s">
        <v>3153</v>
      </c>
      <c r="D190" s="2" t="s">
        <v>3154</v>
      </c>
      <c r="E190" s="2">
        <v>29121.42</v>
      </c>
      <c r="F190" s="2">
        <v>29121.42</v>
      </c>
      <c r="G190" s="34">
        <v>43908</v>
      </c>
      <c r="H190" s="2">
        <v>9</v>
      </c>
      <c r="I190" s="2" t="s">
        <v>4179</v>
      </c>
      <c r="J190" s="2" t="s">
        <v>3877</v>
      </c>
      <c r="K190" s="2" t="s">
        <v>3150</v>
      </c>
      <c r="L190" s="373" t="s">
        <v>3155</v>
      </c>
    </row>
    <row r="191" spans="1:12">
      <c r="A191" s="2" t="s">
        <v>4227</v>
      </c>
      <c r="B191" s="2">
        <v>1250594</v>
      </c>
      <c r="C191" s="2" t="s">
        <v>3153</v>
      </c>
      <c r="D191" s="2" t="s">
        <v>3154</v>
      </c>
      <c r="E191" s="2">
        <v>22534.13</v>
      </c>
      <c r="F191" s="2">
        <v>22534.13</v>
      </c>
      <c r="G191" s="34">
        <v>43874</v>
      </c>
      <c r="H191" s="2">
        <v>43</v>
      </c>
      <c r="I191" s="2" t="s">
        <v>4177</v>
      </c>
      <c r="J191" s="2" t="s">
        <v>3877</v>
      </c>
      <c r="K191" s="2" t="s">
        <v>3150</v>
      </c>
      <c r="L191" s="373" t="s">
        <v>3155</v>
      </c>
    </row>
    <row r="192" spans="1:12">
      <c r="A192" s="2" t="s">
        <v>3160</v>
      </c>
      <c r="B192" s="2">
        <v>1250552</v>
      </c>
      <c r="C192" s="2" t="s">
        <v>3153</v>
      </c>
      <c r="D192" s="2" t="s">
        <v>3154</v>
      </c>
      <c r="E192" s="2">
        <v>32847.379999999997</v>
      </c>
      <c r="F192" s="2">
        <v>32847.379999999997</v>
      </c>
      <c r="G192" s="34">
        <v>43903</v>
      </c>
      <c r="H192" s="2">
        <v>14</v>
      </c>
      <c r="I192" s="2" t="s">
        <v>4179</v>
      </c>
      <c r="J192" s="2" t="s">
        <v>3877</v>
      </c>
      <c r="K192" s="2" t="s">
        <v>3150</v>
      </c>
      <c r="L192" s="373" t="s">
        <v>3155</v>
      </c>
    </row>
    <row r="193" spans="1:12">
      <c r="A193" s="2" t="s">
        <v>3162</v>
      </c>
      <c r="B193" s="2">
        <v>1171153</v>
      </c>
      <c r="C193" s="2" t="s">
        <v>3153</v>
      </c>
      <c r="D193" s="2" t="s">
        <v>3154</v>
      </c>
      <c r="E193" s="2">
        <v>31757.93</v>
      </c>
      <c r="F193" s="2">
        <v>31757.93</v>
      </c>
      <c r="G193" s="34">
        <v>43909</v>
      </c>
      <c r="H193" s="2">
        <v>8</v>
      </c>
      <c r="I193" s="2" t="s">
        <v>4179</v>
      </c>
      <c r="J193" s="2" t="s">
        <v>3877</v>
      </c>
      <c r="K193" s="2" t="s">
        <v>3150</v>
      </c>
      <c r="L193" s="373" t="s">
        <v>3155</v>
      </c>
    </row>
    <row r="194" spans="1:12">
      <c r="A194" s="2" t="s">
        <v>4237</v>
      </c>
      <c r="B194" s="2">
        <v>1250587</v>
      </c>
      <c r="C194" s="2" t="s">
        <v>3153</v>
      </c>
      <c r="D194" s="2" t="s">
        <v>3154</v>
      </c>
      <c r="E194" s="2">
        <v>27625.31</v>
      </c>
      <c r="F194" s="2">
        <v>27625.31</v>
      </c>
      <c r="G194" s="34">
        <v>43861</v>
      </c>
      <c r="H194" s="2">
        <v>56</v>
      </c>
      <c r="I194" s="2" t="s">
        <v>4177</v>
      </c>
      <c r="J194" s="2" t="s">
        <v>3877</v>
      </c>
      <c r="K194" s="2" t="s">
        <v>3150</v>
      </c>
      <c r="L194" s="373" t="s">
        <v>3155</v>
      </c>
    </row>
    <row r="195" spans="1:12">
      <c r="A195" s="2" t="s">
        <v>3160</v>
      </c>
      <c r="B195" s="2">
        <v>1250552</v>
      </c>
      <c r="C195" s="2" t="s">
        <v>3153</v>
      </c>
      <c r="D195" s="2" t="s">
        <v>3154</v>
      </c>
      <c r="E195" s="2">
        <v>24244.04</v>
      </c>
      <c r="F195" s="2">
        <v>4227.04</v>
      </c>
      <c r="G195" s="34">
        <v>43871</v>
      </c>
      <c r="H195" s="2">
        <v>46</v>
      </c>
      <c r="I195" s="2" t="s">
        <v>4177</v>
      </c>
      <c r="J195" s="2" t="s">
        <v>3877</v>
      </c>
      <c r="K195" s="2" t="s">
        <v>3150</v>
      </c>
      <c r="L195" s="373" t="s">
        <v>3155</v>
      </c>
    </row>
    <row r="196" spans="1:12">
      <c r="A196" s="2" t="s">
        <v>4245</v>
      </c>
      <c r="B196" s="2">
        <v>1250557</v>
      </c>
      <c r="C196" s="2" t="s">
        <v>3153</v>
      </c>
      <c r="D196" s="2" t="s">
        <v>3154</v>
      </c>
      <c r="E196" s="2">
        <v>16795.099999999999</v>
      </c>
      <c r="F196" s="2">
        <v>16795.099999999999</v>
      </c>
      <c r="G196" s="34">
        <v>43911</v>
      </c>
      <c r="H196" s="2">
        <v>6</v>
      </c>
      <c r="I196" s="2" t="s">
        <v>4179</v>
      </c>
      <c r="J196" s="2" t="s">
        <v>3877</v>
      </c>
      <c r="K196" s="2" t="s">
        <v>3150</v>
      </c>
      <c r="L196" s="373" t="s">
        <v>3155</v>
      </c>
    </row>
    <row r="197" spans="1:12">
      <c r="A197" s="2" t="s">
        <v>3160</v>
      </c>
      <c r="B197" s="2">
        <v>1250552</v>
      </c>
      <c r="C197" s="2" t="s">
        <v>3153</v>
      </c>
      <c r="D197" s="2" t="s">
        <v>3154</v>
      </c>
      <c r="E197" s="2">
        <v>16926.04</v>
      </c>
      <c r="F197" s="2">
        <v>2938.04</v>
      </c>
      <c r="G197" s="34">
        <v>43879</v>
      </c>
      <c r="H197" s="2">
        <v>38</v>
      </c>
      <c r="I197" s="2" t="s">
        <v>4177</v>
      </c>
      <c r="J197" s="2" t="s">
        <v>3877</v>
      </c>
      <c r="K197" s="2" t="s">
        <v>3150</v>
      </c>
      <c r="L197" s="373" t="s">
        <v>3155</v>
      </c>
    </row>
    <row r="198" spans="1:12">
      <c r="A198" s="2" t="s">
        <v>3162</v>
      </c>
      <c r="B198" s="2">
        <v>1171153</v>
      </c>
      <c r="C198" s="2" t="s">
        <v>3153</v>
      </c>
      <c r="D198" s="2" t="s">
        <v>3154</v>
      </c>
      <c r="E198" s="2">
        <v>16765.2</v>
      </c>
      <c r="F198" s="2">
        <v>16765.2</v>
      </c>
      <c r="G198" s="34">
        <v>43897</v>
      </c>
      <c r="H198" s="2">
        <v>20</v>
      </c>
      <c r="I198" s="2" t="s">
        <v>4179</v>
      </c>
      <c r="J198" s="2" t="s">
        <v>3877</v>
      </c>
      <c r="K198" s="2" t="s">
        <v>3150</v>
      </c>
      <c r="L198" s="373" t="s">
        <v>3155</v>
      </c>
    </row>
    <row r="199" spans="1:12">
      <c r="A199" s="2" t="s">
        <v>4246</v>
      </c>
      <c r="B199" s="2">
        <v>689919</v>
      </c>
      <c r="C199" s="2" t="s">
        <v>3153</v>
      </c>
      <c r="D199" s="2" t="s">
        <v>3154</v>
      </c>
      <c r="E199" s="2">
        <v>10751.08</v>
      </c>
      <c r="F199" s="2">
        <v>10751.08</v>
      </c>
      <c r="G199" s="34">
        <v>43834</v>
      </c>
      <c r="H199" s="2">
        <v>83</v>
      </c>
      <c r="I199" s="2" t="s">
        <v>4181</v>
      </c>
      <c r="J199" s="2" t="s">
        <v>3877</v>
      </c>
      <c r="K199" s="2" t="s">
        <v>3150</v>
      </c>
      <c r="L199" s="373" t="s">
        <v>3155</v>
      </c>
    </row>
    <row r="200" spans="1:12">
      <c r="A200" s="2" t="s">
        <v>4247</v>
      </c>
      <c r="B200" s="2">
        <v>457844</v>
      </c>
      <c r="C200" s="2" t="s">
        <v>3153</v>
      </c>
      <c r="D200" s="2" t="s">
        <v>3154</v>
      </c>
      <c r="E200" s="2">
        <v>10550.84</v>
      </c>
      <c r="F200" s="2">
        <v>7034.84</v>
      </c>
      <c r="G200" s="34">
        <v>43764</v>
      </c>
      <c r="H200" s="2">
        <v>153</v>
      </c>
      <c r="I200" s="2" t="s">
        <v>4174</v>
      </c>
      <c r="J200" s="2" t="s">
        <v>3877</v>
      </c>
      <c r="K200" s="2" t="s">
        <v>3150</v>
      </c>
      <c r="L200" s="373" t="s">
        <v>3155</v>
      </c>
    </row>
    <row r="201" spans="1:12">
      <c r="A201" s="2" t="s">
        <v>3160</v>
      </c>
      <c r="B201" s="2">
        <v>1250552</v>
      </c>
      <c r="C201" s="2" t="s">
        <v>3153</v>
      </c>
      <c r="D201" s="2" t="s">
        <v>3154</v>
      </c>
      <c r="E201" s="2">
        <v>31448.87</v>
      </c>
      <c r="F201" s="2">
        <v>31448.87</v>
      </c>
      <c r="G201" s="34">
        <v>43899</v>
      </c>
      <c r="H201" s="2">
        <v>18</v>
      </c>
      <c r="I201" s="2" t="s">
        <v>4179</v>
      </c>
      <c r="J201" s="2" t="s">
        <v>3877</v>
      </c>
      <c r="K201" s="2" t="s">
        <v>3150</v>
      </c>
      <c r="L201" s="373" t="s">
        <v>3155</v>
      </c>
    </row>
    <row r="202" spans="1:12">
      <c r="A202" s="2" t="s">
        <v>3162</v>
      </c>
      <c r="B202" s="2">
        <v>1171153</v>
      </c>
      <c r="C202" s="2" t="s">
        <v>3153</v>
      </c>
      <c r="D202" s="2" t="s">
        <v>3154</v>
      </c>
      <c r="E202" s="2">
        <v>259653.98</v>
      </c>
      <c r="F202" s="2">
        <v>259653.98</v>
      </c>
      <c r="G202" s="34">
        <v>43861</v>
      </c>
      <c r="H202" s="2">
        <v>56</v>
      </c>
      <c r="I202" s="2" t="s">
        <v>4177</v>
      </c>
      <c r="J202" s="2" t="s">
        <v>3877</v>
      </c>
      <c r="K202" s="2" t="s">
        <v>3150</v>
      </c>
      <c r="L202" s="373" t="s">
        <v>3155</v>
      </c>
    </row>
    <row r="203" spans="1:12">
      <c r="A203" s="2" t="s">
        <v>3879</v>
      </c>
      <c r="B203" s="2">
        <v>161952</v>
      </c>
      <c r="C203" s="2" t="s">
        <v>3153</v>
      </c>
      <c r="D203" s="2" t="s">
        <v>3154</v>
      </c>
      <c r="E203" s="2">
        <v>15182.24</v>
      </c>
      <c r="F203" s="2">
        <v>10947.72</v>
      </c>
      <c r="G203" s="34">
        <v>43662</v>
      </c>
      <c r="H203" s="2">
        <v>255</v>
      </c>
      <c r="I203" s="2" t="s">
        <v>3870</v>
      </c>
      <c r="J203" s="2" t="s">
        <v>3877</v>
      </c>
      <c r="K203" s="2" t="s">
        <v>3150</v>
      </c>
      <c r="L203" s="373" t="s">
        <v>3155</v>
      </c>
    </row>
    <row r="204" spans="1:12">
      <c r="A204" s="2" t="s">
        <v>3160</v>
      </c>
      <c r="B204" s="2">
        <v>1250552</v>
      </c>
      <c r="C204" s="2" t="s">
        <v>3153</v>
      </c>
      <c r="D204" s="2" t="s">
        <v>3154</v>
      </c>
      <c r="E204" s="2">
        <v>7839.6</v>
      </c>
      <c r="F204" s="2">
        <v>7839.6</v>
      </c>
      <c r="G204" s="34">
        <v>43908</v>
      </c>
      <c r="H204" s="2">
        <v>9</v>
      </c>
      <c r="I204" s="2" t="s">
        <v>4179</v>
      </c>
      <c r="J204" s="2" t="s">
        <v>3877</v>
      </c>
      <c r="K204" s="2" t="s">
        <v>3150</v>
      </c>
      <c r="L204" s="373" t="s">
        <v>3155</v>
      </c>
    </row>
    <row r="205" spans="1:12">
      <c r="A205" s="2" t="s">
        <v>3160</v>
      </c>
      <c r="B205" s="2">
        <v>1250552</v>
      </c>
      <c r="C205" s="2" t="s">
        <v>3153</v>
      </c>
      <c r="D205" s="2" t="s">
        <v>3154</v>
      </c>
      <c r="E205" s="2">
        <v>47728.83</v>
      </c>
      <c r="F205" s="2">
        <v>8110.83</v>
      </c>
      <c r="G205" s="34">
        <v>43868</v>
      </c>
      <c r="H205" s="2">
        <v>49</v>
      </c>
      <c r="I205" s="2" t="s">
        <v>4177</v>
      </c>
      <c r="J205" s="2" t="s">
        <v>3877</v>
      </c>
      <c r="K205" s="2" t="s">
        <v>3150</v>
      </c>
      <c r="L205" s="373" t="s">
        <v>3155</v>
      </c>
    </row>
    <row r="206" spans="1:12">
      <c r="A206" s="2" t="s">
        <v>4222</v>
      </c>
      <c r="B206" s="2">
        <v>1250518</v>
      </c>
      <c r="C206" s="2" t="s">
        <v>3153</v>
      </c>
      <c r="D206" s="2" t="s">
        <v>3154</v>
      </c>
      <c r="E206" s="2">
        <v>23311.39</v>
      </c>
      <c r="F206" s="2">
        <v>23311.39</v>
      </c>
      <c r="G206" s="34">
        <v>43904</v>
      </c>
      <c r="H206" s="2">
        <v>13</v>
      </c>
      <c r="I206" s="2" t="s">
        <v>4179</v>
      </c>
      <c r="J206" s="2" t="s">
        <v>3877</v>
      </c>
      <c r="K206" s="2" t="s">
        <v>3150</v>
      </c>
      <c r="L206" s="373" t="s">
        <v>3155</v>
      </c>
    </row>
    <row r="207" spans="1:12">
      <c r="A207" s="2" t="s">
        <v>4222</v>
      </c>
      <c r="B207" s="2">
        <v>1250518</v>
      </c>
      <c r="C207" s="2" t="s">
        <v>3153</v>
      </c>
      <c r="D207" s="2" t="s">
        <v>3154</v>
      </c>
      <c r="E207" s="2">
        <v>19730.759999999998</v>
      </c>
      <c r="F207" s="2">
        <v>156.93</v>
      </c>
      <c r="G207" s="34">
        <v>43883</v>
      </c>
      <c r="H207" s="2">
        <v>34</v>
      </c>
      <c r="I207" s="2" t="s">
        <v>4177</v>
      </c>
      <c r="J207" s="2" t="s">
        <v>3877</v>
      </c>
      <c r="K207" s="2" t="s">
        <v>3150</v>
      </c>
      <c r="L207" s="373" t="s">
        <v>3155</v>
      </c>
    </row>
    <row r="208" spans="1:12">
      <c r="A208" s="2" t="s">
        <v>4248</v>
      </c>
      <c r="B208" s="2">
        <v>1233398</v>
      </c>
      <c r="C208" s="2" t="s">
        <v>3153</v>
      </c>
      <c r="D208" s="2" t="s">
        <v>3154</v>
      </c>
      <c r="E208" s="2">
        <v>47611.85</v>
      </c>
      <c r="F208" s="2">
        <v>47611.85</v>
      </c>
      <c r="G208" s="34">
        <v>43769</v>
      </c>
      <c r="H208" s="2">
        <v>148</v>
      </c>
      <c r="I208" s="2" t="s">
        <v>4174</v>
      </c>
      <c r="J208" s="2" t="s">
        <v>3877</v>
      </c>
      <c r="K208" s="2" t="s">
        <v>3150</v>
      </c>
      <c r="L208" s="373" t="s">
        <v>3155</v>
      </c>
    </row>
    <row r="209" spans="1:12">
      <c r="A209" s="2" t="s">
        <v>3160</v>
      </c>
      <c r="B209" s="2">
        <v>1250552</v>
      </c>
      <c r="C209" s="2" t="s">
        <v>3153</v>
      </c>
      <c r="D209" s="2" t="s">
        <v>3154</v>
      </c>
      <c r="E209" s="2">
        <v>28134.93</v>
      </c>
      <c r="F209" s="2">
        <v>28134.93</v>
      </c>
      <c r="G209" s="34">
        <v>43906</v>
      </c>
      <c r="H209" s="2">
        <v>11</v>
      </c>
      <c r="I209" s="2" t="s">
        <v>4179</v>
      </c>
      <c r="J209" s="2" t="s">
        <v>3877</v>
      </c>
      <c r="K209" s="2" t="s">
        <v>3150</v>
      </c>
      <c r="L209" s="373" t="s">
        <v>3155</v>
      </c>
    </row>
    <row r="210" spans="1:12">
      <c r="A210" s="2" t="s">
        <v>4235</v>
      </c>
      <c r="B210" s="2">
        <v>1250593</v>
      </c>
      <c r="C210" s="2" t="s">
        <v>3153</v>
      </c>
      <c r="D210" s="2" t="s">
        <v>3154</v>
      </c>
      <c r="E210" s="2">
        <v>55163.57</v>
      </c>
      <c r="F210" s="2">
        <v>55163.57</v>
      </c>
      <c r="G210" s="34">
        <v>43902</v>
      </c>
      <c r="H210" s="2">
        <v>15</v>
      </c>
      <c r="I210" s="2" t="s">
        <v>4179</v>
      </c>
      <c r="J210" s="2" t="s">
        <v>3877</v>
      </c>
      <c r="K210" s="2" t="s">
        <v>3150</v>
      </c>
      <c r="L210" s="373" t="s">
        <v>3155</v>
      </c>
    </row>
    <row r="211" spans="1:12">
      <c r="A211" s="2" t="s">
        <v>4249</v>
      </c>
      <c r="B211" s="2">
        <v>443313</v>
      </c>
      <c r="C211" s="2" t="s">
        <v>3153</v>
      </c>
      <c r="D211" s="2" t="s">
        <v>3154</v>
      </c>
      <c r="E211" s="2">
        <v>9597.14</v>
      </c>
      <c r="F211" s="2">
        <v>9597.14</v>
      </c>
      <c r="G211" s="34">
        <v>43754</v>
      </c>
      <c r="H211" s="2">
        <v>163</v>
      </c>
      <c r="I211" s="2" t="s">
        <v>4174</v>
      </c>
      <c r="J211" s="2" t="s">
        <v>3877</v>
      </c>
      <c r="K211" s="2" t="s">
        <v>3150</v>
      </c>
      <c r="L211" s="373" t="s">
        <v>3155</v>
      </c>
    </row>
    <row r="212" spans="1:12">
      <c r="A212" s="2" t="s">
        <v>4218</v>
      </c>
      <c r="B212" s="2">
        <v>1250508</v>
      </c>
      <c r="C212" s="2" t="s">
        <v>3153</v>
      </c>
      <c r="D212" s="2" t="s">
        <v>3154</v>
      </c>
      <c r="E212" s="2">
        <v>18513.13</v>
      </c>
      <c r="F212" s="2">
        <v>18513.13</v>
      </c>
      <c r="G212" s="34">
        <v>43878</v>
      </c>
      <c r="H212" s="2">
        <v>39</v>
      </c>
      <c r="I212" s="2" t="s">
        <v>4177</v>
      </c>
      <c r="J212" s="2" t="s">
        <v>3877</v>
      </c>
      <c r="K212" s="2" t="s">
        <v>3150</v>
      </c>
      <c r="L212" s="373" t="s">
        <v>3155</v>
      </c>
    </row>
    <row r="213" spans="1:12">
      <c r="A213" s="2" t="s">
        <v>4220</v>
      </c>
      <c r="B213" s="2">
        <v>558900</v>
      </c>
      <c r="C213" s="2" t="s">
        <v>3153</v>
      </c>
      <c r="D213" s="2" t="s">
        <v>3154</v>
      </c>
      <c r="E213" s="2">
        <v>1000</v>
      </c>
      <c r="F213" s="2">
        <v>1000</v>
      </c>
      <c r="G213" s="34">
        <v>43895</v>
      </c>
      <c r="H213" s="2">
        <v>22</v>
      </c>
      <c r="I213" s="2" t="s">
        <v>4179</v>
      </c>
      <c r="J213" s="2" t="s">
        <v>3877</v>
      </c>
      <c r="K213" s="2" t="s">
        <v>3150</v>
      </c>
      <c r="L213" s="373" t="s">
        <v>3155</v>
      </c>
    </row>
    <row r="214" spans="1:12">
      <c r="A214" s="2" t="s">
        <v>3160</v>
      </c>
      <c r="B214" s="2">
        <v>1250552</v>
      </c>
      <c r="C214" s="2" t="s">
        <v>3153</v>
      </c>
      <c r="D214" s="2" t="s">
        <v>3154</v>
      </c>
      <c r="E214" s="2">
        <v>6417.04</v>
      </c>
      <c r="F214" s="2">
        <v>6417.04</v>
      </c>
      <c r="G214" s="34">
        <v>43909</v>
      </c>
      <c r="H214" s="2">
        <v>8</v>
      </c>
      <c r="I214" s="2" t="s">
        <v>4179</v>
      </c>
      <c r="J214" s="2" t="s">
        <v>3877</v>
      </c>
      <c r="K214" s="2" t="s">
        <v>3150</v>
      </c>
      <c r="L214" s="373" t="s">
        <v>3155</v>
      </c>
    </row>
    <row r="215" spans="1:12">
      <c r="A215" s="2" t="s">
        <v>4223</v>
      </c>
      <c r="B215" s="2">
        <v>1250560</v>
      </c>
      <c r="C215" s="2" t="s">
        <v>3153</v>
      </c>
      <c r="D215" s="2" t="s">
        <v>3154</v>
      </c>
      <c r="E215" s="2">
        <v>37406.199999999997</v>
      </c>
      <c r="F215" s="2">
        <v>37406.199999999997</v>
      </c>
      <c r="G215" s="34">
        <v>43855</v>
      </c>
      <c r="H215" s="2">
        <v>62</v>
      </c>
      <c r="I215" s="2" t="s">
        <v>4181</v>
      </c>
      <c r="J215" s="2" t="s">
        <v>3877</v>
      </c>
      <c r="K215" s="2" t="s">
        <v>3150</v>
      </c>
      <c r="L215" s="373" t="s">
        <v>3155</v>
      </c>
    </row>
    <row r="216" spans="1:12">
      <c r="A216" s="2" t="s">
        <v>4223</v>
      </c>
      <c r="B216" s="2">
        <v>1250560</v>
      </c>
      <c r="C216" s="2" t="s">
        <v>3153</v>
      </c>
      <c r="D216" s="2" t="s">
        <v>3154</v>
      </c>
      <c r="E216" s="2">
        <v>37972.519999999997</v>
      </c>
      <c r="F216" s="2">
        <v>37972.519999999997</v>
      </c>
      <c r="G216" s="34">
        <v>43899</v>
      </c>
      <c r="H216" s="2">
        <v>18</v>
      </c>
      <c r="I216" s="2" t="s">
        <v>4179</v>
      </c>
      <c r="J216" s="2" t="s">
        <v>3877</v>
      </c>
      <c r="K216" s="2" t="s">
        <v>3150</v>
      </c>
      <c r="L216" s="373" t="s">
        <v>3155</v>
      </c>
    </row>
    <row r="217" spans="1:12">
      <c r="A217" s="2" t="s">
        <v>4237</v>
      </c>
      <c r="B217" s="2">
        <v>1250587</v>
      </c>
      <c r="C217" s="2" t="s">
        <v>3153</v>
      </c>
      <c r="D217" s="2" t="s">
        <v>3154</v>
      </c>
      <c r="E217" s="2">
        <v>21200.74</v>
      </c>
      <c r="F217" s="2">
        <v>21200.74</v>
      </c>
      <c r="G217" s="34">
        <v>43867</v>
      </c>
      <c r="H217" s="2">
        <v>50</v>
      </c>
      <c r="I217" s="2" t="s">
        <v>4177</v>
      </c>
      <c r="J217" s="2" t="s">
        <v>3877</v>
      </c>
      <c r="K217" s="2" t="s">
        <v>3150</v>
      </c>
      <c r="L217" s="373" t="s">
        <v>3155</v>
      </c>
    </row>
    <row r="218" spans="1:12">
      <c r="A218" s="2" t="s">
        <v>4219</v>
      </c>
      <c r="B218" s="2">
        <v>1250603</v>
      </c>
      <c r="C218" s="2" t="s">
        <v>3153</v>
      </c>
      <c r="D218" s="2" t="s">
        <v>3154</v>
      </c>
      <c r="E218" s="2">
        <v>29595.79</v>
      </c>
      <c r="F218" s="2">
        <v>29595.79</v>
      </c>
      <c r="G218" s="34">
        <v>43897</v>
      </c>
      <c r="H218" s="2">
        <v>20</v>
      </c>
      <c r="I218" s="2" t="s">
        <v>4179</v>
      </c>
      <c r="J218" s="2" t="s">
        <v>3877</v>
      </c>
      <c r="K218" s="2" t="s">
        <v>3150</v>
      </c>
      <c r="L218" s="373" t="s">
        <v>3155</v>
      </c>
    </row>
    <row r="219" spans="1:12">
      <c r="A219" s="2" t="s">
        <v>4250</v>
      </c>
      <c r="B219" s="2">
        <v>729790</v>
      </c>
      <c r="C219" s="2" t="s">
        <v>3153</v>
      </c>
      <c r="D219" s="2" t="s">
        <v>3154</v>
      </c>
      <c r="E219" s="2">
        <v>4633.03</v>
      </c>
      <c r="F219" s="2">
        <v>4633.03</v>
      </c>
      <c r="G219" s="34">
        <v>43852</v>
      </c>
      <c r="H219" s="2">
        <v>65</v>
      </c>
      <c r="I219" s="2" t="s">
        <v>4181</v>
      </c>
      <c r="J219" s="2" t="s">
        <v>3877</v>
      </c>
      <c r="K219" s="2" t="s">
        <v>3150</v>
      </c>
      <c r="L219" s="373" t="s">
        <v>3155</v>
      </c>
    </row>
    <row r="220" spans="1:12">
      <c r="A220" s="2" t="s">
        <v>4222</v>
      </c>
      <c r="B220" s="2">
        <v>1250518</v>
      </c>
      <c r="C220" s="2" t="s">
        <v>3153</v>
      </c>
      <c r="D220" s="2" t="s">
        <v>3154</v>
      </c>
      <c r="E220" s="2">
        <v>44319.62</v>
      </c>
      <c r="F220" s="2">
        <v>44319.62</v>
      </c>
      <c r="G220" s="34">
        <v>43906</v>
      </c>
      <c r="H220" s="2">
        <v>11</v>
      </c>
      <c r="I220" s="2" t="s">
        <v>4179</v>
      </c>
      <c r="J220" s="2" t="s">
        <v>3877</v>
      </c>
      <c r="K220" s="2" t="s">
        <v>3150</v>
      </c>
      <c r="L220" s="373" t="s">
        <v>3155</v>
      </c>
    </row>
    <row r="221" spans="1:12">
      <c r="A221" s="2" t="s">
        <v>4219</v>
      </c>
      <c r="B221" s="2">
        <v>1250603</v>
      </c>
      <c r="C221" s="2" t="s">
        <v>3153</v>
      </c>
      <c r="D221" s="2" t="s">
        <v>3154</v>
      </c>
      <c r="E221" s="2">
        <v>20720.189999999999</v>
      </c>
      <c r="F221" s="2">
        <v>20720.189999999999</v>
      </c>
      <c r="G221" s="34">
        <v>43903</v>
      </c>
      <c r="H221" s="2">
        <v>14</v>
      </c>
      <c r="I221" s="2" t="s">
        <v>4179</v>
      </c>
      <c r="J221" s="2" t="s">
        <v>3877</v>
      </c>
      <c r="K221" s="2" t="s">
        <v>3150</v>
      </c>
      <c r="L221" s="373" t="s">
        <v>3155</v>
      </c>
    </row>
    <row r="222" spans="1:12">
      <c r="A222" s="2" t="s">
        <v>3160</v>
      </c>
      <c r="B222" s="2">
        <v>1250552</v>
      </c>
      <c r="C222" s="2" t="s">
        <v>3153</v>
      </c>
      <c r="D222" s="2" t="s">
        <v>3154</v>
      </c>
      <c r="E222" s="2">
        <v>24739.040000000001</v>
      </c>
      <c r="F222" s="2">
        <v>4238.04</v>
      </c>
      <c r="G222" s="34">
        <v>43876</v>
      </c>
      <c r="H222" s="2">
        <v>41</v>
      </c>
      <c r="I222" s="2" t="s">
        <v>4177</v>
      </c>
      <c r="J222" s="2" t="s">
        <v>3877</v>
      </c>
      <c r="K222" s="2" t="s">
        <v>3150</v>
      </c>
      <c r="L222" s="373" t="s">
        <v>3155</v>
      </c>
    </row>
    <row r="223" spans="1:12">
      <c r="A223" s="2" t="s">
        <v>4251</v>
      </c>
      <c r="B223" s="2">
        <v>765295</v>
      </c>
      <c r="C223" s="2" t="s">
        <v>3153</v>
      </c>
      <c r="D223" s="2" t="s">
        <v>3154</v>
      </c>
      <c r="E223" s="2">
        <v>4425</v>
      </c>
      <c r="F223" s="2">
        <v>4425</v>
      </c>
      <c r="G223" s="34">
        <v>43742</v>
      </c>
      <c r="H223" s="2">
        <v>175</v>
      </c>
      <c r="I223" s="2" t="s">
        <v>4174</v>
      </c>
      <c r="J223" s="2" t="s">
        <v>3877</v>
      </c>
      <c r="K223" s="2" t="s">
        <v>3150</v>
      </c>
      <c r="L223" s="373" t="s">
        <v>3155</v>
      </c>
    </row>
    <row r="224" spans="1:12">
      <c r="A224" s="2" t="s">
        <v>3880</v>
      </c>
      <c r="B224" s="2">
        <v>1207358</v>
      </c>
      <c r="C224" s="2" t="s">
        <v>3881</v>
      </c>
      <c r="D224" s="2" t="s">
        <v>3882</v>
      </c>
      <c r="E224" s="2">
        <v>-10000.5</v>
      </c>
      <c r="F224" s="2">
        <v>-10000</v>
      </c>
      <c r="G224" s="34">
        <v>43670</v>
      </c>
      <c r="H224" s="2">
        <v>247</v>
      </c>
      <c r="I224" s="2" t="s">
        <v>3870</v>
      </c>
      <c r="J224" s="2" t="s">
        <v>3883</v>
      </c>
      <c r="K224" s="2" t="s">
        <v>3159</v>
      </c>
      <c r="L224" s="373" t="s">
        <v>3155</v>
      </c>
    </row>
    <row r="225" spans="1:12">
      <c r="A225" s="2" t="s">
        <v>4218</v>
      </c>
      <c r="B225" s="2">
        <v>1250508</v>
      </c>
      <c r="C225" s="2" t="s">
        <v>3881</v>
      </c>
      <c r="D225" s="2" t="s">
        <v>3882</v>
      </c>
      <c r="E225" s="2">
        <v>-195</v>
      </c>
      <c r="F225" s="2">
        <v>-195</v>
      </c>
      <c r="G225" s="34">
        <v>43901</v>
      </c>
      <c r="H225" s="2">
        <v>16</v>
      </c>
      <c r="I225" s="2" t="s">
        <v>4179</v>
      </c>
      <c r="J225" s="2" t="s">
        <v>3883</v>
      </c>
      <c r="K225" s="2" t="s">
        <v>3159</v>
      </c>
      <c r="L225" s="373" t="s">
        <v>3155</v>
      </c>
    </row>
    <row r="226" spans="1:12">
      <c r="A226" s="2" t="s">
        <v>4245</v>
      </c>
      <c r="B226" s="2">
        <v>1250557</v>
      </c>
      <c r="C226" s="2" t="s">
        <v>3153</v>
      </c>
      <c r="D226" s="2" t="s">
        <v>3154</v>
      </c>
      <c r="E226" s="2">
        <v>43277.81</v>
      </c>
      <c r="F226" s="2">
        <v>43277.81</v>
      </c>
      <c r="G226" s="34">
        <v>43909</v>
      </c>
      <c r="H226" s="2">
        <v>8</v>
      </c>
      <c r="I226" s="2" t="s">
        <v>4179</v>
      </c>
      <c r="J226" s="2" t="s">
        <v>3885</v>
      </c>
      <c r="K226" s="2" t="s">
        <v>3159</v>
      </c>
      <c r="L226" s="373" t="s">
        <v>3155</v>
      </c>
    </row>
    <row r="227" spans="1:12">
      <c r="A227" s="2" t="s">
        <v>4223</v>
      </c>
      <c r="B227" s="2">
        <v>1250560</v>
      </c>
      <c r="C227" s="2" t="s">
        <v>3153</v>
      </c>
      <c r="D227" s="2" t="s">
        <v>3154</v>
      </c>
      <c r="E227" s="2">
        <v>25790.27</v>
      </c>
      <c r="F227" s="2">
        <v>25790.27</v>
      </c>
      <c r="G227" s="34">
        <v>43854</v>
      </c>
      <c r="H227" s="2">
        <v>63</v>
      </c>
      <c r="I227" s="2" t="s">
        <v>4181</v>
      </c>
      <c r="J227" s="2" t="s">
        <v>3885</v>
      </c>
      <c r="K227" s="2" t="s">
        <v>3159</v>
      </c>
      <c r="L227" s="373" t="s">
        <v>3155</v>
      </c>
    </row>
    <row r="228" spans="1:12">
      <c r="A228" s="2" t="s">
        <v>4252</v>
      </c>
      <c r="B228" s="2">
        <v>1253873</v>
      </c>
      <c r="C228" s="2" t="s">
        <v>3153</v>
      </c>
      <c r="D228" s="2" t="s">
        <v>3154</v>
      </c>
      <c r="E228" s="2">
        <v>21034.09</v>
      </c>
      <c r="F228" s="2">
        <v>21034.09</v>
      </c>
      <c r="G228" s="34">
        <v>43882</v>
      </c>
      <c r="H228" s="2">
        <v>35</v>
      </c>
      <c r="I228" s="2" t="s">
        <v>4177</v>
      </c>
      <c r="J228" s="2" t="s">
        <v>3885</v>
      </c>
      <c r="K228" s="2" t="s">
        <v>3159</v>
      </c>
      <c r="L228" s="373" t="s">
        <v>3155</v>
      </c>
    </row>
    <row r="229" spans="1:12">
      <c r="A229" s="2" t="s">
        <v>4253</v>
      </c>
      <c r="B229" s="2">
        <v>1277678</v>
      </c>
      <c r="C229" s="2" t="s">
        <v>3153</v>
      </c>
      <c r="D229" s="2" t="s">
        <v>3154</v>
      </c>
      <c r="E229" s="2">
        <v>7958.65</v>
      </c>
      <c r="F229" s="2">
        <v>7958.65</v>
      </c>
      <c r="G229" s="34">
        <v>43892</v>
      </c>
      <c r="H229" s="2">
        <v>25</v>
      </c>
      <c r="I229" s="2" t="s">
        <v>4179</v>
      </c>
      <c r="J229" s="2" t="s">
        <v>3885</v>
      </c>
      <c r="K229" s="2" t="s">
        <v>3159</v>
      </c>
      <c r="L229" s="373" t="s">
        <v>3155</v>
      </c>
    </row>
    <row r="230" spans="1:12">
      <c r="A230" s="2" t="s">
        <v>4254</v>
      </c>
      <c r="B230" s="2">
        <v>1288591</v>
      </c>
      <c r="C230" s="2" t="s">
        <v>3153</v>
      </c>
      <c r="D230" s="2" t="s">
        <v>3154</v>
      </c>
      <c r="E230" s="2">
        <v>6089.38</v>
      </c>
      <c r="F230" s="2">
        <v>6089.38</v>
      </c>
      <c r="G230" s="34">
        <v>43910</v>
      </c>
      <c r="H230" s="2">
        <v>7</v>
      </c>
      <c r="I230" s="2" t="s">
        <v>4179</v>
      </c>
      <c r="J230" s="2" t="s">
        <v>3885</v>
      </c>
      <c r="K230" s="2" t="s">
        <v>3159</v>
      </c>
      <c r="L230" s="373" t="s">
        <v>3155</v>
      </c>
    </row>
    <row r="231" spans="1:12">
      <c r="A231" s="2" t="s">
        <v>4255</v>
      </c>
      <c r="B231" s="2">
        <v>349390</v>
      </c>
      <c r="C231" s="2" t="s">
        <v>3153</v>
      </c>
      <c r="D231" s="2" t="s">
        <v>3154</v>
      </c>
      <c r="E231" s="2">
        <v>1050</v>
      </c>
      <c r="F231" s="2">
        <v>50.14</v>
      </c>
      <c r="G231" s="34">
        <v>43902</v>
      </c>
      <c r="H231" s="2">
        <v>15</v>
      </c>
      <c r="I231" s="2" t="s">
        <v>4179</v>
      </c>
      <c r="J231" s="2" t="s">
        <v>3885</v>
      </c>
      <c r="K231" s="2" t="s">
        <v>3159</v>
      </c>
      <c r="L231" s="373" t="s">
        <v>3155</v>
      </c>
    </row>
    <row r="232" spans="1:12">
      <c r="A232" s="2" t="s">
        <v>4222</v>
      </c>
      <c r="B232" s="2">
        <v>1250518</v>
      </c>
      <c r="C232" s="2" t="s">
        <v>3153</v>
      </c>
      <c r="D232" s="2" t="s">
        <v>3154</v>
      </c>
      <c r="E232" s="2">
        <v>18186.810000000001</v>
      </c>
      <c r="F232" s="2">
        <v>18186.810000000001</v>
      </c>
      <c r="G232" s="34">
        <v>43910</v>
      </c>
      <c r="H232" s="2">
        <v>7</v>
      </c>
      <c r="I232" s="2" t="s">
        <v>4179</v>
      </c>
      <c r="J232" s="2" t="s">
        <v>3885</v>
      </c>
      <c r="K232" s="2" t="s">
        <v>3159</v>
      </c>
      <c r="L232" s="373" t="s">
        <v>3155</v>
      </c>
    </row>
    <row r="233" spans="1:12">
      <c r="A233" s="2" t="s">
        <v>4218</v>
      </c>
      <c r="B233" s="2">
        <v>1250508</v>
      </c>
      <c r="C233" s="2" t="s">
        <v>3153</v>
      </c>
      <c r="D233" s="2" t="s">
        <v>3154</v>
      </c>
      <c r="E233" s="2">
        <v>49765.33</v>
      </c>
      <c r="F233" s="2">
        <v>49765.33</v>
      </c>
      <c r="G233" s="34">
        <v>43904</v>
      </c>
      <c r="H233" s="2">
        <v>13</v>
      </c>
      <c r="I233" s="2" t="s">
        <v>4179</v>
      </c>
      <c r="J233" s="2" t="s">
        <v>3885</v>
      </c>
      <c r="K233" s="2" t="s">
        <v>3159</v>
      </c>
      <c r="L233" s="373" t="s">
        <v>3155</v>
      </c>
    </row>
    <row r="234" spans="1:12">
      <c r="A234" s="2" t="s">
        <v>4256</v>
      </c>
      <c r="B234" s="2">
        <v>965603</v>
      </c>
      <c r="C234" s="2" t="s">
        <v>3153</v>
      </c>
      <c r="D234" s="2" t="s">
        <v>3154</v>
      </c>
      <c r="E234" s="2">
        <v>1999.88</v>
      </c>
      <c r="F234" s="2">
        <v>1999.88</v>
      </c>
      <c r="G234" s="34">
        <v>43897</v>
      </c>
      <c r="H234" s="2">
        <v>20</v>
      </c>
      <c r="I234" s="2" t="s">
        <v>4179</v>
      </c>
      <c r="J234" s="2" t="s">
        <v>3885</v>
      </c>
      <c r="K234" s="2" t="s">
        <v>3159</v>
      </c>
      <c r="L234" s="373" t="s">
        <v>3155</v>
      </c>
    </row>
    <row r="235" spans="1:12">
      <c r="A235" s="2" t="s">
        <v>4222</v>
      </c>
      <c r="B235" s="2">
        <v>1250518</v>
      </c>
      <c r="C235" s="2" t="s">
        <v>3153</v>
      </c>
      <c r="D235" s="2" t="s">
        <v>3154</v>
      </c>
      <c r="E235" s="2">
        <v>22790.82</v>
      </c>
      <c r="F235" s="2">
        <v>22790.82</v>
      </c>
      <c r="G235" s="34">
        <v>43904</v>
      </c>
      <c r="H235" s="2">
        <v>13</v>
      </c>
      <c r="I235" s="2" t="s">
        <v>4179</v>
      </c>
      <c r="J235" s="2" t="s">
        <v>3885</v>
      </c>
      <c r="K235" s="2" t="s">
        <v>3159</v>
      </c>
      <c r="L235" s="373" t="s">
        <v>3155</v>
      </c>
    </row>
    <row r="236" spans="1:12">
      <c r="A236" s="2" t="s">
        <v>4218</v>
      </c>
      <c r="B236" s="2">
        <v>1250508</v>
      </c>
      <c r="C236" s="2" t="s">
        <v>3153</v>
      </c>
      <c r="D236" s="2" t="s">
        <v>3154</v>
      </c>
      <c r="E236" s="2">
        <v>19730.62</v>
      </c>
      <c r="F236" s="2">
        <v>2360.38</v>
      </c>
      <c r="G236" s="34">
        <v>43857</v>
      </c>
      <c r="H236" s="2">
        <v>60</v>
      </c>
      <c r="I236" s="2" t="s">
        <v>4177</v>
      </c>
      <c r="J236" s="2" t="s">
        <v>3885</v>
      </c>
      <c r="K236" s="2" t="s">
        <v>3159</v>
      </c>
      <c r="L236" s="373" t="s">
        <v>3155</v>
      </c>
    </row>
    <row r="237" spans="1:12">
      <c r="A237" s="2" t="s">
        <v>3157</v>
      </c>
      <c r="B237" s="2">
        <v>1250590</v>
      </c>
      <c r="C237" s="2" t="s">
        <v>3153</v>
      </c>
      <c r="D237" s="2" t="s">
        <v>3154</v>
      </c>
      <c r="E237" s="2">
        <v>24148.92</v>
      </c>
      <c r="F237" s="2">
        <v>24148.92</v>
      </c>
      <c r="G237" s="34">
        <v>43910</v>
      </c>
      <c r="H237" s="2">
        <v>7</v>
      </c>
      <c r="I237" s="2" t="s">
        <v>4179</v>
      </c>
      <c r="J237" s="2" t="s">
        <v>3885</v>
      </c>
      <c r="K237" s="2" t="s">
        <v>3159</v>
      </c>
      <c r="L237" s="373" t="s">
        <v>3155</v>
      </c>
    </row>
    <row r="238" spans="1:12">
      <c r="A238" s="2" t="s">
        <v>4218</v>
      </c>
      <c r="B238" s="2">
        <v>1250508</v>
      </c>
      <c r="C238" s="2" t="s">
        <v>3153</v>
      </c>
      <c r="D238" s="2" t="s">
        <v>3154</v>
      </c>
      <c r="E238" s="2">
        <v>45292.480000000003</v>
      </c>
      <c r="F238" s="2">
        <v>462.15</v>
      </c>
      <c r="G238" s="34">
        <v>43859</v>
      </c>
      <c r="H238" s="2">
        <v>58</v>
      </c>
      <c r="I238" s="2" t="s">
        <v>4177</v>
      </c>
      <c r="J238" s="2" t="s">
        <v>3885</v>
      </c>
      <c r="K238" s="2" t="s">
        <v>3159</v>
      </c>
      <c r="L238" s="373" t="s">
        <v>3155</v>
      </c>
    </row>
    <row r="239" spans="1:12">
      <c r="A239" s="2" t="s">
        <v>3162</v>
      </c>
      <c r="B239" s="2">
        <v>1171153</v>
      </c>
      <c r="C239" s="2" t="s">
        <v>3153</v>
      </c>
      <c r="D239" s="2" t="s">
        <v>3154</v>
      </c>
      <c r="E239" s="2">
        <v>17515.89</v>
      </c>
      <c r="F239" s="2">
        <v>17515.89</v>
      </c>
      <c r="G239" s="34">
        <v>43894</v>
      </c>
      <c r="H239" s="2">
        <v>23</v>
      </c>
      <c r="I239" s="2" t="s">
        <v>4179</v>
      </c>
      <c r="J239" s="2" t="s">
        <v>3885</v>
      </c>
      <c r="K239" s="2" t="s">
        <v>3159</v>
      </c>
      <c r="L239" s="373" t="s">
        <v>3155</v>
      </c>
    </row>
    <row r="240" spans="1:12">
      <c r="A240" s="2" t="s">
        <v>4222</v>
      </c>
      <c r="B240" s="2">
        <v>1250518</v>
      </c>
      <c r="C240" s="2" t="s">
        <v>3153</v>
      </c>
      <c r="D240" s="2" t="s">
        <v>3154</v>
      </c>
      <c r="E240" s="2">
        <v>33625.5</v>
      </c>
      <c r="F240" s="2">
        <v>335.83</v>
      </c>
      <c r="G240" s="34">
        <v>43855</v>
      </c>
      <c r="H240" s="2">
        <v>62</v>
      </c>
      <c r="I240" s="2" t="s">
        <v>4181</v>
      </c>
      <c r="J240" s="2" t="s">
        <v>3885</v>
      </c>
      <c r="K240" s="2" t="s">
        <v>3159</v>
      </c>
      <c r="L240" s="373" t="s">
        <v>3155</v>
      </c>
    </row>
    <row r="241" spans="1:12">
      <c r="A241" s="2" t="s">
        <v>4257</v>
      </c>
      <c r="B241" s="2">
        <v>351071</v>
      </c>
      <c r="C241" s="2" t="s">
        <v>3153</v>
      </c>
      <c r="D241" s="2" t="s">
        <v>3154</v>
      </c>
      <c r="E241" s="2">
        <v>15171</v>
      </c>
      <c r="F241" s="2">
        <v>821.24</v>
      </c>
      <c r="G241" s="34">
        <v>43879</v>
      </c>
      <c r="H241" s="2">
        <v>38</v>
      </c>
      <c r="I241" s="2" t="s">
        <v>4177</v>
      </c>
      <c r="J241" s="2" t="s">
        <v>3885</v>
      </c>
      <c r="K241" s="2" t="s">
        <v>3159</v>
      </c>
      <c r="L241" s="373" t="s">
        <v>3155</v>
      </c>
    </row>
    <row r="242" spans="1:12">
      <c r="A242" s="2" t="s">
        <v>4227</v>
      </c>
      <c r="B242" s="2">
        <v>1250594</v>
      </c>
      <c r="C242" s="2" t="s">
        <v>3153</v>
      </c>
      <c r="D242" s="2" t="s">
        <v>3154</v>
      </c>
      <c r="E242" s="2">
        <v>31296.799999999999</v>
      </c>
      <c r="F242" s="2">
        <v>31296.799999999999</v>
      </c>
      <c r="G242" s="34">
        <v>43875</v>
      </c>
      <c r="H242" s="2">
        <v>42</v>
      </c>
      <c r="I242" s="2" t="s">
        <v>4177</v>
      </c>
      <c r="J242" s="2" t="s">
        <v>3885</v>
      </c>
      <c r="K242" s="2" t="s">
        <v>3159</v>
      </c>
      <c r="L242" s="373" t="s">
        <v>3155</v>
      </c>
    </row>
    <row r="243" spans="1:12">
      <c r="A243" s="2" t="s">
        <v>3160</v>
      </c>
      <c r="B243" s="2">
        <v>1250552</v>
      </c>
      <c r="C243" s="2" t="s">
        <v>3153</v>
      </c>
      <c r="D243" s="2" t="s">
        <v>3154</v>
      </c>
      <c r="E243" s="2">
        <v>30437.98</v>
      </c>
      <c r="F243" s="2">
        <v>5080.9799999999996</v>
      </c>
      <c r="G243" s="34">
        <v>43874</v>
      </c>
      <c r="H243" s="2">
        <v>43</v>
      </c>
      <c r="I243" s="2" t="s">
        <v>4177</v>
      </c>
      <c r="J243" s="2" t="s">
        <v>3885</v>
      </c>
      <c r="K243" s="2" t="s">
        <v>3159</v>
      </c>
      <c r="L243" s="373" t="s">
        <v>3155</v>
      </c>
    </row>
    <row r="244" spans="1:12">
      <c r="A244" s="2" t="s">
        <v>4258</v>
      </c>
      <c r="B244" s="2">
        <v>339738</v>
      </c>
      <c r="C244" s="2" t="s">
        <v>3153</v>
      </c>
      <c r="D244" s="2" t="s">
        <v>3154</v>
      </c>
      <c r="E244" s="2">
        <v>36569.18</v>
      </c>
      <c r="F244" s="2">
        <v>36569.18</v>
      </c>
      <c r="G244" s="34">
        <v>43910</v>
      </c>
      <c r="H244" s="2">
        <v>7</v>
      </c>
      <c r="I244" s="2" t="s">
        <v>4179</v>
      </c>
      <c r="J244" s="2" t="s">
        <v>3885</v>
      </c>
      <c r="K244" s="2" t="s">
        <v>3159</v>
      </c>
      <c r="L244" s="373" t="s">
        <v>3155</v>
      </c>
    </row>
    <row r="245" spans="1:12">
      <c r="A245" s="2" t="s">
        <v>4222</v>
      </c>
      <c r="B245" s="2">
        <v>1250518</v>
      </c>
      <c r="C245" s="2" t="s">
        <v>3153</v>
      </c>
      <c r="D245" s="2" t="s">
        <v>3154</v>
      </c>
      <c r="E245" s="2">
        <v>12826.6</v>
      </c>
      <c r="F245" s="2">
        <v>12826.6</v>
      </c>
      <c r="G245" s="34">
        <v>43901</v>
      </c>
      <c r="H245" s="2">
        <v>16</v>
      </c>
      <c r="I245" s="2" t="s">
        <v>4179</v>
      </c>
      <c r="J245" s="2" t="s">
        <v>3885</v>
      </c>
      <c r="K245" s="2" t="s">
        <v>3159</v>
      </c>
      <c r="L245" s="373" t="s">
        <v>3155</v>
      </c>
    </row>
    <row r="246" spans="1:12">
      <c r="A246" s="2" t="s">
        <v>3162</v>
      </c>
      <c r="B246" s="2">
        <v>1171153</v>
      </c>
      <c r="C246" s="2" t="s">
        <v>3153</v>
      </c>
      <c r="D246" s="2" t="s">
        <v>3154</v>
      </c>
      <c r="E246" s="2">
        <v>27406.41</v>
      </c>
      <c r="F246" s="2">
        <v>27406.41</v>
      </c>
      <c r="G246" s="34">
        <v>43846</v>
      </c>
      <c r="H246" s="2">
        <v>71</v>
      </c>
      <c r="I246" s="2" t="s">
        <v>4181</v>
      </c>
      <c r="J246" s="2" t="s">
        <v>3885</v>
      </c>
      <c r="K246" s="2" t="s">
        <v>3159</v>
      </c>
      <c r="L246" s="373" t="s">
        <v>3155</v>
      </c>
    </row>
    <row r="247" spans="1:12">
      <c r="A247" s="2" t="s">
        <v>4223</v>
      </c>
      <c r="B247" s="2">
        <v>1250560</v>
      </c>
      <c r="C247" s="2" t="s">
        <v>3153</v>
      </c>
      <c r="D247" s="2" t="s">
        <v>3154</v>
      </c>
      <c r="E247" s="2">
        <v>48674.51</v>
      </c>
      <c r="F247" s="2">
        <v>48674.51</v>
      </c>
      <c r="G247" s="34">
        <v>43859</v>
      </c>
      <c r="H247" s="2">
        <v>58</v>
      </c>
      <c r="I247" s="2" t="s">
        <v>4177</v>
      </c>
      <c r="J247" s="2" t="s">
        <v>3885</v>
      </c>
      <c r="K247" s="2" t="s">
        <v>3159</v>
      </c>
      <c r="L247" s="373" t="s">
        <v>3155</v>
      </c>
    </row>
    <row r="248" spans="1:12">
      <c r="A248" s="2" t="s">
        <v>4218</v>
      </c>
      <c r="B248" s="2">
        <v>1250508</v>
      </c>
      <c r="C248" s="2" t="s">
        <v>3153</v>
      </c>
      <c r="D248" s="2" t="s">
        <v>3154</v>
      </c>
      <c r="E248" s="2">
        <v>40138.03</v>
      </c>
      <c r="F248" s="2">
        <v>40138.03</v>
      </c>
      <c r="G248" s="34">
        <v>43889</v>
      </c>
      <c r="H248" s="2">
        <v>28</v>
      </c>
      <c r="I248" s="2" t="s">
        <v>4179</v>
      </c>
      <c r="J248" s="2" t="s">
        <v>3885</v>
      </c>
      <c r="K248" s="2" t="s">
        <v>3159</v>
      </c>
      <c r="L248" s="373" t="s">
        <v>3155</v>
      </c>
    </row>
    <row r="249" spans="1:12">
      <c r="A249" s="2" t="s">
        <v>3162</v>
      </c>
      <c r="B249" s="2">
        <v>1171153</v>
      </c>
      <c r="C249" s="2" t="s">
        <v>3153</v>
      </c>
      <c r="D249" s="2" t="s">
        <v>3154</v>
      </c>
      <c r="E249" s="2">
        <v>17602.099999999999</v>
      </c>
      <c r="F249" s="2">
        <v>17602.099999999999</v>
      </c>
      <c r="G249" s="34">
        <v>43910</v>
      </c>
      <c r="H249" s="2">
        <v>7</v>
      </c>
      <c r="I249" s="2" t="s">
        <v>4179</v>
      </c>
      <c r="J249" s="2" t="s">
        <v>3885</v>
      </c>
      <c r="K249" s="2" t="s">
        <v>3159</v>
      </c>
      <c r="L249" s="373" t="s">
        <v>3155</v>
      </c>
    </row>
    <row r="250" spans="1:12">
      <c r="A250" s="2" t="s">
        <v>4239</v>
      </c>
      <c r="B250" s="2">
        <v>1203281</v>
      </c>
      <c r="C250" s="2" t="s">
        <v>3153</v>
      </c>
      <c r="D250" s="2" t="s">
        <v>3154</v>
      </c>
      <c r="E250" s="2">
        <v>6212.92</v>
      </c>
      <c r="F250" s="2">
        <v>6212.92</v>
      </c>
      <c r="G250" s="34">
        <v>43894</v>
      </c>
      <c r="H250" s="2">
        <v>23</v>
      </c>
      <c r="I250" s="2" t="s">
        <v>4179</v>
      </c>
      <c r="J250" s="2" t="s">
        <v>3885</v>
      </c>
      <c r="K250" s="2" t="s">
        <v>3159</v>
      </c>
      <c r="L250" s="373" t="s">
        <v>3155</v>
      </c>
    </row>
    <row r="251" spans="1:12">
      <c r="A251" s="2" t="s">
        <v>4242</v>
      </c>
      <c r="B251" s="2">
        <v>1250580</v>
      </c>
      <c r="C251" s="2" t="s">
        <v>3153</v>
      </c>
      <c r="D251" s="2" t="s">
        <v>3154</v>
      </c>
      <c r="E251" s="2">
        <v>19590.89</v>
      </c>
      <c r="F251" s="2">
        <v>19590.89</v>
      </c>
      <c r="G251" s="34">
        <v>43911</v>
      </c>
      <c r="H251" s="2">
        <v>6</v>
      </c>
      <c r="I251" s="2" t="s">
        <v>4179</v>
      </c>
      <c r="J251" s="2" t="s">
        <v>3885</v>
      </c>
      <c r="K251" s="2" t="s">
        <v>3159</v>
      </c>
      <c r="L251" s="373" t="s">
        <v>3155</v>
      </c>
    </row>
    <row r="252" spans="1:12">
      <c r="A252" s="2" t="s">
        <v>3162</v>
      </c>
      <c r="B252" s="2">
        <v>1171153</v>
      </c>
      <c r="C252" s="2" t="s">
        <v>3153</v>
      </c>
      <c r="D252" s="2" t="s">
        <v>3154</v>
      </c>
      <c r="E252" s="2">
        <v>82155.820000000007</v>
      </c>
      <c r="F252" s="2">
        <v>82155.820000000007</v>
      </c>
      <c r="G252" s="34">
        <v>43880</v>
      </c>
      <c r="H252" s="2">
        <v>37</v>
      </c>
      <c r="I252" s="2" t="s">
        <v>4177</v>
      </c>
      <c r="J252" s="2" t="s">
        <v>3885</v>
      </c>
      <c r="K252" s="2" t="s">
        <v>3159</v>
      </c>
      <c r="L252" s="373" t="s">
        <v>3155</v>
      </c>
    </row>
    <row r="253" spans="1:12">
      <c r="A253" s="2" t="s">
        <v>4227</v>
      </c>
      <c r="B253" s="2">
        <v>1250594</v>
      </c>
      <c r="C253" s="2" t="s">
        <v>3153</v>
      </c>
      <c r="D253" s="2" t="s">
        <v>3154</v>
      </c>
      <c r="E253" s="2">
        <v>75957.7</v>
      </c>
      <c r="F253" s="2">
        <v>75957.7</v>
      </c>
      <c r="G253" s="34">
        <v>43871</v>
      </c>
      <c r="H253" s="2">
        <v>46</v>
      </c>
      <c r="I253" s="2" t="s">
        <v>4177</v>
      </c>
      <c r="J253" s="2" t="s">
        <v>3885</v>
      </c>
      <c r="K253" s="2" t="s">
        <v>3159</v>
      </c>
      <c r="L253" s="373" t="s">
        <v>3155</v>
      </c>
    </row>
    <row r="254" spans="1:12">
      <c r="A254" s="2" t="s">
        <v>3160</v>
      </c>
      <c r="B254" s="2">
        <v>1250552</v>
      </c>
      <c r="C254" s="2" t="s">
        <v>3153</v>
      </c>
      <c r="D254" s="2" t="s">
        <v>3154</v>
      </c>
      <c r="E254" s="2">
        <v>117073.26</v>
      </c>
      <c r="F254" s="2">
        <v>117073.26</v>
      </c>
      <c r="G254" s="34">
        <v>43904</v>
      </c>
      <c r="H254" s="2">
        <v>13</v>
      </c>
      <c r="I254" s="2" t="s">
        <v>4179</v>
      </c>
      <c r="J254" s="2" t="s">
        <v>3885</v>
      </c>
      <c r="K254" s="2" t="s">
        <v>3159</v>
      </c>
      <c r="L254" s="373" t="s">
        <v>3155</v>
      </c>
    </row>
    <row r="255" spans="1:12">
      <c r="A255" s="2" t="s">
        <v>3160</v>
      </c>
      <c r="B255" s="2">
        <v>1250552</v>
      </c>
      <c r="C255" s="2" t="s">
        <v>3153</v>
      </c>
      <c r="D255" s="2" t="s">
        <v>3154</v>
      </c>
      <c r="E255" s="2">
        <v>31979.02</v>
      </c>
      <c r="F255" s="2">
        <v>31979.02</v>
      </c>
      <c r="G255" s="34">
        <v>43901</v>
      </c>
      <c r="H255" s="2">
        <v>16</v>
      </c>
      <c r="I255" s="2" t="s">
        <v>4179</v>
      </c>
      <c r="J255" s="2" t="s">
        <v>3885</v>
      </c>
      <c r="K255" s="2" t="s">
        <v>3159</v>
      </c>
      <c r="L255" s="373" t="s">
        <v>3155</v>
      </c>
    </row>
    <row r="256" spans="1:12">
      <c r="A256" s="2" t="s">
        <v>3162</v>
      </c>
      <c r="B256" s="2">
        <v>1171153</v>
      </c>
      <c r="C256" s="2" t="s">
        <v>3153</v>
      </c>
      <c r="D256" s="2" t="s">
        <v>3154</v>
      </c>
      <c r="E256" s="2">
        <v>42107.199999999997</v>
      </c>
      <c r="F256" s="2">
        <v>42107.199999999997</v>
      </c>
      <c r="G256" s="34">
        <v>43817</v>
      </c>
      <c r="H256" s="2">
        <v>100</v>
      </c>
      <c r="I256" s="2" t="s">
        <v>4174</v>
      </c>
      <c r="J256" s="2" t="s">
        <v>3885</v>
      </c>
      <c r="K256" s="2" t="s">
        <v>3159</v>
      </c>
      <c r="L256" s="373" t="s">
        <v>3155</v>
      </c>
    </row>
    <row r="257" spans="1:12">
      <c r="A257" s="2" t="s">
        <v>3157</v>
      </c>
      <c r="B257" s="2">
        <v>1250590</v>
      </c>
      <c r="C257" s="2" t="s">
        <v>3153</v>
      </c>
      <c r="D257" s="2" t="s">
        <v>3154</v>
      </c>
      <c r="E257" s="2">
        <v>15204.07</v>
      </c>
      <c r="F257" s="2">
        <v>15204.07</v>
      </c>
      <c r="G257" s="34">
        <v>43868</v>
      </c>
      <c r="H257" s="2">
        <v>49</v>
      </c>
      <c r="I257" s="2" t="s">
        <v>4177</v>
      </c>
      <c r="J257" s="2" t="s">
        <v>3885</v>
      </c>
      <c r="K257" s="2" t="s">
        <v>3159</v>
      </c>
      <c r="L257" s="373" t="s">
        <v>3155</v>
      </c>
    </row>
    <row r="258" spans="1:12">
      <c r="A258" s="2" t="s">
        <v>3953</v>
      </c>
      <c r="B258" s="2">
        <v>1220</v>
      </c>
      <c r="C258" s="2" t="s">
        <v>3153</v>
      </c>
      <c r="D258" s="2" t="s">
        <v>3154</v>
      </c>
      <c r="E258" s="2">
        <v>47440.37</v>
      </c>
      <c r="F258" s="2">
        <v>11073.29</v>
      </c>
      <c r="G258" s="34">
        <v>43768</v>
      </c>
      <c r="H258" s="2">
        <v>149</v>
      </c>
      <c r="I258" s="2" t="s">
        <v>4174</v>
      </c>
      <c r="J258" s="2" t="s">
        <v>3885</v>
      </c>
      <c r="K258" s="2" t="s">
        <v>3159</v>
      </c>
      <c r="L258" s="373" t="s">
        <v>3155</v>
      </c>
    </row>
    <row r="259" spans="1:12">
      <c r="A259" s="2" t="s">
        <v>3160</v>
      </c>
      <c r="B259" s="2">
        <v>1250552</v>
      </c>
      <c r="C259" s="2" t="s">
        <v>3153</v>
      </c>
      <c r="D259" s="2" t="s">
        <v>3154</v>
      </c>
      <c r="E259" s="2">
        <v>19214.32</v>
      </c>
      <c r="F259" s="2">
        <v>19214.32</v>
      </c>
      <c r="G259" s="34">
        <v>43910</v>
      </c>
      <c r="H259" s="2">
        <v>7</v>
      </c>
      <c r="I259" s="2" t="s">
        <v>4179</v>
      </c>
      <c r="J259" s="2" t="s">
        <v>3885</v>
      </c>
      <c r="K259" s="2" t="s">
        <v>3159</v>
      </c>
      <c r="L259" s="373" t="s">
        <v>3155</v>
      </c>
    </row>
    <row r="260" spans="1:12">
      <c r="A260" s="2" t="s">
        <v>4223</v>
      </c>
      <c r="B260" s="2">
        <v>1250560</v>
      </c>
      <c r="C260" s="2" t="s">
        <v>3153</v>
      </c>
      <c r="D260" s="2" t="s">
        <v>3154</v>
      </c>
      <c r="E260" s="2">
        <v>18405.03</v>
      </c>
      <c r="F260" s="2">
        <v>18405.03</v>
      </c>
      <c r="G260" s="34">
        <v>43903</v>
      </c>
      <c r="H260" s="2">
        <v>14</v>
      </c>
      <c r="I260" s="2" t="s">
        <v>4179</v>
      </c>
      <c r="J260" s="2" t="s">
        <v>3885</v>
      </c>
      <c r="K260" s="2" t="s">
        <v>3159</v>
      </c>
      <c r="L260" s="373" t="s">
        <v>3155</v>
      </c>
    </row>
    <row r="261" spans="1:12">
      <c r="A261" s="2" t="s">
        <v>3162</v>
      </c>
      <c r="B261" s="2">
        <v>1171153</v>
      </c>
      <c r="C261" s="2" t="s">
        <v>3153</v>
      </c>
      <c r="D261" s="2" t="s">
        <v>3154</v>
      </c>
      <c r="E261" s="2">
        <v>130628.45</v>
      </c>
      <c r="F261" s="2">
        <v>130628.45</v>
      </c>
      <c r="G261" s="34">
        <v>43888</v>
      </c>
      <c r="H261" s="2">
        <v>29</v>
      </c>
      <c r="I261" s="2" t="s">
        <v>4179</v>
      </c>
      <c r="J261" s="2" t="s">
        <v>3885</v>
      </c>
      <c r="K261" s="2" t="s">
        <v>3159</v>
      </c>
      <c r="L261" s="373" t="s">
        <v>3155</v>
      </c>
    </row>
    <row r="262" spans="1:12">
      <c r="A262" s="2" t="s">
        <v>4222</v>
      </c>
      <c r="B262" s="2">
        <v>1250518</v>
      </c>
      <c r="C262" s="2" t="s">
        <v>3153</v>
      </c>
      <c r="D262" s="2" t="s">
        <v>3154</v>
      </c>
      <c r="E262" s="2">
        <v>41145.1</v>
      </c>
      <c r="F262" s="2">
        <v>41145.1</v>
      </c>
      <c r="G262" s="34">
        <v>43889</v>
      </c>
      <c r="H262" s="2">
        <v>28</v>
      </c>
      <c r="I262" s="2" t="s">
        <v>4179</v>
      </c>
      <c r="J262" s="2" t="s">
        <v>3885</v>
      </c>
      <c r="K262" s="2" t="s">
        <v>3159</v>
      </c>
      <c r="L262" s="373" t="s">
        <v>3155</v>
      </c>
    </row>
    <row r="263" spans="1:12">
      <c r="A263" s="2" t="s">
        <v>4222</v>
      </c>
      <c r="B263" s="2">
        <v>1250518</v>
      </c>
      <c r="C263" s="2" t="s">
        <v>3153</v>
      </c>
      <c r="D263" s="2" t="s">
        <v>3154</v>
      </c>
      <c r="E263" s="2">
        <v>10992.3</v>
      </c>
      <c r="F263" s="2">
        <v>10992.3</v>
      </c>
      <c r="G263" s="34">
        <v>43910</v>
      </c>
      <c r="H263" s="2">
        <v>7</v>
      </c>
      <c r="I263" s="2" t="s">
        <v>4179</v>
      </c>
      <c r="J263" s="2" t="s">
        <v>3885</v>
      </c>
      <c r="K263" s="2" t="s">
        <v>3159</v>
      </c>
      <c r="L263" s="373" t="s">
        <v>3155</v>
      </c>
    </row>
    <row r="264" spans="1:12">
      <c r="A264" s="2" t="s">
        <v>3162</v>
      </c>
      <c r="B264" s="2">
        <v>1171153</v>
      </c>
      <c r="C264" s="2" t="s">
        <v>3153</v>
      </c>
      <c r="D264" s="2" t="s">
        <v>3154</v>
      </c>
      <c r="E264" s="2">
        <v>12008.19</v>
      </c>
      <c r="F264" s="2">
        <v>1480.19</v>
      </c>
      <c r="G264" s="34">
        <v>43873</v>
      </c>
      <c r="H264" s="2">
        <v>44</v>
      </c>
      <c r="I264" s="2" t="s">
        <v>4177</v>
      </c>
      <c r="J264" s="2" t="s">
        <v>3885</v>
      </c>
      <c r="K264" s="2" t="s">
        <v>3159</v>
      </c>
      <c r="L264" s="373" t="s">
        <v>3155</v>
      </c>
    </row>
    <row r="265" spans="1:12">
      <c r="A265" s="2" t="s">
        <v>4218</v>
      </c>
      <c r="B265" s="2">
        <v>1250508</v>
      </c>
      <c r="C265" s="2" t="s">
        <v>3153</v>
      </c>
      <c r="D265" s="2" t="s">
        <v>3154</v>
      </c>
      <c r="E265" s="2">
        <v>8653.7800000000007</v>
      </c>
      <c r="F265" s="2">
        <v>8653.7800000000007</v>
      </c>
      <c r="G265" s="34">
        <v>43911</v>
      </c>
      <c r="H265" s="2">
        <v>6</v>
      </c>
      <c r="I265" s="2" t="s">
        <v>4179</v>
      </c>
      <c r="J265" s="2" t="s">
        <v>3885</v>
      </c>
      <c r="K265" s="2" t="s">
        <v>3159</v>
      </c>
      <c r="L265" s="373" t="s">
        <v>3155</v>
      </c>
    </row>
    <row r="266" spans="1:12">
      <c r="A266" s="2" t="s">
        <v>3160</v>
      </c>
      <c r="B266" s="2">
        <v>1250552</v>
      </c>
      <c r="C266" s="2" t="s">
        <v>3153</v>
      </c>
      <c r="D266" s="2" t="s">
        <v>3154</v>
      </c>
      <c r="E266" s="2">
        <v>4753.93</v>
      </c>
      <c r="F266" s="2">
        <v>4753.93</v>
      </c>
      <c r="G266" s="34">
        <v>43897</v>
      </c>
      <c r="H266" s="2">
        <v>20</v>
      </c>
      <c r="I266" s="2" t="s">
        <v>4179</v>
      </c>
      <c r="J266" s="2" t="s">
        <v>3885</v>
      </c>
      <c r="K266" s="2" t="s">
        <v>3159</v>
      </c>
      <c r="L266" s="373" t="s">
        <v>3155</v>
      </c>
    </row>
    <row r="267" spans="1:12">
      <c r="A267" s="2" t="s">
        <v>4259</v>
      </c>
      <c r="B267" s="2">
        <v>994428</v>
      </c>
      <c r="C267" s="2" t="s">
        <v>3153</v>
      </c>
      <c r="D267" s="2" t="s">
        <v>3154</v>
      </c>
      <c r="E267" s="2">
        <v>5350.19</v>
      </c>
      <c r="F267" s="2">
        <v>5350.19</v>
      </c>
      <c r="G267" s="34">
        <v>43911</v>
      </c>
      <c r="H267" s="2">
        <v>6</v>
      </c>
      <c r="I267" s="2" t="s">
        <v>4179</v>
      </c>
      <c r="J267" s="2" t="s">
        <v>3885</v>
      </c>
      <c r="K267" s="2" t="s">
        <v>3159</v>
      </c>
      <c r="L267" s="373" t="s">
        <v>3155</v>
      </c>
    </row>
    <row r="268" spans="1:12">
      <c r="A268" s="2" t="s">
        <v>4260</v>
      </c>
      <c r="B268" s="2">
        <v>1233647</v>
      </c>
      <c r="C268" s="2" t="s">
        <v>3153</v>
      </c>
      <c r="D268" s="2" t="s">
        <v>3154</v>
      </c>
      <c r="E268" s="2">
        <v>1714.77</v>
      </c>
      <c r="F268" s="2">
        <v>1714.77</v>
      </c>
      <c r="G268" s="34">
        <v>43897</v>
      </c>
      <c r="H268" s="2">
        <v>20</v>
      </c>
      <c r="I268" s="2" t="s">
        <v>4179</v>
      </c>
      <c r="J268" s="2" t="s">
        <v>3885</v>
      </c>
      <c r="K268" s="2" t="s">
        <v>3159</v>
      </c>
      <c r="L268" s="373" t="s">
        <v>3155</v>
      </c>
    </row>
    <row r="269" spans="1:12">
      <c r="A269" s="2" t="s">
        <v>4261</v>
      </c>
      <c r="B269" s="2">
        <v>901466</v>
      </c>
      <c r="C269" s="2" t="s">
        <v>3153</v>
      </c>
      <c r="D269" s="2" t="s">
        <v>3154</v>
      </c>
      <c r="E269" s="2">
        <v>9772.58</v>
      </c>
      <c r="F269" s="2">
        <v>9772.58</v>
      </c>
      <c r="G269" s="34">
        <v>43890</v>
      </c>
      <c r="H269" s="2">
        <v>27</v>
      </c>
      <c r="I269" s="2" t="s">
        <v>4179</v>
      </c>
      <c r="J269" s="2" t="s">
        <v>3885</v>
      </c>
      <c r="K269" s="2" t="s">
        <v>3159</v>
      </c>
      <c r="L269" s="373" t="s">
        <v>3155</v>
      </c>
    </row>
    <row r="270" spans="1:12">
      <c r="A270" s="2" t="s">
        <v>4262</v>
      </c>
      <c r="B270" s="2">
        <v>1245374</v>
      </c>
      <c r="C270" s="2" t="s">
        <v>3153</v>
      </c>
      <c r="D270" s="2" t="s">
        <v>3154</v>
      </c>
      <c r="E270" s="2">
        <v>6773.18</v>
      </c>
      <c r="F270" s="2">
        <v>1773.18</v>
      </c>
      <c r="G270" s="34">
        <v>43906</v>
      </c>
      <c r="H270" s="2">
        <v>11</v>
      </c>
      <c r="I270" s="2" t="s">
        <v>4179</v>
      </c>
      <c r="J270" s="2" t="s">
        <v>3885</v>
      </c>
      <c r="K270" s="2" t="s">
        <v>3159</v>
      </c>
      <c r="L270" s="373" t="s">
        <v>3155</v>
      </c>
    </row>
    <row r="271" spans="1:12">
      <c r="A271" s="2" t="s">
        <v>3160</v>
      </c>
      <c r="B271" s="2">
        <v>1250552</v>
      </c>
      <c r="C271" s="2" t="s">
        <v>3153</v>
      </c>
      <c r="D271" s="2" t="s">
        <v>3154</v>
      </c>
      <c r="E271" s="2">
        <v>44233.74</v>
      </c>
      <c r="F271" s="2">
        <v>44233.74</v>
      </c>
      <c r="G271" s="34">
        <v>43901</v>
      </c>
      <c r="H271" s="2">
        <v>16</v>
      </c>
      <c r="I271" s="2" t="s">
        <v>4179</v>
      </c>
      <c r="J271" s="2" t="s">
        <v>3885</v>
      </c>
      <c r="K271" s="2" t="s">
        <v>3159</v>
      </c>
      <c r="L271" s="373" t="s">
        <v>3155</v>
      </c>
    </row>
    <row r="272" spans="1:12">
      <c r="A272" s="2" t="s">
        <v>3157</v>
      </c>
      <c r="B272" s="2">
        <v>1250590</v>
      </c>
      <c r="C272" s="2" t="s">
        <v>3153</v>
      </c>
      <c r="D272" s="2" t="s">
        <v>3154</v>
      </c>
      <c r="E272" s="2">
        <v>23015.15</v>
      </c>
      <c r="F272" s="2">
        <v>23015.15</v>
      </c>
      <c r="G272" s="34">
        <v>43902</v>
      </c>
      <c r="H272" s="2">
        <v>15</v>
      </c>
      <c r="I272" s="2" t="s">
        <v>4179</v>
      </c>
      <c r="J272" s="2" t="s">
        <v>3885</v>
      </c>
      <c r="K272" s="2" t="s">
        <v>3159</v>
      </c>
      <c r="L272" s="373" t="s">
        <v>3155</v>
      </c>
    </row>
    <row r="273" spans="1:12">
      <c r="A273" s="2" t="s">
        <v>4263</v>
      </c>
      <c r="B273" s="2">
        <v>1192581</v>
      </c>
      <c r="C273" s="2" t="s">
        <v>3153</v>
      </c>
      <c r="D273" s="2" t="s">
        <v>3154</v>
      </c>
      <c r="E273" s="2">
        <v>6533.27</v>
      </c>
      <c r="F273" s="2">
        <v>199.27</v>
      </c>
      <c r="G273" s="34">
        <v>43906</v>
      </c>
      <c r="H273" s="2">
        <v>11</v>
      </c>
      <c r="I273" s="2" t="s">
        <v>4179</v>
      </c>
      <c r="J273" s="2" t="s">
        <v>3885</v>
      </c>
      <c r="K273" s="2" t="s">
        <v>3159</v>
      </c>
      <c r="L273" s="373" t="s">
        <v>3155</v>
      </c>
    </row>
    <row r="274" spans="1:12">
      <c r="A274" s="2" t="s">
        <v>3162</v>
      </c>
      <c r="B274" s="2">
        <v>1171153</v>
      </c>
      <c r="C274" s="2" t="s">
        <v>3153</v>
      </c>
      <c r="D274" s="2" t="s">
        <v>3154</v>
      </c>
      <c r="E274" s="2">
        <v>7025.43</v>
      </c>
      <c r="F274" s="2">
        <v>7025.43</v>
      </c>
      <c r="G274" s="34">
        <v>43848</v>
      </c>
      <c r="H274" s="2">
        <v>69</v>
      </c>
      <c r="I274" s="2" t="s">
        <v>4181</v>
      </c>
      <c r="J274" s="2" t="s">
        <v>3885</v>
      </c>
      <c r="K274" s="2" t="s">
        <v>3159</v>
      </c>
      <c r="L274" s="373" t="s">
        <v>3155</v>
      </c>
    </row>
    <row r="275" spans="1:12">
      <c r="A275" s="2" t="s">
        <v>3162</v>
      </c>
      <c r="B275" s="2">
        <v>1171153</v>
      </c>
      <c r="C275" s="2" t="s">
        <v>3153</v>
      </c>
      <c r="D275" s="2" t="s">
        <v>3154</v>
      </c>
      <c r="E275" s="2">
        <v>12900.27</v>
      </c>
      <c r="F275" s="2">
        <v>12900.27</v>
      </c>
      <c r="G275" s="34">
        <v>43886</v>
      </c>
      <c r="H275" s="2">
        <v>31</v>
      </c>
      <c r="I275" s="2" t="s">
        <v>4177</v>
      </c>
      <c r="J275" s="2" t="s">
        <v>3885</v>
      </c>
      <c r="K275" s="2" t="s">
        <v>3159</v>
      </c>
      <c r="L275" s="373" t="s">
        <v>3155</v>
      </c>
    </row>
    <row r="276" spans="1:12">
      <c r="A276" s="2" t="s">
        <v>3884</v>
      </c>
      <c r="B276" s="2">
        <v>1211363</v>
      </c>
      <c r="C276" s="2" t="s">
        <v>3153</v>
      </c>
      <c r="D276" s="2" t="s">
        <v>3154</v>
      </c>
      <c r="E276" s="2">
        <v>19935.89</v>
      </c>
      <c r="F276" s="2">
        <v>1242.8900000000001</v>
      </c>
      <c r="G276" s="34">
        <v>43705</v>
      </c>
      <c r="H276" s="2">
        <v>212</v>
      </c>
      <c r="I276" s="2" t="s">
        <v>3870</v>
      </c>
      <c r="J276" s="2" t="s">
        <v>3885</v>
      </c>
      <c r="K276" s="2" t="s">
        <v>3159</v>
      </c>
      <c r="L276" s="373" t="s">
        <v>3155</v>
      </c>
    </row>
    <row r="277" spans="1:12">
      <c r="A277" s="2" t="s">
        <v>4242</v>
      </c>
      <c r="B277" s="2">
        <v>1250580</v>
      </c>
      <c r="C277" s="2" t="s">
        <v>3153</v>
      </c>
      <c r="D277" s="2" t="s">
        <v>3154</v>
      </c>
      <c r="E277" s="2">
        <v>15591.13</v>
      </c>
      <c r="F277" s="2">
        <v>15591.13</v>
      </c>
      <c r="G277" s="34">
        <v>43911</v>
      </c>
      <c r="H277" s="2">
        <v>6</v>
      </c>
      <c r="I277" s="2" t="s">
        <v>4179</v>
      </c>
      <c r="J277" s="2" t="s">
        <v>3885</v>
      </c>
      <c r="K277" s="2" t="s">
        <v>3159</v>
      </c>
      <c r="L277" s="373" t="s">
        <v>3155</v>
      </c>
    </row>
    <row r="278" spans="1:12">
      <c r="A278" s="2" t="s">
        <v>4242</v>
      </c>
      <c r="B278" s="2">
        <v>1250580</v>
      </c>
      <c r="C278" s="2" t="s">
        <v>3153</v>
      </c>
      <c r="D278" s="2" t="s">
        <v>3154</v>
      </c>
      <c r="E278" s="2">
        <v>26663.59</v>
      </c>
      <c r="F278" s="2">
        <v>14.59</v>
      </c>
      <c r="G278" s="34">
        <v>43881</v>
      </c>
      <c r="H278" s="2">
        <v>36</v>
      </c>
      <c r="I278" s="2" t="s">
        <v>4177</v>
      </c>
      <c r="J278" s="2" t="s">
        <v>3885</v>
      </c>
      <c r="K278" s="2" t="s">
        <v>3159</v>
      </c>
      <c r="L278" s="373" t="s">
        <v>3155</v>
      </c>
    </row>
    <row r="279" spans="1:12">
      <c r="A279" s="2" t="s">
        <v>3160</v>
      </c>
      <c r="B279" s="2">
        <v>1250552</v>
      </c>
      <c r="C279" s="2" t="s">
        <v>3153</v>
      </c>
      <c r="D279" s="2" t="s">
        <v>3154</v>
      </c>
      <c r="E279" s="2">
        <v>23194.44</v>
      </c>
      <c r="F279" s="2">
        <v>3774.44</v>
      </c>
      <c r="G279" s="34">
        <v>43874</v>
      </c>
      <c r="H279" s="2">
        <v>43</v>
      </c>
      <c r="I279" s="2" t="s">
        <v>4177</v>
      </c>
      <c r="J279" s="2" t="s">
        <v>3885</v>
      </c>
      <c r="K279" s="2" t="s">
        <v>3159</v>
      </c>
      <c r="L279" s="373" t="s">
        <v>3155</v>
      </c>
    </row>
    <row r="280" spans="1:12">
      <c r="A280" s="2" t="s">
        <v>4264</v>
      </c>
      <c r="B280" s="2">
        <v>455756</v>
      </c>
      <c r="C280" s="2" t="s">
        <v>3153</v>
      </c>
      <c r="D280" s="2" t="s">
        <v>3154</v>
      </c>
      <c r="E280" s="2">
        <v>40737.120000000003</v>
      </c>
      <c r="F280" s="2">
        <v>1137.1199999999999</v>
      </c>
      <c r="G280" s="34">
        <v>43894</v>
      </c>
      <c r="H280" s="2">
        <v>23</v>
      </c>
      <c r="I280" s="2" t="s">
        <v>4179</v>
      </c>
      <c r="J280" s="2" t="s">
        <v>3885</v>
      </c>
      <c r="K280" s="2" t="s">
        <v>3159</v>
      </c>
      <c r="L280" s="373" t="s">
        <v>3155</v>
      </c>
    </row>
    <row r="281" spans="1:12">
      <c r="A281" s="2" t="s">
        <v>4265</v>
      </c>
      <c r="B281" s="2">
        <v>342909</v>
      </c>
      <c r="C281" s="2" t="s">
        <v>3153</v>
      </c>
      <c r="D281" s="2" t="s">
        <v>3154</v>
      </c>
      <c r="E281" s="2">
        <v>1289.0999999999999</v>
      </c>
      <c r="F281" s="2">
        <v>289.10000000000002</v>
      </c>
      <c r="G281" s="34">
        <v>43910</v>
      </c>
      <c r="H281" s="2">
        <v>7</v>
      </c>
      <c r="I281" s="2" t="s">
        <v>4179</v>
      </c>
      <c r="J281" s="2" t="s">
        <v>3885</v>
      </c>
      <c r="K281" s="2" t="s">
        <v>3159</v>
      </c>
      <c r="L281" s="373" t="s">
        <v>3155</v>
      </c>
    </row>
    <row r="282" spans="1:12">
      <c r="A282" s="2" t="s">
        <v>3162</v>
      </c>
      <c r="B282" s="2">
        <v>1171153</v>
      </c>
      <c r="C282" s="2" t="s">
        <v>3153</v>
      </c>
      <c r="D282" s="2" t="s">
        <v>3154</v>
      </c>
      <c r="E282" s="2">
        <v>42413.54</v>
      </c>
      <c r="F282" s="2">
        <v>42413.54</v>
      </c>
      <c r="G282" s="34">
        <v>43911</v>
      </c>
      <c r="H282" s="2">
        <v>6</v>
      </c>
      <c r="I282" s="2" t="s">
        <v>4179</v>
      </c>
      <c r="J282" s="2" t="s">
        <v>3885</v>
      </c>
      <c r="K282" s="2" t="s">
        <v>3159</v>
      </c>
      <c r="L282" s="373" t="s">
        <v>3155</v>
      </c>
    </row>
    <row r="283" spans="1:12">
      <c r="A283" s="2" t="s">
        <v>4218</v>
      </c>
      <c r="B283" s="2">
        <v>1250508</v>
      </c>
      <c r="C283" s="2" t="s">
        <v>3153</v>
      </c>
      <c r="D283" s="2" t="s">
        <v>3154</v>
      </c>
      <c r="E283" s="2">
        <v>26980.98</v>
      </c>
      <c r="F283" s="2">
        <v>26980.98</v>
      </c>
      <c r="G283" s="34">
        <v>43902</v>
      </c>
      <c r="H283" s="2">
        <v>15</v>
      </c>
      <c r="I283" s="2" t="s">
        <v>4179</v>
      </c>
      <c r="J283" s="2" t="s">
        <v>3885</v>
      </c>
      <c r="K283" s="2" t="s">
        <v>3159</v>
      </c>
      <c r="L283" s="373" t="s">
        <v>3155</v>
      </c>
    </row>
    <row r="284" spans="1:12">
      <c r="A284" s="2" t="s">
        <v>4222</v>
      </c>
      <c r="B284" s="2">
        <v>1250518</v>
      </c>
      <c r="C284" s="2" t="s">
        <v>3153</v>
      </c>
      <c r="D284" s="2" t="s">
        <v>3154</v>
      </c>
      <c r="E284" s="2">
        <v>15131.76</v>
      </c>
      <c r="F284" s="2">
        <v>15131.76</v>
      </c>
      <c r="G284" s="34">
        <v>43880</v>
      </c>
      <c r="H284" s="2">
        <v>37</v>
      </c>
      <c r="I284" s="2" t="s">
        <v>4177</v>
      </c>
      <c r="J284" s="2" t="s">
        <v>3885</v>
      </c>
      <c r="K284" s="2" t="s">
        <v>3159</v>
      </c>
      <c r="L284" s="373" t="s">
        <v>3155</v>
      </c>
    </row>
    <row r="285" spans="1:12">
      <c r="A285" s="2" t="s">
        <v>4266</v>
      </c>
      <c r="B285" s="2">
        <v>866257</v>
      </c>
      <c r="C285" s="2" t="s">
        <v>3153</v>
      </c>
      <c r="D285" s="2" t="s">
        <v>3154</v>
      </c>
      <c r="E285" s="2">
        <v>1000</v>
      </c>
      <c r="F285" s="2">
        <v>1000</v>
      </c>
      <c r="G285" s="34">
        <v>43910</v>
      </c>
      <c r="H285" s="2">
        <v>7</v>
      </c>
      <c r="I285" s="2" t="s">
        <v>4179</v>
      </c>
      <c r="J285" s="2" t="s">
        <v>3885</v>
      </c>
      <c r="K285" s="2" t="s">
        <v>3159</v>
      </c>
      <c r="L285" s="373" t="s">
        <v>3155</v>
      </c>
    </row>
    <row r="286" spans="1:12">
      <c r="A286" s="2" t="s">
        <v>4223</v>
      </c>
      <c r="B286" s="2">
        <v>1250560</v>
      </c>
      <c r="C286" s="2" t="s">
        <v>3153</v>
      </c>
      <c r="D286" s="2" t="s">
        <v>3154</v>
      </c>
      <c r="E286" s="2">
        <v>230100.36</v>
      </c>
      <c r="F286" s="2">
        <v>230100.36</v>
      </c>
      <c r="G286" s="34">
        <v>43882</v>
      </c>
      <c r="H286" s="2">
        <v>35</v>
      </c>
      <c r="I286" s="2" t="s">
        <v>4177</v>
      </c>
      <c r="J286" s="2" t="s">
        <v>3885</v>
      </c>
      <c r="K286" s="2" t="s">
        <v>3159</v>
      </c>
      <c r="L286" s="373" t="s">
        <v>3155</v>
      </c>
    </row>
    <row r="287" spans="1:12">
      <c r="A287" s="2" t="s">
        <v>3160</v>
      </c>
      <c r="B287" s="2">
        <v>1250552</v>
      </c>
      <c r="C287" s="2" t="s">
        <v>3153</v>
      </c>
      <c r="D287" s="2" t="s">
        <v>3154</v>
      </c>
      <c r="E287" s="2">
        <v>6375.12</v>
      </c>
      <c r="F287" s="2">
        <v>1026.1199999999999</v>
      </c>
      <c r="G287" s="34">
        <v>43873</v>
      </c>
      <c r="H287" s="2">
        <v>44</v>
      </c>
      <c r="I287" s="2" t="s">
        <v>4177</v>
      </c>
      <c r="J287" s="2" t="s">
        <v>3885</v>
      </c>
      <c r="K287" s="2" t="s">
        <v>3159</v>
      </c>
      <c r="L287" s="373" t="s">
        <v>3155</v>
      </c>
    </row>
    <row r="288" spans="1:12">
      <c r="A288" s="2" t="s">
        <v>3162</v>
      </c>
      <c r="B288" s="2">
        <v>1171153</v>
      </c>
      <c r="C288" s="2" t="s">
        <v>3153</v>
      </c>
      <c r="D288" s="2" t="s">
        <v>3154</v>
      </c>
      <c r="E288" s="2">
        <v>10118.5</v>
      </c>
      <c r="F288" s="2">
        <v>10118.5</v>
      </c>
      <c r="G288" s="34">
        <v>43829</v>
      </c>
      <c r="H288" s="2">
        <v>88</v>
      </c>
      <c r="I288" s="2" t="s">
        <v>4181</v>
      </c>
      <c r="J288" s="2" t="s">
        <v>3885</v>
      </c>
      <c r="K288" s="2" t="s">
        <v>3159</v>
      </c>
      <c r="L288" s="373" t="s">
        <v>3155</v>
      </c>
    </row>
    <row r="289" spans="1:12">
      <c r="A289" s="2" t="s">
        <v>4222</v>
      </c>
      <c r="B289" s="2">
        <v>1250518</v>
      </c>
      <c r="C289" s="2" t="s">
        <v>3153</v>
      </c>
      <c r="D289" s="2" t="s">
        <v>3154</v>
      </c>
      <c r="E289" s="2">
        <v>24205.33</v>
      </c>
      <c r="F289" s="2">
        <v>24205.33</v>
      </c>
      <c r="G289" s="34">
        <v>43894</v>
      </c>
      <c r="H289" s="2">
        <v>23</v>
      </c>
      <c r="I289" s="2" t="s">
        <v>4179</v>
      </c>
      <c r="J289" s="2" t="s">
        <v>3885</v>
      </c>
      <c r="K289" s="2" t="s">
        <v>3159</v>
      </c>
      <c r="L289" s="373" t="s">
        <v>3155</v>
      </c>
    </row>
    <row r="290" spans="1:12">
      <c r="A290" s="2" t="s">
        <v>4222</v>
      </c>
      <c r="B290" s="2">
        <v>1250518</v>
      </c>
      <c r="C290" s="2" t="s">
        <v>3153</v>
      </c>
      <c r="D290" s="2" t="s">
        <v>3154</v>
      </c>
      <c r="E290" s="2">
        <v>20381.88</v>
      </c>
      <c r="F290" s="2">
        <v>37.950000000000003</v>
      </c>
      <c r="G290" s="34">
        <v>43890</v>
      </c>
      <c r="H290" s="2">
        <v>27</v>
      </c>
      <c r="I290" s="2" t="s">
        <v>4179</v>
      </c>
      <c r="J290" s="2" t="s">
        <v>3885</v>
      </c>
      <c r="K290" s="2" t="s">
        <v>3159</v>
      </c>
      <c r="L290" s="373" t="s">
        <v>3155</v>
      </c>
    </row>
    <row r="291" spans="1:12">
      <c r="A291" s="2" t="s">
        <v>4219</v>
      </c>
      <c r="B291" s="2">
        <v>1250603</v>
      </c>
      <c r="C291" s="2" t="s">
        <v>3153</v>
      </c>
      <c r="D291" s="2" t="s">
        <v>3154</v>
      </c>
      <c r="E291" s="2">
        <v>11572.26</v>
      </c>
      <c r="F291" s="2">
        <v>11572.26</v>
      </c>
      <c r="G291" s="34">
        <v>43910</v>
      </c>
      <c r="H291" s="2">
        <v>7</v>
      </c>
      <c r="I291" s="2" t="s">
        <v>4179</v>
      </c>
      <c r="J291" s="2" t="s">
        <v>3885</v>
      </c>
      <c r="K291" s="2" t="s">
        <v>3159</v>
      </c>
      <c r="L291" s="373" t="s">
        <v>3155</v>
      </c>
    </row>
    <row r="292" spans="1:12">
      <c r="A292" s="2" t="s">
        <v>4218</v>
      </c>
      <c r="B292" s="2">
        <v>1250508</v>
      </c>
      <c r="C292" s="2" t="s">
        <v>3153</v>
      </c>
      <c r="D292" s="2" t="s">
        <v>3154</v>
      </c>
      <c r="E292" s="2">
        <v>6278.06</v>
      </c>
      <c r="F292" s="2">
        <v>6278.06</v>
      </c>
      <c r="G292" s="34">
        <v>43910</v>
      </c>
      <c r="H292" s="2">
        <v>7</v>
      </c>
      <c r="I292" s="2" t="s">
        <v>4179</v>
      </c>
      <c r="J292" s="2" t="s">
        <v>3885</v>
      </c>
      <c r="K292" s="2" t="s">
        <v>3159</v>
      </c>
      <c r="L292" s="373" t="s">
        <v>3155</v>
      </c>
    </row>
    <row r="293" spans="1:12">
      <c r="A293" s="2" t="s">
        <v>4235</v>
      </c>
      <c r="B293" s="2">
        <v>1250593</v>
      </c>
      <c r="C293" s="2" t="s">
        <v>3153</v>
      </c>
      <c r="D293" s="2" t="s">
        <v>3154</v>
      </c>
      <c r="E293" s="2">
        <v>29085.19</v>
      </c>
      <c r="F293" s="2">
        <v>29085.19</v>
      </c>
      <c r="G293" s="34">
        <v>43911</v>
      </c>
      <c r="H293" s="2">
        <v>6</v>
      </c>
      <c r="I293" s="2" t="s">
        <v>4179</v>
      </c>
      <c r="J293" s="2" t="s">
        <v>3885</v>
      </c>
      <c r="K293" s="2" t="s">
        <v>3159</v>
      </c>
      <c r="L293" s="373" t="s">
        <v>3155</v>
      </c>
    </row>
    <row r="294" spans="1:12">
      <c r="A294" s="2" t="s">
        <v>4267</v>
      </c>
      <c r="B294" s="2">
        <v>1250548</v>
      </c>
      <c r="C294" s="2" t="s">
        <v>3153</v>
      </c>
      <c r="D294" s="2" t="s">
        <v>3154</v>
      </c>
      <c r="E294" s="2">
        <v>14310.12</v>
      </c>
      <c r="F294" s="2">
        <v>14310.12</v>
      </c>
      <c r="G294" s="34">
        <v>43910</v>
      </c>
      <c r="H294" s="2">
        <v>7</v>
      </c>
      <c r="I294" s="2" t="s">
        <v>4179</v>
      </c>
      <c r="J294" s="2" t="s">
        <v>3885</v>
      </c>
      <c r="K294" s="2" t="s">
        <v>3159</v>
      </c>
      <c r="L294" s="373" t="s">
        <v>3155</v>
      </c>
    </row>
    <row r="295" spans="1:12">
      <c r="A295" s="2" t="s">
        <v>3160</v>
      </c>
      <c r="B295" s="2">
        <v>1250552</v>
      </c>
      <c r="C295" s="2" t="s">
        <v>3153</v>
      </c>
      <c r="D295" s="2" t="s">
        <v>3154</v>
      </c>
      <c r="E295" s="2">
        <v>13197.77</v>
      </c>
      <c r="F295" s="2">
        <v>13197.77</v>
      </c>
      <c r="G295" s="34">
        <v>43910</v>
      </c>
      <c r="H295" s="2">
        <v>7</v>
      </c>
      <c r="I295" s="2" t="s">
        <v>4179</v>
      </c>
      <c r="J295" s="2" t="s">
        <v>3885</v>
      </c>
      <c r="K295" s="2" t="s">
        <v>3159</v>
      </c>
      <c r="L295" s="373" t="s">
        <v>3155</v>
      </c>
    </row>
    <row r="296" spans="1:12">
      <c r="A296" s="2" t="s">
        <v>4268</v>
      </c>
      <c r="B296" s="2">
        <v>1272365</v>
      </c>
      <c r="C296" s="2" t="s">
        <v>3153</v>
      </c>
      <c r="D296" s="2" t="s">
        <v>3154</v>
      </c>
      <c r="E296" s="2">
        <v>1521.99</v>
      </c>
      <c r="F296" s="2">
        <v>1521.99</v>
      </c>
      <c r="G296" s="34">
        <v>43865</v>
      </c>
      <c r="H296" s="2">
        <v>52</v>
      </c>
      <c r="I296" s="2" t="s">
        <v>4177</v>
      </c>
      <c r="J296" s="2" t="s">
        <v>3885</v>
      </c>
      <c r="K296" s="2" t="s">
        <v>3159</v>
      </c>
      <c r="L296" s="373" t="s">
        <v>3155</v>
      </c>
    </row>
    <row r="297" spans="1:12">
      <c r="A297" s="2" t="s">
        <v>3162</v>
      </c>
      <c r="B297" s="2">
        <v>1171153</v>
      </c>
      <c r="C297" s="2" t="s">
        <v>3153</v>
      </c>
      <c r="D297" s="2" t="s">
        <v>3154</v>
      </c>
      <c r="E297" s="2">
        <v>27431.87</v>
      </c>
      <c r="F297" s="2">
        <v>26987.87</v>
      </c>
      <c r="G297" s="34">
        <v>43885</v>
      </c>
      <c r="H297" s="2">
        <v>32</v>
      </c>
      <c r="I297" s="2" t="s">
        <v>4177</v>
      </c>
      <c r="J297" s="2" t="s">
        <v>3885</v>
      </c>
      <c r="K297" s="2" t="s">
        <v>3159</v>
      </c>
      <c r="L297" s="373" t="s">
        <v>3155</v>
      </c>
    </row>
    <row r="298" spans="1:12">
      <c r="A298" s="2" t="s">
        <v>4269</v>
      </c>
      <c r="B298" s="2">
        <v>1194985</v>
      </c>
      <c r="C298" s="2" t="s">
        <v>3153</v>
      </c>
      <c r="D298" s="2" t="s">
        <v>3154</v>
      </c>
      <c r="E298" s="2">
        <v>3202.9</v>
      </c>
      <c r="F298" s="2">
        <v>2502.9</v>
      </c>
      <c r="G298" s="34">
        <v>43825</v>
      </c>
      <c r="H298" s="2">
        <v>92</v>
      </c>
      <c r="I298" s="2" t="s">
        <v>4174</v>
      </c>
      <c r="J298" s="2" t="s">
        <v>3885</v>
      </c>
      <c r="K298" s="2" t="s">
        <v>3159</v>
      </c>
      <c r="L298" s="373" t="s">
        <v>3155</v>
      </c>
    </row>
    <row r="299" spans="1:12">
      <c r="A299" s="2" t="s">
        <v>4222</v>
      </c>
      <c r="B299" s="2">
        <v>1250518</v>
      </c>
      <c r="C299" s="2" t="s">
        <v>3153</v>
      </c>
      <c r="D299" s="2" t="s">
        <v>3154</v>
      </c>
      <c r="E299" s="2">
        <v>25090.42</v>
      </c>
      <c r="F299" s="2">
        <v>25090.42</v>
      </c>
      <c r="G299" s="34">
        <v>43854</v>
      </c>
      <c r="H299" s="2">
        <v>63</v>
      </c>
      <c r="I299" s="2" t="s">
        <v>4181</v>
      </c>
      <c r="J299" s="2" t="s">
        <v>3885</v>
      </c>
      <c r="K299" s="2" t="s">
        <v>3159</v>
      </c>
      <c r="L299" s="373" t="s">
        <v>3155</v>
      </c>
    </row>
    <row r="300" spans="1:12">
      <c r="A300" s="2" t="s">
        <v>4223</v>
      </c>
      <c r="B300" s="2">
        <v>1250560</v>
      </c>
      <c r="C300" s="2" t="s">
        <v>3153</v>
      </c>
      <c r="D300" s="2" t="s">
        <v>3154</v>
      </c>
      <c r="E300" s="2">
        <v>10784.76</v>
      </c>
      <c r="F300" s="2">
        <v>10784.76</v>
      </c>
      <c r="G300" s="34">
        <v>43890</v>
      </c>
      <c r="H300" s="2">
        <v>27</v>
      </c>
      <c r="I300" s="2" t="s">
        <v>4179</v>
      </c>
      <c r="J300" s="2" t="s">
        <v>3885</v>
      </c>
      <c r="K300" s="2" t="s">
        <v>3159</v>
      </c>
      <c r="L300" s="373" t="s">
        <v>3155</v>
      </c>
    </row>
    <row r="301" spans="1:12">
      <c r="A301" s="2" t="s">
        <v>4223</v>
      </c>
      <c r="B301" s="2">
        <v>1250560</v>
      </c>
      <c r="C301" s="2" t="s">
        <v>3153</v>
      </c>
      <c r="D301" s="2" t="s">
        <v>3154</v>
      </c>
      <c r="E301" s="2">
        <v>92336.25</v>
      </c>
      <c r="F301" s="2">
        <v>92336.25</v>
      </c>
      <c r="G301" s="34">
        <v>43893</v>
      </c>
      <c r="H301" s="2">
        <v>24</v>
      </c>
      <c r="I301" s="2" t="s">
        <v>4179</v>
      </c>
      <c r="J301" s="2" t="s">
        <v>3885</v>
      </c>
      <c r="K301" s="2" t="s">
        <v>3159</v>
      </c>
      <c r="L301" s="373" t="s">
        <v>3155</v>
      </c>
    </row>
    <row r="302" spans="1:12">
      <c r="A302" s="2" t="s">
        <v>4222</v>
      </c>
      <c r="B302" s="2">
        <v>1250518</v>
      </c>
      <c r="C302" s="2" t="s">
        <v>3153</v>
      </c>
      <c r="D302" s="2" t="s">
        <v>3154</v>
      </c>
      <c r="E302" s="2">
        <v>22629.86</v>
      </c>
      <c r="F302" s="2">
        <v>22629.86</v>
      </c>
      <c r="G302" s="34">
        <v>43826</v>
      </c>
      <c r="H302" s="2">
        <v>91</v>
      </c>
      <c r="I302" s="2" t="s">
        <v>4174</v>
      </c>
      <c r="J302" s="2" t="s">
        <v>3885</v>
      </c>
      <c r="K302" s="2" t="s">
        <v>3159</v>
      </c>
      <c r="L302" s="373" t="s">
        <v>3155</v>
      </c>
    </row>
    <row r="303" spans="1:12">
      <c r="A303" s="2" t="s">
        <v>3162</v>
      </c>
      <c r="B303" s="2">
        <v>1171153</v>
      </c>
      <c r="C303" s="2" t="s">
        <v>3153</v>
      </c>
      <c r="D303" s="2" t="s">
        <v>3154</v>
      </c>
      <c r="E303" s="2">
        <v>11650.62</v>
      </c>
      <c r="F303" s="2">
        <v>11650.62</v>
      </c>
      <c r="G303" s="34">
        <v>43904</v>
      </c>
      <c r="H303" s="2">
        <v>13</v>
      </c>
      <c r="I303" s="2" t="s">
        <v>4179</v>
      </c>
      <c r="J303" s="2" t="s">
        <v>3885</v>
      </c>
      <c r="K303" s="2" t="s">
        <v>3159</v>
      </c>
      <c r="L303" s="373" t="s">
        <v>3155</v>
      </c>
    </row>
    <row r="304" spans="1:12">
      <c r="A304" s="2" t="s">
        <v>3160</v>
      </c>
      <c r="B304" s="2">
        <v>1250552</v>
      </c>
      <c r="C304" s="2" t="s">
        <v>3153</v>
      </c>
      <c r="D304" s="2" t="s">
        <v>3154</v>
      </c>
      <c r="E304" s="2">
        <v>17645.97</v>
      </c>
      <c r="F304" s="2">
        <v>17645.97</v>
      </c>
      <c r="G304" s="34">
        <v>43902</v>
      </c>
      <c r="H304" s="2">
        <v>15</v>
      </c>
      <c r="I304" s="2" t="s">
        <v>4179</v>
      </c>
      <c r="J304" s="2" t="s">
        <v>3885</v>
      </c>
      <c r="K304" s="2" t="s">
        <v>3159</v>
      </c>
      <c r="L304" s="373" t="s">
        <v>3155</v>
      </c>
    </row>
    <row r="305" spans="1:12">
      <c r="A305" s="2" t="s">
        <v>4258</v>
      </c>
      <c r="B305" s="2">
        <v>339738</v>
      </c>
      <c r="C305" s="2" t="s">
        <v>3153</v>
      </c>
      <c r="D305" s="2" t="s">
        <v>3154</v>
      </c>
      <c r="E305" s="2">
        <v>3513.6</v>
      </c>
      <c r="F305" s="2">
        <v>3513.6</v>
      </c>
      <c r="G305" s="34">
        <v>43890</v>
      </c>
      <c r="H305" s="2">
        <v>27</v>
      </c>
      <c r="I305" s="2" t="s">
        <v>4179</v>
      </c>
      <c r="J305" s="2" t="s">
        <v>3885</v>
      </c>
      <c r="K305" s="2" t="s">
        <v>3159</v>
      </c>
      <c r="L305" s="373" t="s">
        <v>3155</v>
      </c>
    </row>
    <row r="306" spans="1:12">
      <c r="A306" s="2" t="s">
        <v>3162</v>
      </c>
      <c r="B306" s="2">
        <v>1171153</v>
      </c>
      <c r="C306" s="2" t="s">
        <v>3153</v>
      </c>
      <c r="D306" s="2" t="s">
        <v>3154</v>
      </c>
      <c r="E306" s="2">
        <v>26932.240000000002</v>
      </c>
      <c r="F306" s="2">
        <v>26932.240000000002</v>
      </c>
      <c r="G306" s="34">
        <v>43904</v>
      </c>
      <c r="H306" s="2">
        <v>13</v>
      </c>
      <c r="I306" s="2" t="s">
        <v>4179</v>
      </c>
      <c r="J306" s="2" t="s">
        <v>3885</v>
      </c>
      <c r="K306" s="2" t="s">
        <v>3159</v>
      </c>
      <c r="L306" s="373" t="s">
        <v>3155</v>
      </c>
    </row>
    <row r="307" spans="1:12">
      <c r="A307" s="2" t="s">
        <v>4270</v>
      </c>
      <c r="B307" s="2">
        <v>1250554</v>
      </c>
      <c r="C307" s="2" t="s">
        <v>3153</v>
      </c>
      <c r="D307" s="2" t="s">
        <v>3154</v>
      </c>
      <c r="E307" s="2">
        <v>13818.13</v>
      </c>
      <c r="F307" s="2">
        <v>13818.13</v>
      </c>
      <c r="G307" s="34">
        <v>43847</v>
      </c>
      <c r="H307" s="2">
        <v>70</v>
      </c>
      <c r="I307" s="2" t="s">
        <v>4181</v>
      </c>
      <c r="J307" s="2" t="s">
        <v>3885</v>
      </c>
      <c r="K307" s="2" t="s">
        <v>3159</v>
      </c>
      <c r="L307" s="373" t="s">
        <v>3155</v>
      </c>
    </row>
    <row r="308" spans="1:12">
      <c r="A308" s="2" t="s">
        <v>3886</v>
      </c>
      <c r="B308" s="2">
        <v>1035</v>
      </c>
      <c r="C308" s="2" t="s">
        <v>3153</v>
      </c>
      <c r="D308" s="2" t="s">
        <v>3154</v>
      </c>
      <c r="E308" s="2">
        <v>2608.02</v>
      </c>
      <c r="F308" s="2">
        <v>2608.02</v>
      </c>
      <c r="G308" s="34">
        <v>43573</v>
      </c>
      <c r="H308" s="2">
        <v>344</v>
      </c>
      <c r="I308" s="2" t="s">
        <v>3870</v>
      </c>
      <c r="J308" s="2" t="s">
        <v>3885</v>
      </c>
      <c r="K308" s="2" t="s">
        <v>3159</v>
      </c>
      <c r="L308" s="373" t="s">
        <v>3155</v>
      </c>
    </row>
    <row r="309" spans="1:12">
      <c r="A309" s="2" t="s">
        <v>3160</v>
      </c>
      <c r="B309" s="2">
        <v>1250552</v>
      </c>
      <c r="C309" s="2" t="s">
        <v>3153</v>
      </c>
      <c r="D309" s="2" t="s">
        <v>3154</v>
      </c>
      <c r="E309" s="2">
        <v>18637.650000000001</v>
      </c>
      <c r="F309" s="2">
        <v>2842.65</v>
      </c>
      <c r="G309" s="34">
        <v>43868</v>
      </c>
      <c r="H309" s="2">
        <v>49</v>
      </c>
      <c r="I309" s="2" t="s">
        <v>4177</v>
      </c>
      <c r="J309" s="2" t="s">
        <v>3885</v>
      </c>
      <c r="K309" s="2" t="s">
        <v>3159</v>
      </c>
      <c r="L309" s="373" t="s">
        <v>3155</v>
      </c>
    </row>
    <row r="310" spans="1:12">
      <c r="A310" s="2" t="s">
        <v>3953</v>
      </c>
      <c r="B310" s="2">
        <v>1220</v>
      </c>
      <c r="C310" s="2" t="s">
        <v>3153</v>
      </c>
      <c r="D310" s="2" t="s">
        <v>3154</v>
      </c>
      <c r="E310" s="2">
        <v>13086.81</v>
      </c>
      <c r="F310" s="2">
        <v>1070.3800000000001</v>
      </c>
      <c r="G310" s="34">
        <v>43769</v>
      </c>
      <c r="H310" s="2">
        <v>148</v>
      </c>
      <c r="I310" s="2" t="s">
        <v>4174</v>
      </c>
      <c r="J310" s="2" t="s">
        <v>3885</v>
      </c>
      <c r="K310" s="2" t="s">
        <v>3159</v>
      </c>
      <c r="L310" s="373" t="s">
        <v>3155</v>
      </c>
    </row>
    <row r="311" spans="1:12">
      <c r="A311" s="2" t="s">
        <v>4271</v>
      </c>
      <c r="B311" s="2">
        <v>1209124</v>
      </c>
      <c r="C311" s="2" t="s">
        <v>3153</v>
      </c>
      <c r="D311" s="2" t="s">
        <v>3154</v>
      </c>
      <c r="E311" s="2">
        <v>10303.15</v>
      </c>
      <c r="F311" s="2">
        <v>4303.1499999999996</v>
      </c>
      <c r="G311" s="34">
        <v>43892</v>
      </c>
      <c r="H311" s="2">
        <v>25</v>
      </c>
      <c r="I311" s="2" t="s">
        <v>4179</v>
      </c>
      <c r="J311" s="2" t="s">
        <v>3885</v>
      </c>
      <c r="K311" s="2" t="s">
        <v>3159</v>
      </c>
      <c r="L311" s="373" t="s">
        <v>3155</v>
      </c>
    </row>
    <row r="312" spans="1:12">
      <c r="A312" s="2" t="s">
        <v>4272</v>
      </c>
      <c r="B312" s="2">
        <v>1231849</v>
      </c>
      <c r="C312" s="2" t="s">
        <v>3153</v>
      </c>
      <c r="D312" s="2" t="s">
        <v>3154</v>
      </c>
      <c r="E312" s="2">
        <v>3535.47</v>
      </c>
      <c r="F312" s="2">
        <v>1252.47</v>
      </c>
      <c r="G312" s="34">
        <v>43825</v>
      </c>
      <c r="H312" s="2">
        <v>92</v>
      </c>
      <c r="I312" s="2" t="s">
        <v>4174</v>
      </c>
      <c r="J312" s="2" t="s">
        <v>3885</v>
      </c>
      <c r="K312" s="2" t="s">
        <v>3159</v>
      </c>
      <c r="L312" s="373" t="s">
        <v>3155</v>
      </c>
    </row>
    <row r="313" spans="1:12">
      <c r="A313" s="2" t="s">
        <v>4273</v>
      </c>
      <c r="B313" s="2">
        <v>1270198</v>
      </c>
      <c r="C313" s="2" t="s">
        <v>3153</v>
      </c>
      <c r="D313" s="2" t="s">
        <v>3154</v>
      </c>
      <c r="E313" s="2">
        <v>20141.45</v>
      </c>
      <c r="F313" s="2">
        <v>141.44999999999999</v>
      </c>
      <c r="G313" s="34">
        <v>43853</v>
      </c>
      <c r="H313" s="2">
        <v>64</v>
      </c>
      <c r="I313" s="2" t="s">
        <v>4181</v>
      </c>
      <c r="J313" s="2" t="s">
        <v>3885</v>
      </c>
      <c r="K313" s="2" t="s">
        <v>3159</v>
      </c>
      <c r="L313" s="373" t="s">
        <v>3155</v>
      </c>
    </row>
    <row r="314" spans="1:12">
      <c r="A314" s="2" t="s">
        <v>4222</v>
      </c>
      <c r="B314" s="2">
        <v>1250518</v>
      </c>
      <c r="C314" s="2" t="s">
        <v>3153</v>
      </c>
      <c r="D314" s="2" t="s">
        <v>3154</v>
      </c>
      <c r="E314" s="2">
        <v>18152.11</v>
      </c>
      <c r="F314" s="2">
        <v>18152.11</v>
      </c>
      <c r="G314" s="34">
        <v>43883</v>
      </c>
      <c r="H314" s="2">
        <v>34</v>
      </c>
      <c r="I314" s="2" t="s">
        <v>4177</v>
      </c>
      <c r="J314" s="2" t="s">
        <v>3885</v>
      </c>
      <c r="K314" s="2" t="s">
        <v>3159</v>
      </c>
      <c r="L314" s="373" t="s">
        <v>3155</v>
      </c>
    </row>
    <row r="315" spans="1:12">
      <c r="A315" s="2" t="s">
        <v>3157</v>
      </c>
      <c r="B315" s="2">
        <v>1250590</v>
      </c>
      <c r="C315" s="2" t="s">
        <v>3153</v>
      </c>
      <c r="D315" s="2" t="s">
        <v>3154</v>
      </c>
      <c r="E315" s="2">
        <v>17405.8</v>
      </c>
      <c r="F315" s="2">
        <v>17405.8</v>
      </c>
      <c r="G315" s="34">
        <v>43902</v>
      </c>
      <c r="H315" s="2">
        <v>15</v>
      </c>
      <c r="I315" s="2" t="s">
        <v>4179</v>
      </c>
      <c r="J315" s="2" t="s">
        <v>3885</v>
      </c>
      <c r="K315" s="2" t="s">
        <v>3159</v>
      </c>
      <c r="L315" s="373" t="s">
        <v>3155</v>
      </c>
    </row>
    <row r="316" spans="1:12">
      <c r="A316" s="2" t="s">
        <v>4274</v>
      </c>
      <c r="B316" s="2">
        <v>1168379</v>
      </c>
      <c r="C316" s="2" t="s">
        <v>3153</v>
      </c>
      <c r="D316" s="2" t="s">
        <v>3154</v>
      </c>
      <c r="E316" s="2">
        <v>14684.1</v>
      </c>
      <c r="F316" s="2">
        <v>684.1</v>
      </c>
      <c r="G316" s="34">
        <v>43897</v>
      </c>
      <c r="H316" s="2">
        <v>20</v>
      </c>
      <c r="I316" s="2" t="s">
        <v>4179</v>
      </c>
      <c r="J316" s="2" t="s">
        <v>3885</v>
      </c>
      <c r="K316" s="2" t="s">
        <v>3159</v>
      </c>
      <c r="L316" s="373" t="s">
        <v>3155</v>
      </c>
    </row>
    <row r="317" spans="1:12">
      <c r="A317" s="2" t="s">
        <v>4275</v>
      </c>
      <c r="B317" s="2">
        <v>1267432</v>
      </c>
      <c r="C317" s="2" t="s">
        <v>3153</v>
      </c>
      <c r="D317" s="2" t="s">
        <v>3154</v>
      </c>
      <c r="E317" s="2">
        <v>1354</v>
      </c>
      <c r="F317" s="2">
        <v>1354</v>
      </c>
      <c r="G317" s="34">
        <v>43890</v>
      </c>
      <c r="H317" s="2">
        <v>27</v>
      </c>
      <c r="I317" s="2" t="s">
        <v>4179</v>
      </c>
      <c r="J317" s="2" t="s">
        <v>3885</v>
      </c>
      <c r="K317" s="2" t="s">
        <v>3159</v>
      </c>
      <c r="L317" s="373" t="s">
        <v>3155</v>
      </c>
    </row>
    <row r="318" spans="1:12">
      <c r="A318" s="2" t="s">
        <v>4276</v>
      </c>
      <c r="B318" s="2">
        <v>971480</v>
      </c>
      <c r="C318" s="2" t="s">
        <v>3153</v>
      </c>
      <c r="D318" s="2" t="s">
        <v>3154</v>
      </c>
      <c r="E318" s="2">
        <v>1000</v>
      </c>
      <c r="F318" s="2">
        <v>1000</v>
      </c>
      <c r="G318" s="34">
        <v>43910</v>
      </c>
      <c r="H318" s="2">
        <v>7</v>
      </c>
      <c r="I318" s="2" t="s">
        <v>4179</v>
      </c>
      <c r="J318" s="2" t="s">
        <v>3885</v>
      </c>
      <c r="K318" s="2" t="s">
        <v>3159</v>
      </c>
      <c r="L318" s="373" t="s">
        <v>3155</v>
      </c>
    </row>
    <row r="319" spans="1:12">
      <c r="A319" s="2" t="s">
        <v>3162</v>
      </c>
      <c r="B319" s="2">
        <v>1171153</v>
      </c>
      <c r="C319" s="2" t="s">
        <v>3153</v>
      </c>
      <c r="D319" s="2" t="s">
        <v>3154</v>
      </c>
      <c r="E319" s="2">
        <v>17631.900000000001</v>
      </c>
      <c r="F319" s="2">
        <v>17631.900000000001</v>
      </c>
      <c r="G319" s="34">
        <v>43901</v>
      </c>
      <c r="H319" s="2">
        <v>16</v>
      </c>
      <c r="I319" s="2" t="s">
        <v>4179</v>
      </c>
      <c r="J319" s="2" t="s">
        <v>3885</v>
      </c>
      <c r="K319" s="2" t="s">
        <v>3159</v>
      </c>
      <c r="L319" s="373" t="s">
        <v>3155</v>
      </c>
    </row>
    <row r="320" spans="1:12">
      <c r="A320" s="2" t="s">
        <v>4277</v>
      </c>
      <c r="B320" s="2">
        <v>1255324</v>
      </c>
      <c r="C320" s="2" t="s">
        <v>3153</v>
      </c>
      <c r="D320" s="2" t="s">
        <v>3154</v>
      </c>
      <c r="E320" s="2">
        <v>4368.3500000000004</v>
      </c>
      <c r="F320" s="2">
        <v>4368.3500000000004</v>
      </c>
      <c r="G320" s="34">
        <v>43911</v>
      </c>
      <c r="H320" s="2">
        <v>6</v>
      </c>
      <c r="I320" s="2" t="s">
        <v>4179</v>
      </c>
      <c r="J320" s="2" t="s">
        <v>3885</v>
      </c>
      <c r="K320" s="2" t="s">
        <v>3159</v>
      </c>
      <c r="L320" s="373" t="s">
        <v>3155</v>
      </c>
    </row>
    <row r="321" spans="1:12">
      <c r="A321" s="2" t="s">
        <v>3162</v>
      </c>
      <c r="B321" s="2">
        <v>1171153</v>
      </c>
      <c r="C321" s="2" t="s">
        <v>3153</v>
      </c>
      <c r="D321" s="2" t="s">
        <v>3154</v>
      </c>
      <c r="E321" s="2">
        <v>36090.550000000003</v>
      </c>
      <c r="F321" s="2">
        <v>36090.550000000003</v>
      </c>
      <c r="G321" s="34">
        <v>43911</v>
      </c>
      <c r="H321" s="2">
        <v>6</v>
      </c>
      <c r="I321" s="2" t="s">
        <v>4179</v>
      </c>
      <c r="J321" s="2" t="s">
        <v>3885</v>
      </c>
      <c r="K321" s="2" t="s">
        <v>3159</v>
      </c>
      <c r="L321" s="373" t="s">
        <v>3155</v>
      </c>
    </row>
    <row r="322" spans="1:12">
      <c r="A322" s="2" t="s">
        <v>4278</v>
      </c>
      <c r="B322" s="2">
        <v>1203329</v>
      </c>
      <c r="C322" s="2" t="s">
        <v>3153</v>
      </c>
      <c r="D322" s="2" t="s">
        <v>3154</v>
      </c>
      <c r="E322" s="2">
        <v>86295.77</v>
      </c>
      <c r="F322" s="2">
        <v>86295.77</v>
      </c>
      <c r="G322" s="34">
        <v>43911</v>
      </c>
      <c r="H322" s="2">
        <v>6</v>
      </c>
      <c r="I322" s="2" t="s">
        <v>4179</v>
      </c>
      <c r="J322" s="2" t="s">
        <v>3885</v>
      </c>
      <c r="K322" s="2" t="s">
        <v>3159</v>
      </c>
      <c r="L322" s="373" t="s">
        <v>3155</v>
      </c>
    </row>
    <row r="323" spans="1:12">
      <c r="A323" s="2" t="s">
        <v>4279</v>
      </c>
      <c r="B323" s="2">
        <v>1233753</v>
      </c>
      <c r="C323" s="2" t="s">
        <v>3153</v>
      </c>
      <c r="D323" s="2" t="s">
        <v>3154</v>
      </c>
      <c r="E323" s="2">
        <v>559.91999999999996</v>
      </c>
      <c r="F323" s="2">
        <v>559.91999999999996</v>
      </c>
      <c r="G323" s="34">
        <v>43886</v>
      </c>
      <c r="H323" s="2">
        <v>31</v>
      </c>
      <c r="I323" s="2" t="s">
        <v>4177</v>
      </c>
      <c r="J323" s="2" t="s">
        <v>3885</v>
      </c>
      <c r="K323" s="2" t="s">
        <v>3159</v>
      </c>
      <c r="L323" s="373" t="s">
        <v>3155</v>
      </c>
    </row>
    <row r="324" spans="1:12">
      <c r="A324" s="2" t="s">
        <v>4280</v>
      </c>
      <c r="B324" s="2">
        <v>1268406</v>
      </c>
      <c r="C324" s="2" t="s">
        <v>3153</v>
      </c>
      <c r="D324" s="2" t="s">
        <v>3154</v>
      </c>
      <c r="E324" s="2">
        <v>1639.1</v>
      </c>
      <c r="F324" s="2">
        <v>1639.1</v>
      </c>
      <c r="G324" s="34">
        <v>43901</v>
      </c>
      <c r="H324" s="2">
        <v>16</v>
      </c>
      <c r="I324" s="2" t="s">
        <v>4179</v>
      </c>
      <c r="J324" s="2" t="s">
        <v>3885</v>
      </c>
      <c r="K324" s="2" t="s">
        <v>3159</v>
      </c>
      <c r="L324" s="373" t="s">
        <v>3155</v>
      </c>
    </row>
    <row r="325" spans="1:12">
      <c r="A325" s="2" t="s">
        <v>4281</v>
      </c>
      <c r="B325" s="2">
        <v>1185457</v>
      </c>
      <c r="C325" s="2" t="s">
        <v>3153</v>
      </c>
      <c r="D325" s="2" t="s">
        <v>3154</v>
      </c>
      <c r="E325" s="2">
        <v>14129.37</v>
      </c>
      <c r="F325" s="2">
        <v>129.37</v>
      </c>
      <c r="G325" s="34">
        <v>43837</v>
      </c>
      <c r="H325" s="2">
        <v>80</v>
      </c>
      <c r="I325" s="2" t="s">
        <v>4181</v>
      </c>
      <c r="J325" s="2" t="s">
        <v>3885</v>
      </c>
      <c r="K325" s="2" t="s">
        <v>3159</v>
      </c>
      <c r="L325" s="373" t="s">
        <v>3155</v>
      </c>
    </row>
    <row r="326" spans="1:12">
      <c r="A326" s="2" t="s">
        <v>4218</v>
      </c>
      <c r="B326" s="2">
        <v>1250508</v>
      </c>
      <c r="C326" s="2" t="s">
        <v>3153</v>
      </c>
      <c r="D326" s="2" t="s">
        <v>3154</v>
      </c>
      <c r="E326" s="2">
        <v>11479.39</v>
      </c>
      <c r="F326" s="2">
        <v>11479.39</v>
      </c>
      <c r="G326" s="34">
        <v>43904</v>
      </c>
      <c r="H326" s="2">
        <v>13</v>
      </c>
      <c r="I326" s="2" t="s">
        <v>4179</v>
      </c>
      <c r="J326" s="2" t="s">
        <v>3885</v>
      </c>
      <c r="K326" s="2" t="s">
        <v>3159</v>
      </c>
      <c r="L326" s="373" t="s">
        <v>3155</v>
      </c>
    </row>
    <row r="327" spans="1:12">
      <c r="A327" s="2" t="s">
        <v>4282</v>
      </c>
      <c r="B327" s="2">
        <v>732962</v>
      </c>
      <c r="C327" s="2" t="s">
        <v>3153</v>
      </c>
      <c r="D327" s="2" t="s">
        <v>3154</v>
      </c>
      <c r="E327" s="2">
        <v>3396</v>
      </c>
      <c r="F327" s="2">
        <v>3396</v>
      </c>
      <c r="G327" s="34">
        <v>43882</v>
      </c>
      <c r="H327" s="2">
        <v>35</v>
      </c>
      <c r="I327" s="2" t="s">
        <v>4177</v>
      </c>
      <c r="J327" s="2" t="s">
        <v>3885</v>
      </c>
      <c r="K327" s="2" t="s">
        <v>3159</v>
      </c>
      <c r="L327" s="373" t="s">
        <v>3155</v>
      </c>
    </row>
    <row r="328" spans="1:12">
      <c r="A328" s="2" t="s">
        <v>3162</v>
      </c>
      <c r="B328" s="2">
        <v>1171153</v>
      </c>
      <c r="C328" s="2" t="s">
        <v>3153</v>
      </c>
      <c r="D328" s="2" t="s">
        <v>3154</v>
      </c>
      <c r="E328" s="2">
        <v>33247.879999999997</v>
      </c>
      <c r="F328" s="2">
        <v>33247.879999999997</v>
      </c>
      <c r="G328" s="34">
        <v>43873</v>
      </c>
      <c r="H328" s="2">
        <v>44</v>
      </c>
      <c r="I328" s="2" t="s">
        <v>4177</v>
      </c>
      <c r="J328" s="2" t="s">
        <v>3885</v>
      </c>
      <c r="K328" s="2" t="s">
        <v>3159</v>
      </c>
      <c r="L328" s="373" t="s">
        <v>3155</v>
      </c>
    </row>
    <row r="329" spans="1:12">
      <c r="A329" s="2" t="s">
        <v>4222</v>
      </c>
      <c r="B329" s="2">
        <v>1250518</v>
      </c>
      <c r="C329" s="2" t="s">
        <v>3153</v>
      </c>
      <c r="D329" s="2" t="s">
        <v>3154</v>
      </c>
      <c r="E329" s="2">
        <v>24237.29</v>
      </c>
      <c r="F329" s="2">
        <v>24237.29</v>
      </c>
      <c r="G329" s="34">
        <v>43850</v>
      </c>
      <c r="H329" s="2">
        <v>67</v>
      </c>
      <c r="I329" s="2" t="s">
        <v>4181</v>
      </c>
      <c r="J329" s="2" t="s">
        <v>3885</v>
      </c>
      <c r="K329" s="2" t="s">
        <v>3159</v>
      </c>
      <c r="L329" s="373" t="s">
        <v>3155</v>
      </c>
    </row>
    <row r="330" spans="1:12">
      <c r="A330" s="2" t="s">
        <v>3160</v>
      </c>
      <c r="B330" s="2">
        <v>1250552</v>
      </c>
      <c r="C330" s="2" t="s">
        <v>3153</v>
      </c>
      <c r="D330" s="2" t="s">
        <v>3154</v>
      </c>
      <c r="E330" s="2">
        <v>45972.18</v>
      </c>
      <c r="F330" s="2">
        <v>45972.18</v>
      </c>
      <c r="G330" s="34">
        <v>43910</v>
      </c>
      <c r="H330" s="2">
        <v>7</v>
      </c>
      <c r="I330" s="2" t="s">
        <v>4179</v>
      </c>
      <c r="J330" s="2" t="s">
        <v>3885</v>
      </c>
      <c r="K330" s="2" t="s">
        <v>3159</v>
      </c>
      <c r="L330" s="373" t="s">
        <v>3155</v>
      </c>
    </row>
    <row r="331" spans="1:12">
      <c r="A331" s="2" t="s">
        <v>4218</v>
      </c>
      <c r="B331" s="2">
        <v>1250508</v>
      </c>
      <c r="C331" s="2" t="s">
        <v>3153</v>
      </c>
      <c r="D331" s="2" t="s">
        <v>3154</v>
      </c>
      <c r="E331" s="2">
        <v>41058.51</v>
      </c>
      <c r="F331" s="2">
        <v>41058.51</v>
      </c>
      <c r="G331" s="34">
        <v>43860</v>
      </c>
      <c r="H331" s="2">
        <v>57</v>
      </c>
      <c r="I331" s="2" t="s">
        <v>4177</v>
      </c>
      <c r="J331" s="2" t="s">
        <v>3885</v>
      </c>
      <c r="K331" s="2" t="s">
        <v>3159</v>
      </c>
      <c r="L331" s="373" t="s">
        <v>3155</v>
      </c>
    </row>
    <row r="332" spans="1:12">
      <c r="A332" s="2" t="s">
        <v>4222</v>
      </c>
      <c r="B332" s="2">
        <v>1250518</v>
      </c>
      <c r="C332" s="2" t="s">
        <v>3153</v>
      </c>
      <c r="D332" s="2" t="s">
        <v>3154</v>
      </c>
      <c r="E332" s="2">
        <v>1345</v>
      </c>
      <c r="F332" s="2">
        <v>1345</v>
      </c>
      <c r="G332" s="34">
        <v>43826</v>
      </c>
      <c r="H332" s="2">
        <v>91</v>
      </c>
      <c r="I332" s="2" t="s">
        <v>4174</v>
      </c>
      <c r="J332" s="2" t="s">
        <v>3885</v>
      </c>
      <c r="K332" s="2" t="s">
        <v>3159</v>
      </c>
      <c r="L332" s="373" t="s">
        <v>3155</v>
      </c>
    </row>
    <row r="333" spans="1:12">
      <c r="A333" s="2" t="s">
        <v>3160</v>
      </c>
      <c r="B333" s="2">
        <v>1250552</v>
      </c>
      <c r="C333" s="2" t="s">
        <v>3153</v>
      </c>
      <c r="D333" s="2" t="s">
        <v>3154</v>
      </c>
      <c r="E333" s="2">
        <v>16503.310000000001</v>
      </c>
      <c r="F333" s="2">
        <v>2616.31</v>
      </c>
      <c r="G333" s="34">
        <v>43876</v>
      </c>
      <c r="H333" s="2">
        <v>41</v>
      </c>
      <c r="I333" s="2" t="s">
        <v>4177</v>
      </c>
      <c r="J333" s="2" t="s">
        <v>3885</v>
      </c>
      <c r="K333" s="2" t="s">
        <v>3159</v>
      </c>
      <c r="L333" s="373" t="s">
        <v>3155</v>
      </c>
    </row>
    <row r="334" spans="1:12">
      <c r="A334" s="2" t="s">
        <v>4223</v>
      </c>
      <c r="B334" s="2">
        <v>1250560</v>
      </c>
      <c r="C334" s="2" t="s">
        <v>3153</v>
      </c>
      <c r="D334" s="2" t="s">
        <v>3154</v>
      </c>
      <c r="E334" s="2">
        <v>14478.6</v>
      </c>
      <c r="F334" s="2">
        <v>14478.6</v>
      </c>
      <c r="G334" s="34">
        <v>43888</v>
      </c>
      <c r="H334" s="2">
        <v>29</v>
      </c>
      <c r="I334" s="2" t="s">
        <v>4179</v>
      </c>
      <c r="J334" s="2" t="s">
        <v>3885</v>
      </c>
      <c r="K334" s="2" t="s">
        <v>3159</v>
      </c>
      <c r="L334" s="373" t="s">
        <v>3155</v>
      </c>
    </row>
    <row r="335" spans="1:12">
      <c r="A335" s="2" t="s">
        <v>3162</v>
      </c>
      <c r="B335" s="2">
        <v>1171153</v>
      </c>
      <c r="C335" s="2" t="s">
        <v>3153</v>
      </c>
      <c r="D335" s="2" t="s">
        <v>3154</v>
      </c>
      <c r="E335" s="2">
        <v>5979.74</v>
      </c>
      <c r="F335" s="2">
        <v>5979.74</v>
      </c>
      <c r="G335" s="34">
        <v>43865</v>
      </c>
      <c r="H335" s="2">
        <v>52</v>
      </c>
      <c r="I335" s="2" t="s">
        <v>4177</v>
      </c>
      <c r="J335" s="2" t="s">
        <v>3885</v>
      </c>
      <c r="K335" s="2" t="s">
        <v>3159</v>
      </c>
      <c r="L335" s="373" t="s">
        <v>3155</v>
      </c>
    </row>
    <row r="336" spans="1:12">
      <c r="A336" s="2" t="s">
        <v>3160</v>
      </c>
      <c r="B336" s="2">
        <v>1250552</v>
      </c>
      <c r="C336" s="2" t="s">
        <v>3153</v>
      </c>
      <c r="D336" s="2" t="s">
        <v>3154</v>
      </c>
      <c r="E336" s="2">
        <v>128860.93</v>
      </c>
      <c r="F336" s="2">
        <v>128860.93</v>
      </c>
      <c r="G336" s="34">
        <v>43902</v>
      </c>
      <c r="H336" s="2">
        <v>15</v>
      </c>
      <c r="I336" s="2" t="s">
        <v>4179</v>
      </c>
      <c r="J336" s="2" t="s">
        <v>3885</v>
      </c>
      <c r="K336" s="2" t="s">
        <v>3159</v>
      </c>
      <c r="L336" s="373" t="s">
        <v>3155</v>
      </c>
    </row>
    <row r="337" spans="1:12">
      <c r="A337" s="2" t="s">
        <v>4283</v>
      </c>
      <c r="B337" s="2">
        <v>1249002</v>
      </c>
      <c r="C337" s="2" t="s">
        <v>3153</v>
      </c>
      <c r="D337" s="2" t="s">
        <v>3154</v>
      </c>
      <c r="E337" s="2">
        <v>1026.96</v>
      </c>
      <c r="F337" s="2">
        <v>1026.96</v>
      </c>
      <c r="G337" s="34">
        <v>43886</v>
      </c>
      <c r="H337" s="2">
        <v>31</v>
      </c>
      <c r="I337" s="2" t="s">
        <v>4177</v>
      </c>
      <c r="J337" s="2" t="s">
        <v>3885</v>
      </c>
      <c r="K337" s="2" t="s">
        <v>3159</v>
      </c>
      <c r="L337" s="373" t="s">
        <v>3155</v>
      </c>
    </row>
    <row r="338" spans="1:12">
      <c r="A338" s="2" t="s">
        <v>4242</v>
      </c>
      <c r="B338" s="2">
        <v>1250580</v>
      </c>
      <c r="C338" s="2" t="s">
        <v>3153</v>
      </c>
      <c r="D338" s="2" t="s">
        <v>3154</v>
      </c>
      <c r="E338" s="2">
        <v>26380.85</v>
      </c>
      <c r="F338" s="2">
        <v>26380.85</v>
      </c>
      <c r="G338" s="34">
        <v>43875</v>
      </c>
      <c r="H338" s="2">
        <v>42</v>
      </c>
      <c r="I338" s="2" t="s">
        <v>4177</v>
      </c>
      <c r="J338" s="2" t="s">
        <v>3885</v>
      </c>
      <c r="K338" s="2" t="s">
        <v>3159</v>
      </c>
      <c r="L338" s="373" t="s">
        <v>3155</v>
      </c>
    </row>
    <row r="339" spans="1:12">
      <c r="A339" s="2" t="s">
        <v>4222</v>
      </c>
      <c r="B339" s="2">
        <v>1250518</v>
      </c>
      <c r="C339" s="2" t="s">
        <v>3153</v>
      </c>
      <c r="D339" s="2" t="s">
        <v>3154</v>
      </c>
      <c r="E339" s="2">
        <v>33752.379999999997</v>
      </c>
      <c r="F339" s="2">
        <v>12.6</v>
      </c>
      <c r="G339" s="34">
        <v>43904</v>
      </c>
      <c r="H339" s="2">
        <v>13</v>
      </c>
      <c r="I339" s="2" t="s">
        <v>4179</v>
      </c>
      <c r="J339" s="2" t="s">
        <v>3885</v>
      </c>
      <c r="K339" s="2" t="s">
        <v>3159</v>
      </c>
      <c r="L339" s="373" t="s">
        <v>3155</v>
      </c>
    </row>
    <row r="340" spans="1:12">
      <c r="A340" s="2" t="s">
        <v>4219</v>
      </c>
      <c r="B340" s="2">
        <v>1250603</v>
      </c>
      <c r="C340" s="2" t="s">
        <v>3153</v>
      </c>
      <c r="D340" s="2" t="s">
        <v>3154</v>
      </c>
      <c r="E340" s="2">
        <v>10000.68</v>
      </c>
      <c r="F340" s="2">
        <v>1670.3</v>
      </c>
      <c r="G340" s="34">
        <v>43867</v>
      </c>
      <c r="H340" s="2">
        <v>50</v>
      </c>
      <c r="I340" s="2" t="s">
        <v>4177</v>
      </c>
      <c r="J340" s="2" t="s">
        <v>3885</v>
      </c>
      <c r="K340" s="2" t="s">
        <v>3159</v>
      </c>
      <c r="L340" s="373" t="s">
        <v>3155</v>
      </c>
    </row>
    <row r="341" spans="1:12">
      <c r="A341" s="2" t="s">
        <v>3162</v>
      </c>
      <c r="B341" s="2">
        <v>1171153</v>
      </c>
      <c r="C341" s="2" t="s">
        <v>3153</v>
      </c>
      <c r="D341" s="2" t="s">
        <v>3154</v>
      </c>
      <c r="E341" s="2">
        <v>132564.23000000001</v>
      </c>
      <c r="F341" s="2">
        <v>132564.23000000001</v>
      </c>
      <c r="G341" s="34">
        <v>43906</v>
      </c>
      <c r="H341" s="2">
        <v>11</v>
      </c>
      <c r="I341" s="2" t="s">
        <v>4179</v>
      </c>
      <c r="J341" s="2" t="s">
        <v>3885</v>
      </c>
      <c r="K341" s="2" t="s">
        <v>3159</v>
      </c>
      <c r="L341" s="373" t="s">
        <v>3155</v>
      </c>
    </row>
    <row r="342" spans="1:12">
      <c r="A342" s="2" t="s">
        <v>4284</v>
      </c>
      <c r="B342" s="2">
        <v>1250551</v>
      </c>
      <c r="C342" s="2" t="s">
        <v>3153</v>
      </c>
      <c r="D342" s="2" t="s">
        <v>3154</v>
      </c>
      <c r="E342" s="2">
        <v>25606.95</v>
      </c>
      <c r="F342" s="2">
        <v>25606.95</v>
      </c>
      <c r="G342" s="34">
        <v>43882</v>
      </c>
      <c r="H342" s="2">
        <v>35</v>
      </c>
      <c r="I342" s="2" t="s">
        <v>4177</v>
      </c>
      <c r="J342" s="2" t="s">
        <v>3885</v>
      </c>
      <c r="K342" s="2" t="s">
        <v>3159</v>
      </c>
      <c r="L342" s="373" t="s">
        <v>3155</v>
      </c>
    </row>
    <row r="343" spans="1:12">
      <c r="A343" s="2" t="s">
        <v>4284</v>
      </c>
      <c r="B343" s="2">
        <v>1250551</v>
      </c>
      <c r="C343" s="2" t="s">
        <v>3153</v>
      </c>
      <c r="D343" s="2" t="s">
        <v>3154</v>
      </c>
      <c r="E343" s="2">
        <v>38425.980000000003</v>
      </c>
      <c r="F343" s="2">
        <v>2602.98</v>
      </c>
      <c r="G343" s="34">
        <v>43848</v>
      </c>
      <c r="H343" s="2">
        <v>69</v>
      </c>
      <c r="I343" s="2" t="s">
        <v>4181</v>
      </c>
      <c r="J343" s="2" t="s">
        <v>3885</v>
      </c>
      <c r="K343" s="2" t="s">
        <v>3159</v>
      </c>
      <c r="L343" s="373" t="s">
        <v>3155</v>
      </c>
    </row>
    <row r="344" spans="1:12">
      <c r="A344" s="2" t="s">
        <v>4222</v>
      </c>
      <c r="B344" s="2">
        <v>1250518</v>
      </c>
      <c r="C344" s="2" t="s">
        <v>3153</v>
      </c>
      <c r="D344" s="2" t="s">
        <v>3154</v>
      </c>
      <c r="E344" s="2">
        <v>30138.11</v>
      </c>
      <c r="F344" s="2">
        <v>30138.11</v>
      </c>
      <c r="G344" s="34">
        <v>43893</v>
      </c>
      <c r="H344" s="2">
        <v>24</v>
      </c>
      <c r="I344" s="2" t="s">
        <v>4179</v>
      </c>
      <c r="J344" s="2" t="s">
        <v>3885</v>
      </c>
      <c r="K344" s="2" t="s">
        <v>3159</v>
      </c>
      <c r="L344" s="373" t="s">
        <v>3155</v>
      </c>
    </row>
    <row r="345" spans="1:12">
      <c r="A345" s="2" t="s">
        <v>4284</v>
      </c>
      <c r="B345" s="2">
        <v>1250551</v>
      </c>
      <c r="C345" s="2" t="s">
        <v>3153</v>
      </c>
      <c r="D345" s="2" t="s">
        <v>3154</v>
      </c>
      <c r="E345" s="2">
        <v>346358.59</v>
      </c>
      <c r="F345" s="2">
        <v>346358.59</v>
      </c>
      <c r="G345" s="34">
        <v>43911</v>
      </c>
      <c r="H345" s="2">
        <v>6</v>
      </c>
      <c r="I345" s="2" t="s">
        <v>4179</v>
      </c>
      <c r="J345" s="2" t="s">
        <v>3885</v>
      </c>
      <c r="K345" s="2" t="s">
        <v>3159</v>
      </c>
      <c r="L345" s="373" t="s">
        <v>3155</v>
      </c>
    </row>
    <row r="346" spans="1:12">
      <c r="A346" s="2" t="s">
        <v>4285</v>
      </c>
      <c r="B346" s="2">
        <v>1279767</v>
      </c>
      <c r="C346" s="2" t="s">
        <v>3153</v>
      </c>
      <c r="D346" s="2" t="s">
        <v>3154</v>
      </c>
      <c r="E346" s="2">
        <v>19861.02</v>
      </c>
      <c r="F346" s="2">
        <v>361.02</v>
      </c>
      <c r="G346" s="34">
        <v>43894</v>
      </c>
      <c r="H346" s="2">
        <v>23</v>
      </c>
      <c r="I346" s="2" t="s">
        <v>4179</v>
      </c>
      <c r="J346" s="2" t="s">
        <v>3885</v>
      </c>
      <c r="K346" s="2" t="s">
        <v>3159</v>
      </c>
      <c r="L346" s="373" t="s">
        <v>3155</v>
      </c>
    </row>
    <row r="347" spans="1:12">
      <c r="A347" s="2" t="s">
        <v>4286</v>
      </c>
      <c r="B347" s="2">
        <v>1276141</v>
      </c>
      <c r="C347" s="2" t="s">
        <v>3153</v>
      </c>
      <c r="D347" s="2" t="s">
        <v>3154</v>
      </c>
      <c r="E347" s="2">
        <v>8033.57</v>
      </c>
      <c r="F347" s="2">
        <v>8033.57</v>
      </c>
      <c r="G347" s="34">
        <v>43862</v>
      </c>
      <c r="H347" s="2">
        <v>55</v>
      </c>
      <c r="I347" s="2" t="s">
        <v>4177</v>
      </c>
      <c r="J347" s="2" t="s">
        <v>3885</v>
      </c>
      <c r="K347" s="2" t="s">
        <v>3159</v>
      </c>
      <c r="L347" s="373" t="s">
        <v>3155</v>
      </c>
    </row>
    <row r="348" spans="1:12">
      <c r="A348" s="2" t="s">
        <v>4287</v>
      </c>
      <c r="B348" s="2">
        <v>1131452</v>
      </c>
      <c r="C348" s="2" t="s">
        <v>3153</v>
      </c>
      <c r="D348" s="2" t="s">
        <v>3154</v>
      </c>
      <c r="E348" s="2">
        <v>1473.96</v>
      </c>
      <c r="F348" s="2">
        <v>1473.96</v>
      </c>
      <c r="G348" s="34">
        <v>43910</v>
      </c>
      <c r="H348" s="2">
        <v>7</v>
      </c>
      <c r="I348" s="2" t="s">
        <v>4179</v>
      </c>
      <c r="J348" s="2" t="s">
        <v>3885</v>
      </c>
      <c r="K348" s="2" t="s">
        <v>3159</v>
      </c>
      <c r="L348" s="373" t="s">
        <v>3155</v>
      </c>
    </row>
    <row r="349" spans="1:12">
      <c r="A349" s="2" t="s">
        <v>4288</v>
      </c>
      <c r="B349" s="2">
        <v>1283000</v>
      </c>
      <c r="C349" s="2" t="s">
        <v>3153</v>
      </c>
      <c r="D349" s="2" t="s">
        <v>3154</v>
      </c>
      <c r="E349" s="2">
        <v>60930.99</v>
      </c>
      <c r="F349" s="2">
        <v>60930.99</v>
      </c>
      <c r="G349" s="34">
        <v>43910</v>
      </c>
      <c r="H349" s="2">
        <v>7</v>
      </c>
      <c r="I349" s="2" t="s">
        <v>4179</v>
      </c>
      <c r="J349" s="2" t="s">
        <v>3885</v>
      </c>
      <c r="K349" s="2" t="s">
        <v>3159</v>
      </c>
      <c r="L349" s="373" t="s">
        <v>3155</v>
      </c>
    </row>
    <row r="350" spans="1:12">
      <c r="A350" s="2" t="s">
        <v>3886</v>
      </c>
      <c r="B350" s="2">
        <v>1035</v>
      </c>
      <c r="C350" s="2" t="s">
        <v>3153</v>
      </c>
      <c r="D350" s="2" t="s">
        <v>3154</v>
      </c>
      <c r="E350" s="2">
        <v>12832.27</v>
      </c>
      <c r="F350" s="2">
        <v>12832.27</v>
      </c>
      <c r="G350" s="34">
        <v>43572</v>
      </c>
      <c r="H350" s="2">
        <v>345</v>
      </c>
      <c r="I350" s="2" t="s">
        <v>3870</v>
      </c>
      <c r="J350" s="2" t="s">
        <v>3885</v>
      </c>
      <c r="K350" s="2" t="s">
        <v>3159</v>
      </c>
      <c r="L350" s="373" t="s">
        <v>3155</v>
      </c>
    </row>
    <row r="351" spans="1:12">
      <c r="A351" s="2" t="s">
        <v>4222</v>
      </c>
      <c r="B351" s="2">
        <v>1250518</v>
      </c>
      <c r="C351" s="2" t="s">
        <v>3153</v>
      </c>
      <c r="D351" s="2" t="s">
        <v>3154</v>
      </c>
      <c r="E351" s="2">
        <v>20155.189999999999</v>
      </c>
      <c r="F351" s="2">
        <v>20155.189999999999</v>
      </c>
      <c r="G351" s="34">
        <v>43878</v>
      </c>
      <c r="H351" s="2">
        <v>39</v>
      </c>
      <c r="I351" s="2" t="s">
        <v>4177</v>
      </c>
      <c r="J351" s="2" t="s">
        <v>3885</v>
      </c>
      <c r="K351" s="2" t="s">
        <v>3159</v>
      </c>
      <c r="L351" s="373" t="s">
        <v>3155</v>
      </c>
    </row>
    <row r="352" spans="1:12">
      <c r="A352" s="2" t="s">
        <v>4218</v>
      </c>
      <c r="B352" s="2">
        <v>1250508</v>
      </c>
      <c r="C352" s="2" t="s">
        <v>3153</v>
      </c>
      <c r="D352" s="2" t="s">
        <v>3154</v>
      </c>
      <c r="E352" s="2">
        <v>6408.04</v>
      </c>
      <c r="F352" s="2">
        <v>6408.04</v>
      </c>
      <c r="G352" s="34">
        <v>43901</v>
      </c>
      <c r="H352" s="2">
        <v>16</v>
      </c>
      <c r="I352" s="2" t="s">
        <v>4179</v>
      </c>
      <c r="J352" s="2" t="s">
        <v>3885</v>
      </c>
      <c r="K352" s="2" t="s">
        <v>3159</v>
      </c>
      <c r="L352" s="373" t="s">
        <v>3155</v>
      </c>
    </row>
    <row r="353" spans="1:12">
      <c r="A353" s="2" t="s">
        <v>4270</v>
      </c>
      <c r="B353" s="2">
        <v>1250554</v>
      </c>
      <c r="C353" s="2" t="s">
        <v>3153</v>
      </c>
      <c r="D353" s="2" t="s">
        <v>3154</v>
      </c>
      <c r="E353" s="2">
        <v>38316.5</v>
      </c>
      <c r="F353" s="2">
        <v>38316.5</v>
      </c>
      <c r="G353" s="34">
        <v>43827</v>
      </c>
      <c r="H353" s="2">
        <v>90</v>
      </c>
      <c r="I353" s="2" t="s">
        <v>4181</v>
      </c>
      <c r="J353" s="2" t="s">
        <v>3885</v>
      </c>
      <c r="K353" s="2" t="s">
        <v>3159</v>
      </c>
      <c r="L353" s="373" t="s">
        <v>3155</v>
      </c>
    </row>
    <row r="354" spans="1:12">
      <c r="A354" s="2" t="s">
        <v>4218</v>
      </c>
      <c r="B354" s="2">
        <v>1250508</v>
      </c>
      <c r="C354" s="2" t="s">
        <v>3153</v>
      </c>
      <c r="D354" s="2" t="s">
        <v>3154</v>
      </c>
      <c r="E354" s="2">
        <v>29807.64</v>
      </c>
      <c r="F354" s="2">
        <v>29807.64</v>
      </c>
      <c r="G354" s="34">
        <v>43885</v>
      </c>
      <c r="H354" s="2">
        <v>32</v>
      </c>
      <c r="I354" s="2" t="s">
        <v>4177</v>
      </c>
      <c r="J354" s="2" t="s">
        <v>3885</v>
      </c>
      <c r="K354" s="2" t="s">
        <v>3159</v>
      </c>
      <c r="L354" s="373" t="s">
        <v>3155</v>
      </c>
    </row>
    <row r="355" spans="1:12">
      <c r="A355" s="2" t="s">
        <v>4237</v>
      </c>
      <c r="B355" s="2">
        <v>1250587</v>
      </c>
      <c r="C355" s="2" t="s">
        <v>3153</v>
      </c>
      <c r="D355" s="2" t="s">
        <v>3154</v>
      </c>
      <c r="E355" s="2">
        <v>16938.3</v>
      </c>
      <c r="F355" s="2">
        <v>16938.3</v>
      </c>
      <c r="G355" s="34">
        <v>43911</v>
      </c>
      <c r="H355" s="2">
        <v>6</v>
      </c>
      <c r="I355" s="2" t="s">
        <v>4179</v>
      </c>
      <c r="J355" s="2" t="s">
        <v>3885</v>
      </c>
      <c r="K355" s="2" t="s">
        <v>3159</v>
      </c>
      <c r="L355" s="373" t="s">
        <v>3155</v>
      </c>
    </row>
    <row r="356" spans="1:12">
      <c r="A356" s="2" t="s">
        <v>4223</v>
      </c>
      <c r="B356" s="2">
        <v>1250560</v>
      </c>
      <c r="C356" s="2" t="s">
        <v>3153</v>
      </c>
      <c r="D356" s="2" t="s">
        <v>3154</v>
      </c>
      <c r="E356" s="2">
        <v>310885.3</v>
      </c>
      <c r="F356" s="2">
        <v>3001.3</v>
      </c>
      <c r="G356" s="34">
        <v>43851</v>
      </c>
      <c r="H356" s="2">
        <v>66</v>
      </c>
      <c r="I356" s="2" t="s">
        <v>4181</v>
      </c>
      <c r="J356" s="2" t="s">
        <v>3885</v>
      </c>
      <c r="K356" s="2" t="s">
        <v>3159</v>
      </c>
      <c r="L356" s="373" t="s">
        <v>3155</v>
      </c>
    </row>
    <row r="357" spans="1:12">
      <c r="A357" s="2" t="s">
        <v>4219</v>
      </c>
      <c r="B357" s="2">
        <v>1250603</v>
      </c>
      <c r="C357" s="2" t="s">
        <v>3153</v>
      </c>
      <c r="D357" s="2" t="s">
        <v>3154</v>
      </c>
      <c r="E357" s="2">
        <v>33899.11</v>
      </c>
      <c r="F357" s="2">
        <v>33899.11</v>
      </c>
      <c r="G357" s="34">
        <v>43892</v>
      </c>
      <c r="H357" s="2">
        <v>25</v>
      </c>
      <c r="I357" s="2" t="s">
        <v>4179</v>
      </c>
      <c r="J357" s="2" t="s">
        <v>3885</v>
      </c>
      <c r="K357" s="2" t="s">
        <v>3159</v>
      </c>
      <c r="L357" s="373" t="s">
        <v>3155</v>
      </c>
    </row>
    <row r="358" spans="1:12">
      <c r="A358" s="2" t="s">
        <v>4222</v>
      </c>
      <c r="B358" s="2">
        <v>1250518</v>
      </c>
      <c r="C358" s="2" t="s">
        <v>3153</v>
      </c>
      <c r="D358" s="2" t="s">
        <v>3154</v>
      </c>
      <c r="E358" s="2">
        <v>89739.96</v>
      </c>
      <c r="F358" s="2">
        <v>349.64</v>
      </c>
      <c r="G358" s="34">
        <v>43873</v>
      </c>
      <c r="H358" s="2">
        <v>44</v>
      </c>
      <c r="I358" s="2" t="s">
        <v>4177</v>
      </c>
      <c r="J358" s="2" t="s">
        <v>3885</v>
      </c>
      <c r="K358" s="2" t="s">
        <v>3159</v>
      </c>
      <c r="L358" s="373" t="s">
        <v>3155</v>
      </c>
    </row>
    <row r="359" spans="1:12">
      <c r="A359" s="2" t="s">
        <v>4005</v>
      </c>
      <c r="B359" s="2">
        <v>1290062</v>
      </c>
      <c r="C359" s="2" t="s">
        <v>3153</v>
      </c>
      <c r="D359" s="2" t="s">
        <v>3154</v>
      </c>
      <c r="E359" s="2">
        <v>15403.67</v>
      </c>
      <c r="F359" s="2">
        <v>15403.67</v>
      </c>
      <c r="G359" s="34">
        <v>43911</v>
      </c>
      <c r="H359" s="2">
        <v>6</v>
      </c>
      <c r="I359" s="2" t="s">
        <v>4179</v>
      </c>
      <c r="J359" s="2" t="s">
        <v>3885</v>
      </c>
      <c r="K359" s="2" t="s">
        <v>3159</v>
      </c>
      <c r="L359" s="373" t="s">
        <v>3155</v>
      </c>
    </row>
    <row r="360" spans="1:12">
      <c r="A360" s="2" t="s">
        <v>3162</v>
      </c>
      <c r="B360" s="2">
        <v>1171153</v>
      </c>
      <c r="C360" s="2" t="s">
        <v>3153</v>
      </c>
      <c r="D360" s="2" t="s">
        <v>3154</v>
      </c>
      <c r="E360" s="2">
        <v>3540</v>
      </c>
      <c r="F360" s="2">
        <v>3540</v>
      </c>
      <c r="G360" s="34">
        <v>43866</v>
      </c>
      <c r="H360" s="2">
        <v>51</v>
      </c>
      <c r="I360" s="2" t="s">
        <v>4177</v>
      </c>
      <c r="J360" s="2" t="s">
        <v>3885</v>
      </c>
      <c r="K360" s="2" t="s">
        <v>3159</v>
      </c>
      <c r="L360" s="373" t="s">
        <v>3155</v>
      </c>
    </row>
    <row r="361" spans="1:12">
      <c r="A361" s="2" t="s">
        <v>3162</v>
      </c>
      <c r="B361" s="2">
        <v>1171153</v>
      </c>
      <c r="C361" s="2" t="s">
        <v>3153</v>
      </c>
      <c r="D361" s="2" t="s">
        <v>3154</v>
      </c>
      <c r="E361" s="2">
        <v>93135.96</v>
      </c>
      <c r="F361" s="2">
        <v>93135.96</v>
      </c>
      <c r="G361" s="34">
        <v>43885</v>
      </c>
      <c r="H361" s="2">
        <v>32</v>
      </c>
      <c r="I361" s="2" t="s">
        <v>4177</v>
      </c>
      <c r="J361" s="2" t="s">
        <v>3885</v>
      </c>
      <c r="K361" s="2" t="s">
        <v>3159</v>
      </c>
      <c r="L361" s="373" t="s">
        <v>3155</v>
      </c>
    </row>
    <row r="362" spans="1:12">
      <c r="A362" s="2" t="s">
        <v>4230</v>
      </c>
      <c r="B362" s="2">
        <v>1250600</v>
      </c>
      <c r="C362" s="2" t="s">
        <v>3153</v>
      </c>
      <c r="D362" s="2" t="s">
        <v>3154</v>
      </c>
      <c r="E362" s="2">
        <v>50877.88</v>
      </c>
      <c r="F362" s="2">
        <v>50877.88</v>
      </c>
      <c r="G362" s="34">
        <v>43844</v>
      </c>
      <c r="H362" s="2">
        <v>73</v>
      </c>
      <c r="I362" s="2" t="s">
        <v>4181</v>
      </c>
      <c r="J362" s="2" t="s">
        <v>3885</v>
      </c>
      <c r="K362" s="2" t="s">
        <v>3159</v>
      </c>
      <c r="L362" s="373" t="s">
        <v>3155</v>
      </c>
    </row>
    <row r="363" spans="1:12">
      <c r="A363" s="2" t="s">
        <v>4222</v>
      </c>
      <c r="B363" s="2">
        <v>1250518</v>
      </c>
      <c r="C363" s="2" t="s">
        <v>3153</v>
      </c>
      <c r="D363" s="2" t="s">
        <v>3154</v>
      </c>
      <c r="E363" s="2">
        <v>16974.509999999998</v>
      </c>
      <c r="F363" s="2">
        <v>16974.509999999998</v>
      </c>
      <c r="G363" s="34">
        <v>43910</v>
      </c>
      <c r="H363" s="2">
        <v>7</v>
      </c>
      <c r="I363" s="2" t="s">
        <v>4179</v>
      </c>
      <c r="J363" s="2" t="s">
        <v>3885</v>
      </c>
      <c r="K363" s="2" t="s">
        <v>3159</v>
      </c>
      <c r="L363" s="373" t="s">
        <v>3155</v>
      </c>
    </row>
    <row r="364" spans="1:12">
      <c r="A364" s="2" t="s">
        <v>4222</v>
      </c>
      <c r="B364" s="2">
        <v>1250518</v>
      </c>
      <c r="C364" s="2" t="s">
        <v>3153</v>
      </c>
      <c r="D364" s="2" t="s">
        <v>3154</v>
      </c>
      <c r="E364" s="2">
        <v>27165.06</v>
      </c>
      <c r="F364" s="2">
        <v>1672.98</v>
      </c>
      <c r="G364" s="34">
        <v>43847</v>
      </c>
      <c r="H364" s="2">
        <v>70</v>
      </c>
      <c r="I364" s="2" t="s">
        <v>4181</v>
      </c>
      <c r="J364" s="2" t="s">
        <v>3885</v>
      </c>
      <c r="K364" s="2" t="s">
        <v>3159</v>
      </c>
      <c r="L364" s="373" t="s">
        <v>3155</v>
      </c>
    </row>
    <row r="365" spans="1:12">
      <c r="A365" s="2" t="s">
        <v>3944</v>
      </c>
      <c r="B365" s="2">
        <v>555732</v>
      </c>
      <c r="C365" s="2" t="s">
        <v>3153</v>
      </c>
      <c r="D365" s="2" t="s">
        <v>3154</v>
      </c>
      <c r="E365" s="2">
        <v>11280.16</v>
      </c>
      <c r="F365" s="2">
        <v>280.16000000000003</v>
      </c>
      <c r="G365" s="34">
        <v>43889</v>
      </c>
      <c r="H365" s="2">
        <v>28</v>
      </c>
      <c r="I365" s="2" t="s">
        <v>4179</v>
      </c>
      <c r="J365" s="2" t="s">
        <v>3885</v>
      </c>
      <c r="K365" s="2" t="s">
        <v>3159</v>
      </c>
      <c r="L365" s="373" t="s">
        <v>3155</v>
      </c>
    </row>
    <row r="366" spans="1:12">
      <c r="A366" s="2" t="s">
        <v>4218</v>
      </c>
      <c r="B366" s="2">
        <v>1250508</v>
      </c>
      <c r="C366" s="2" t="s">
        <v>3153</v>
      </c>
      <c r="D366" s="2" t="s">
        <v>3154</v>
      </c>
      <c r="E366" s="2">
        <v>10937.73</v>
      </c>
      <c r="F366" s="2">
        <v>6759.98</v>
      </c>
      <c r="G366" s="34">
        <v>43841</v>
      </c>
      <c r="H366" s="2">
        <v>76</v>
      </c>
      <c r="I366" s="2" t="s">
        <v>4181</v>
      </c>
      <c r="J366" s="2" t="s">
        <v>3885</v>
      </c>
      <c r="K366" s="2" t="s">
        <v>3159</v>
      </c>
      <c r="L366" s="373" t="s">
        <v>3155</v>
      </c>
    </row>
    <row r="367" spans="1:12">
      <c r="A367" s="2" t="s">
        <v>4289</v>
      </c>
      <c r="B367" s="2">
        <v>926095</v>
      </c>
      <c r="C367" s="2" t="s">
        <v>3153</v>
      </c>
      <c r="D367" s="2" t="s">
        <v>3154</v>
      </c>
      <c r="E367" s="2">
        <v>4485.17</v>
      </c>
      <c r="F367" s="2">
        <v>4485.17</v>
      </c>
      <c r="G367" s="34">
        <v>43911</v>
      </c>
      <c r="H367" s="2">
        <v>6</v>
      </c>
      <c r="I367" s="2" t="s">
        <v>4179</v>
      </c>
      <c r="J367" s="2" t="s">
        <v>3885</v>
      </c>
      <c r="K367" s="2" t="s">
        <v>3159</v>
      </c>
      <c r="L367" s="373" t="s">
        <v>3155</v>
      </c>
    </row>
    <row r="368" spans="1:12">
      <c r="A368" s="2" t="s">
        <v>4230</v>
      </c>
      <c r="B368" s="2">
        <v>1250600</v>
      </c>
      <c r="C368" s="2" t="s">
        <v>3153</v>
      </c>
      <c r="D368" s="2" t="s">
        <v>3154</v>
      </c>
      <c r="E368" s="2">
        <v>22099.360000000001</v>
      </c>
      <c r="F368" s="2">
        <v>378.36</v>
      </c>
      <c r="G368" s="34">
        <v>43860</v>
      </c>
      <c r="H368" s="2">
        <v>57</v>
      </c>
      <c r="I368" s="2" t="s">
        <v>4177</v>
      </c>
      <c r="J368" s="2" t="s">
        <v>3885</v>
      </c>
      <c r="K368" s="2" t="s">
        <v>3159</v>
      </c>
      <c r="L368" s="373" t="s">
        <v>3155</v>
      </c>
    </row>
    <row r="369" spans="1:12">
      <c r="A369" s="2" t="s">
        <v>4218</v>
      </c>
      <c r="B369" s="2">
        <v>1250508</v>
      </c>
      <c r="C369" s="2" t="s">
        <v>3153</v>
      </c>
      <c r="D369" s="2" t="s">
        <v>3154</v>
      </c>
      <c r="E369" s="2">
        <v>20184.349999999999</v>
      </c>
      <c r="F369" s="2">
        <v>20184.349999999999</v>
      </c>
      <c r="G369" s="34">
        <v>43909</v>
      </c>
      <c r="H369" s="2">
        <v>8</v>
      </c>
      <c r="I369" s="2" t="s">
        <v>4179</v>
      </c>
      <c r="J369" s="2" t="s">
        <v>3885</v>
      </c>
      <c r="K369" s="2" t="s">
        <v>3159</v>
      </c>
      <c r="L369" s="373" t="s">
        <v>3155</v>
      </c>
    </row>
    <row r="370" spans="1:12">
      <c r="A370" s="2" t="s">
        <v>4290</v>
      </c>
      <c r="B370" s="2">
        <v>456842</v>
      </c>
      <c r="C370" s="2" t="s">
        <v>3153</v>
      </c>
      <c r="D370" s="2" t="s">
        <v>3154</v>
      </c>
      <c r="E370" s="2">
        <v>2853.17</v>
      </c>
      <c r="F370" s="2">
        <v>2853.17</v>
      </c>
      <c r="G370" s="34">
        <v>43910</v>
      </c>
      <c r="H370" s="2">
        <v>7</v>
      </c>
      <c r="I370" s="2" t="s">
        <v>4179</v>
      </c>
      <c r="J370" s="2" t="s">
        <v>3885</v>
      </c>
      <c r="K370" s="2" t="s">
        <v>3159</v>
      </c>
      <c r="L370" s="373" t="s">
        <v>3155</v>
      </c>
    </row>
    <row r="371" spans="1:12">
      <c r="A371" s="2" t="s">
        <v>4222</v>
      </c>
      <c r="B371" s="2">
        <v>1250518</v>
      </c>
      <c r="C371" s="2" t="s">
        <v>3153</v>
      </c>
      <c r="D371" s="2" t="s">
        <v>3154</v>
      </c>
      <c r="E371" s="2">
        <v>11048.87</v>
      </c>
      <c r="F371" s="2">
        <v>11048.87</v>
      </c>
      <c r="G371" s="34">
        <v>43911</v>
      </c>
      <c r="H371" s="2">
        <v>6</v>
      </c>
      <c r="I371" s="2" t="s">
        <v>4179</v>
      </c>
      <c r="J371" s="2" t="s">
        <v>3885</v>
      </c>
      <c r="K371" s="2" t="s">
        <v>3159</v>
      </c>
      <c r="L371" s="373" t="s">
        <v>3155</v>
      </c>
    </row>
    <row r="372" spans="1:12">
      <c r="A372" s="2" t="s">
        <v>4222</v>
      </c>
      <c r="B372" s="2">
        <v>1250518</v>
      </c>
      <c r="C372" s="2" t="s">
        <v>3153</v>
      </c>
      <c r="D372" s="2" t="s">
        <v>3154</v>
      </c>
      <c r="E372" s="2">
        <v>136745.12</v>
      </c>
      <c r="F372" s="2">
        <v>421.02</v>
      </c>
      <c r="G372" s="34">
        <v>43892</v>
      </c>
      <c r="H372" s="2">
        <v>25</v>
      </c>
      <c r="I372" s="2" t="s">
        <v>4179</v>
      </c>
      <c r="J372" s="2" t="s">
        <v>3885</v>
      </c>
      <c r="K372" s="2" t="s">
        <v>3159</v>
      </c>
      <c r="L372" s="373" t="s">
        <v>3155</v>
      </c>
    </row>
    <row r="373" spans="1:12">
      <c r="A373" s="2" t="s">
        <v>4219</v>
      </c>
      <c r="B373" s="2">
        <v>1250603</v>
      </c>
      <c r="C373" s="2" t="s">
        <v>3153</v>
      </c>
      <c r="D373" s="2" t="s">
        <v>3154</v>
      </c>
      <c r="E373" s="2">
        <v>71772.929999999993</v>
      </c>
      <c r="F373" s="2">
        <v>71772.929999999993</v>
      </c>
      <c r="G373" s="34">
        <v>43904</v>
      </c>
      <c r="H373" s="2">
        <v>13</v>
      </c>
      <c r="I373" s="2" t="s">
        <v>4179</v>
      </c>
      <c r="J373" s="2" t="s">
        <v>3885</v>
      </c>
      <c r="K373" s="2" t="s">
        <v>3159</v>
      </c>
      <c r="L373" s="373" t="s">
        <v>3155</v>
      </c>
    </row>
    <row r="374" spans="1:12">
      <c r="A374" s="2" t="s">
        <v>4291</v>
      </c>
      <c r="B374" s="2">
        <v>1278616</v>
      </c>
      <c r="C374" s="2" t="s">
        <v>3153</v>
      </c>
      <c r="D374" s="2" t="s">
        <v>3154</v>
      </c>
      <c r="E374" s="2">
        <v>854</v>
      </c>
      <c r="F374" s="2">
        <v>854</v>
      </c>
      <c r="G374" s="34">
        <v>43892</v>
      </c>
      <c r="H374" s="2">
        <v>25</v>
      </c>
      <c r="I374" s="2" t="s">
        <v>4179</v>
      </c>
      <c r="J374" s="2" t="s">
        <v>3885</v>
      </c>
      <c r="K374" s="2" t="s">
        <v>3159</v>
      </c>
      <c r="L374" s="373" t="s">
        <v>3155</v>
      </c>
    </row>
    <row r="375" spans="1:12">
      <c r="A375" s="2" t="s">
        <v>3160</v>
      </c>
      <c r="B375" s="2">
        <v>1250552</v>
      </c>
      <c r="C375" s="2" t="s">
        <v>3153</v>
      </c>
      <c r="D375" s="2" t="s">
        <v>3154</v>
      </c>
      <c r="E375" s="2">
        <v>29330.11</v>
      </c>
      <c r="F375" s="2">
        <v>29330.11</v>
      </c>
      <c r="G375" s="34">
        <v>43890</v>
      </c>
      <c r="H375" s="2">
        <v>27</v>
      </c>
      <c r="I375" s="2" t="s">
        <v>4179</v>
      </c>
      <c r="J375" s="2" t="s">
        <v>3885</v>
      </c>
      <c r="K375" s="2" t="s">
        <v>3159</v>
      </c>
      <c r="L375" s="373" t="s">
        <v>3155</v>
      </c>
    </row>
    <row r="376" spans="1:12">
      <c r="A376" s="2" t="s">
        <v>4245</v>
      </c>
      <c r="B376" s="2">
        <v>1250557</v>
      </c>
      <c r="C376" s="2" t="s">
        <v>3153</v>
      </c>
      <c r="D376" s="2" t="s">
        <v>3154</v>
      </c>
      <c r="E376" s="2">
        <v>14233.27</v>
      </c>
      <c r="F376" s="2">
        <v>14233.27</v>
      </c>
      <c r="G376" s="34">
        <v>43897</v>
      </c>
      <c r="H376" s="2">
        <v>20</v>
      </c>
      <c r="I376" s="2" t="s">
        <v>4179</v>
      </c>
      <c r="J376" s="2" t="s">
        <v>3885</v>
      </c>
      <c r="K376" s="2" t="s">
        <v>3159</v>
      </c>
      <c r="L376" s="373" t="s">
        <v>3155</v>
      </c>
    </row>
    <row r="377" spans="1:12">
      <c r="A377" s="2" t="s">
        <v>4292</v>
      </c>
      <c r="B377" s="2">
        <v>134068</v>
      </c>
      <c r="C377" s="2" t="s">
        <v>3153</v>
      </c>
      <c r="D377" s="2" t="s">
        <v>3154</v>
      </c>
      <c r="E377" s="2">
        <v>275.01</v>
      </c>
      <c r="F377" s="2">
        <v>275.01</v>
      </c>
      <c r="G377" s="34">
        <v>43901</v>
      </c>
      <c r="H377" s="2">
        <v>16</v>
      </c>
      <c r="I377" s="2" t="s">
        <v>4179</v>
      </c>
      <c r="J377" s="2" t="s">
        <v>3885</v>
      </c>
      <c r="K377" s="2" t="s">
        <v>3159</v>
      </c>
      <c r="L377" s="373" t="s">
        <v>3155</v>
      </c>
    </row>
    <row r="378" spans="1:12">
      <c r="A378" s="2" t="s">
        <v>4235</v>
      </c>
      <c r="B378" s="2">
        <v>1250593</v>
      </c>
      <c r="C378" s="2" t="s">
        <v>3153</v>
      </c>
      <c r="D378" s="2" t="s">
        <v>3154</v>
      </c>
      <c r="E378" s="2">
        <v>28470.99</v>
      </c>
      <c r="F378" s="2">
        <v>1500.54</v>
      </c>
      <c r="G378" s="34">
        <v>43890</v>
      </c>
      <c r="H378" s="2">
        <v>27</v>
      </c>
      <c r="I378" s="2" t="s">
        <v>4179</v>
      </c>
      <c r="J378" s="2" t="s">
        <v>3885</v>
      </c>
      <c r="K378" s="2" t="s">
        <v>3159</v>
      </c>
      <c r="L378" s="373" t="s">
        <v>3155</v>
      </c>
    </row>
    <row r="379" spans="1:12">
      <c r="A379" s="2" t="s">
        <v>4242</v>
      </c>
      <c r="B379" s="2">
        <v>1250580</v>
      </c>
      <c r="C379" s="2" t="s">
        <v>3153</v>
      </c>
      <c r="D379" s="2" t="s">
        <v>3154</v>
      </c>
      <c r="E379" s="2">
        <v>44696.74</v>
      </c>
      <c r="F379" s="2">
        <v>44696.74</v>
      </c>
      <c r="G379" s="34">
        <v>43860</v>
      </c>
      <c r="H379" s="2">
        <v>57</v>
      </c>
      <c r="I379" s="2" t="s">
        <v>4177</v>
      </c>
      <c r="J379" s="2" t="s">
        <v>3885</v>
      </c>
      <c r="K379" s="2" t="s">
        <v>3159</v>
      </c>
      <c r="L379" s="373" t="s">
        <v>3155</v>
      </c>
    </row>
    <row r="380" spans="1:12">
      <c r="A380" s="2" t="s">
        <v>3160</v>
      </c>
      <c r="B380" s="2">
        <v>1250552</v>
      </c>
      <c r="C380" s="2" t="s">
        <v>3153</v>
      </c>
      <c r="D380" s="2" t="s">
        <v>3154</v>
      </c>
      <c r="E380" s="2">
        <v>137224.35</v>
      </c>
      <c r="F380" s="2">
        <v>137224.35</v>
      </c>
      <c r="G380" s="34">
        <v>43904</v>
      </c>
      <c r="H380" s="2">
        <v>13</v>
      </c>
      <c r="I380" s="2" t="s">
        <v>4179</v>
      </c>
      <c r="J380" s="2" t="s">
        <v>3885</v>
      </c>
      <c r="K380" s="2" t="s">
        <v>3159</v>
      </c>
      <c r="L380" s="373" t="s">
        <v>3155</v>
      </c>
    </row>
    <row r="381" spans="1:12">
      <c r="A381" s="2" t="s">
        <v>4242</v>
      </c>
      <c r="B381" s="2">
        <v>1250580</v>
      </c>
      <c r="C381" s="2" t="s">
        <v>3153</v>
      </c>
      <c r="D381" s="2" t="s">
        <v>3154</v>
      </c>
      <c r="E381" s="2">
        <v>326332.93</v>
      </c>
      <c r="F381" s="2">
        <v>1373.93</v>
      </c>
      <c r="G381" s="34">
        <v>43883</v>
      </c>
      <c r="H381" s="2">
        <v>34</v>
      </c>
      <c r="I381" s="2" t="s">
        <v>4177</v>
      </c>
      <c r="J381" s="2" t="s">
        <v>3885</v>
      </c>
      <c r="K381" s="2" t="s">
        <v>3159</v>
      </c>
      <c r="L381" s="373" t="s">
        <v>3155</v>
      </c>
    </row>
    <row r="382" spans="1:12">
      <c r="A382" s="2" t="s">
        <v>4219</v>
      </c>
      <c r="B382" s="2">
        <v>1250603</v>
      </c>
      <c r="C382" s="2" t="s">
        <v>3153</v>
      </c>
      <c r="D382" s="2" t="s">
        <v>3154</v>
      </c>
      <c r="E382" s="2">
        <v>29811.23</v>
      </c>
      <c r="F382" s="2">
        <v>29811.23</v>
      </c>
      <c r="G382" s="34">
        <v>43910</v>
      </c>
      <c r="H382" s="2">
        <v>7</v>
      </c>
      <c r="I382" s="2" t="s">
        <v>4179</v>
      </c>
      <c r="J382" s="2" t="s">
        <v>3885</v>
      </c>
      <c r="K382" s="2" t="s">
        <v>3159</v>
      </c>
      <c r="L382" s="373" t="s">
        <v>3155</v>
      </c>
    </row>
    <row r="383" spans="1:12">
      <c r="A383" s="2" t="s">
        <v>4219</v>
      </c>
      <c r="B383" s="2">
        <v>1250603</v>
      </c>
      <c r="C383" s="2" t="s">
        <v>3153</v>
      </c>
      <c r="D383" s="2" t="s">
        <v>3154</v>
      </c>
      <c r="E383" s="2">
        <v>39405.050000000003</v>
      </c>
      <c r="F383" s="2">
        <v>39405.050000000003</v>
      </c>
      <c r="G383" s="34">
        <v>43904</v>
      </c>
      <c r="H383" s="2">
        <v>13</v>
      </c>
      <c r="I383" s="2" t="s">
        <v>4179</v>
      </c>
      <c r="J383" s="2" t="s">
        <v>3885</v>
      </c>
      <c r="K383" s="2" t="s">
        <v>3159</v>
      </c>
      <c r="L383" s="373" t="s">
        <v>3155</v>
      </c>
    </row>
    <row r="384" spans="1:12">
      <c r="A384" s="2" t="s">
        <v>3162</v>
      </c>
      <c r="B384" s="2">
        <v>1171153</v>
      </c>
      <c r="C384" s="2" t="s">
        <v>3153</v>
      </c>
      <c r="D384" s="2" t="s">
        <v>3154</v>
      </c>
      <c r="E384" s="2">
        <v>72932.59</v>
      </c>
      <c r="F384" s="2">
        <v>72932.59</v>
      </c>
      <c r="G384" s="34">
        <v>43899</v>
      </c>
      <c r="H384" s="2">
        <v>18</v>
      </c>
      <c r="I384" s="2" t="s">
        <v>4179</v>
      </c>
      <c r="J384" s="2" t="s">
        <v>3885</v>
      </c>
      <c r="K384" s="2" t="s">
        <v>3159</v>
      </c>
      <c r="L384" s="373" t="s">
        <v>3155</v>
      </c>
    </row>
    <row r="385" spans="1:12">
      <c r="A385" s="2" t="s">
        <v>3162</v>
      </c>
      <c r="B385" s="2">
        <v>1171153</v>
      </c>
      <c r="C385" s="2" t="s">
        <v>3153</v>
      </c>
      <c r="D385" s="2" t="s">
        <v>3154</v>
      </c>
      <c r="E385" s="2">
        <v>64581.42</v>
      </c>
      <c r="F385" s="2">
        <v>64581.42</v>
      </c>
      <c r="G385" s="34">
        <v>43882</v>
      </c>
      <c r="H385" s="2">
        <v>35</v>
      </c>
      <c r="I385" s="2" t="s">
        <v>4177</v>
      </c>
      <c r="J385" s="2" t="s">
        <v>3885</v>
      </c>
      <c r="K385" s="2" t="s">
        <v>3159</v>
      </c>
      <c r="L385" s="373" t="s">
        <v>3155</v>
      </c>
    </row>
    <row r="386" spans="1:12">
      <c r="A386" s="2" t="s">
        <v>4222</v>
      </c>
      <c r="B386" s="2">
        <v>1250518</v>
      </c>
      <c r="C386" s="2" t="s">
        <v>3153</v>
      </c>
      <c r="D386" s="2" t="s">
        <v>3154</v>
      </c>
      <c r="E386" s="2">
        <v>14468.09</v>
      </c>
      <c r="F386" s="2">
        <v>14468.09</v>
      </c>
      <c r="G386" s="34">
        <v>43910</v>
      </c>
      <c r="H386" s="2">
        <v>7</v>
      </c>
      <c r="I386" s="2" t="s">
        <v>4179</v>
      </c>
      <c r="J386" s="2" t="s">
        <v>3885</v>
      </c>
      <c r="K386" s="2" t="s">
        <v>3159</v>
      </c>
      <c r="L386" s="373" t="s">
        <v>3155</v>
      </c>
    </row>
    <row r="387" spans="1:12">
      <c r="A387" s="2" t="s">
        <v>3162</v>
      </c>
      <c r="B387" s="2">
        <v>1171153</v>
      </c>
      <c r="C387" s="2" t="s">
        <v>3153</v>
      </c>
      <c r="D387" s="2" t="s">
        <v>3154</v>
      </c>
      <c r="E387" s="2">
        <v>6738.07</v>
      </c>
      <c r="F387" s="2">
        <v>6738.07</v>
      </c>
      <c r="G387" s="34">
        <v>43829</v>
      </c>
      <c r="H387" s="2">
        <v>88</v>
      </c>
      <c r="I387" s="2" t="s">
        <v>4181</v>
      </c>
      <c r="J387" s="2" t="s">
        <v>3885</v>
      </c>
      <c r="K387" s="2" t="s">
        <v>3159</v>
      </c>
      <c r="L387" s="373" t="s">
        <v>3155</v>
      </c>
    </row>
    <row r="388" spans="1:12">
      <c r="A388" s="2" t="s">
        <v>4223</v>
      </c>
      <c r="B388" s="2">
        <v>1250560</v>
      </c>
      <c r="C388" s="2" t="s">
        <v>3153</v>
      </c>
      <c r="D388" s="2" t="s">
        <v>3154</v>
      </c>
      <c r="E388" s="2">
        <v>70522.5</v>
      </c>
      <c r="F388" s="2">
        <v>70522.5</v>
      </c>
      <c r="G388" s="34">
        <v>43868</v>
      </c>
      <c r="H388" s="2">
        <v>49</v>
      </c>
      <c r="I388" s="2" t="s">
        <v>4177</v>
      </c>
      <c r="J388" s="2" t="s">
        <v>3885</v>
      </c>
      <c r="K388" s="2" t="s">
        <v>3159</v>
      </c>
      <c r="L388" s="373" t="s">
        <v>3155</v>
      </c>
    </row>
    <row r="389" spans="1:12">
      <c r="A389" s="2" t="s">
        <v>4230</v>
      </c>
      <c r="B389" s="2">
        <v>1250600</v>
      </c>
      <c r="C389" s="2" t="s">
        <v>3153</v>
      </c>
      <c r="D389" s="2" t="s">
        <v>3154</v>
      </c>
      <c r="E389" s="2">
        <v>23126.34</v>
      </c>
      <c r="F389" s="2">
        <v>1090.3399999999999</v>
      </c>
      <c r="G389" s="34">
        <v>43851</v>
      </c>
      <c r="H389" s="2">
        <v>66</v>
      </c>
      <c r="I389" s="2" t="s">
        <v>4181</v>
      </c>
      <c r="J389" s="2" t="s">
        <v>3885</v>
      </c>
      <c r="K389" s="2" t="s">
        <v>3159</v>
      </c>
      <c r="L389" s="373" t="s">
        <v>3155</v>
      </c>
    </row>
    <row r="390" spans="1:12">
      <c r="A390" s="2" t="s">
        <v>3162</v>
      </c>
      <c r="B390" s="2">
        <v>1171153</v>
      </c>
      <c r="C390" s="2" t="s">
        <v>3153</v>
      </c>
      <c r="D390" s="2" t="s">
        <v>3154</v>
      </c>
      <c r="E390" s="2">
        <v>17731.259999999998</v>
      </c>
      <c r="F390" s="2">
        <v>1070.26</v>
      </c>
      <c r="G390" s="34">
        <v>43886</v>
      </c>
      <c r="H390" s="2">
        <v>31</v>
      </c>
      <c r="I390" s="2" t="s">
        <v>4177</v>
      </c>
      <c r="J390" s="2" t="s">
        <v>3885</v>
      </c>
      <c r="K390" s="2" t="s">
        <v>3159</v>
      </c>
      <c r="L390" s="373" t="s">
        <v>3155</v>
      </c>
    </row>
    <row r="391" spans="1:12">
      <c r="A391" s="2" t="s">
        <v>4222</v>
      </c>
      <c r="B391" s="2">
        <v>1250518</v>
      </c>
      <c r="C391" s="2" t="s">
        <v>3153</v>
      </c>
      <c r="D391" s="2" t="s">
        <v>3154</v>
      </c>
      <c r="E391" s="2">
        <v>17436.38</v>
      </c>
      <c r="F391" s="2">
        <v>17436.38</v>
      </c>
      <c r="G391" s="34">
        <v>43899</v>
      </c>
      <c r="H391" s="2">
        <v>18</v>
      </c>
      <c r="I391" s="2" t="s">
        <v>4179</v>
      </c>
      <c r="J391" s="2" t="s">
        <v>3885</v>
      </c>
      <c r="K391" s="2" t="s">
        <v>3159</v>
      </c>
      <c r="L391" s="373" t="s">
        <v>3155</v>
      </c>
    </row>
    <row r="392" spans="1:12">
      <c r="A392" s="2" t="s">
        <v>4218</v>
      </c>
      <c r="B392" s="2">
        <v>1250508</v>
      </c>
      <c r="C392" s="2" t="s">
        <v>3153</v>
      </c>
      <c r="D392" s="2" t="s">
        <v>3154</v>
      </c>
      <c r="E392" s="2">
        <v>14762.69</v>
      </c>
      <c r="F392" s="2">
        <v>14762.69</v>
      </c>
      <c r="G392" s="34">
        <v>43910</v>
      </c>
      <c r="H392" s="2">
        <v>7</v>
      </c>
      <c r="I392" s="2" t="s">
        <v>4179</v>
      </c>
      <c r="J392" s="2" t="s">
        <v>3885</v>
      </c>
      <c r="K392" s="2" t="s">
        <v>3159</v>
      </c>
      <c r="L392" s="373" t="s">
        <v>3155</v>
      </c>
    </row>
    <row r="393" spans="1:12">
      <c r="A393" s="2" t="s">
        <v>3160</v>
      </c>
      <c r="B393" s="2">
        <v>1250552</v>
      </c>
      <c r="C393" s="2" t="s">
        <v>3153</v>
      </c>
      <c r="D393" s="2" t="s">
        <v>3154</v>
      </c>
      <c r="E393" s="2">
        <v>28629.7</v>
      </c>
      <c r="F393" s="2">
        <v>4748.7</v>
      </c>
      <c r="G393" s="34">
        <v>43872</v>
      </c>
      <c r="H393" s="2">
        <v>45</v>
      </c>
      <c r="I393" s="2" t="s">
        <v>4177</v>
      </c>
      <c r="J393" s="2" t="s">
        <v>3885</v>
      </c>
      <c r="K393" s="2" t="s">
        <v>3159</v>
      </c>
      <c r="L393" s="373" t="s">
        <v>3155</v>
      </c>
    </row>
    <row r="394" spans="1:12">
      <c r="A394" s="2" t="s">
        <v>4293</v>
      </c>
      <c r="B394" s="2">
        <v>1216081</v>
      </c>
      <c r="C394" s="2" t="s">
        <v>3153</v>
      </c>
      <c r="D394" s="2" t="s">
        <v>3154</v>
      </c>
      <c r="E394" s="2">
        <v>2082.88</v>
      </c>
      <c r="F394" s="2">
        <v>2082.88</v>
      </c>
      <c r="G394" s="34">
        <v>43854</v>
      </c>
      <c r="H394" s="2">
        <v>63</v>
      </c>
      <c r="I394" s="2" t="s">
        <v>4181</v>
      </c>
      <c r="J394" s="2" t="s">
        <v>3885</v>
      </c>
      <c r="K394" s="2" t="s">
        <v>3159</v>
      </c>
      <c r="L394" s="373" t="s">
        <v>3155</v>
      </c>
    </row>
    <row r="395" spans="1:12">
      <c r="A395" s="2" t="s">
        <v>4294</v>
      </c>
      <c r="B395" s="2">
        <v>1217038</v>
      </c>
      <c r="C395" s="2" t="s">
        <v>3153</v>
      </c>
      <c r="D395" s="2" t="s">
        <v>3154</v>
      </c>
      <c r="E395" s="2">
        <v>1000</v>
      </c>
      <c r="F395" s="2">
        <v>1000</v>
      </c>
      <c r="G395" s="34">
        <v>43864</v>
      </c>
      <c r="H395" s="2">
        <v>53</v>
      </c>
      <c r="I395" s="2" t="s">
        <v>4177</v>
      </c>
      <c r="J395" s="2" t="s">
        <v>3885</v>
      </c>
      <c r="K395" s="2" t="s">
        <v>3159</v>
      </c>
      <c r="L395" s="373" t="s">
        <v>3155</v>
      </c>
    </row>
    <row r="396" spans="1:12">
      <c r="A396" s="2" t="s">
        <v>4222</v>
      </c>
      <c r="B396" s="2">
        <v>1250518</v>
      </c>
      <c r="C396" s="2" t="s">
        <v>3153</v>
      </c>
      <c r="D396" s="2" t="s">
        <v>3154</v>
      </c>
      <c r="E396" s="2">
        <v>31621.91</v>
      </c>
      <c r="F396" s="2">
        <v>31621.91</v>
      </c>
      <c r="G396" s="34">
        <v>43889</v>
      </c>
      <c r="H396" s="2">
        <v>28</v>
      </c>
      <c r="I396" s="2" t="s">
        <v>4179</v>
      </c>
      <c r="J396" s="2" t="s">
        <v>3885</v>
      </c>
      <c r="K396" s="2" t="s">
        <v>3159</v>
      </c>
      <c r="L396" s="373" t="s">
        <v>3155</v>
      </c>
    </row>
    <row r="397" spans="1:12">
      <c r="A397" s="2" t="s">
        <v>3157</v>
      </c>
      <c r="B397" s="2">
        <v>1250590</v>
      </c>
      <c r="C397" s="2" t="s">
        <v>3153</v>
      </c>
      <c r="D397" s="2" t="s">
        <v>3154</v>
      </c>
      <c r="E397" s="2">
        <v>13248.69</v>
      </c>
      <c r="F397" s="2">
        <v>13248.69</v>
      </c>
      <c r="G397" s="34">
        <v>43910</v>
      </c>
      <c r="H397" s="2">
        <v>7</v>
      </c>
      <c r="I397" s="2" t="s">
        <v>4179</v>
      </c>
      <c r="J397" s="2" t="s">
        <v>3885</v>
      </c>
      <c r="K397" s="2" t="s">
        <v>3159</v>
      </c>
      <c r="L397" s="373" t="s">
        <v>3155</v>
      </c>
    </row>
    <row r="398" spans="1:12">
      <c r="A398" s="2" t="s">
        <v>3162</v>
      </c>
      <c r="B398" s="2">
        <v>1171153</v>
      </c>
      <c r="C398" s="2" t="s">
        <v>3153</v>
      </c>
      <c r="D398" s="2" t="s">
        <v>3154</v>
      </c>
      <c r="E398" s="2">
        <v>32012.68</v>
      </c>
      <c r="F398" s="2">
        <v>32012.68</v>
      </c>
      <c r="G398" s="34">
        <v>43902</v>
      </c>
      <c r="H398" s="2">
        <v>15</v>
      </c>
      <c r="I398" s="2" t="s">
        <v>4179</v>
      </c>
      <c r="J398" s="2" t="s">
        <v>3885</v>
      </c>
      <c r="K398" s="2" t="s">
        <v>3159</v>
      </c>
      <c r="L398" s="373" t="s">
        <v>3155</v>
      </c>
    </row>
    <row r="399" spans="1:12">
      <c r="A399" s="2" t="s">
        <v>3160</v>
      </c>
      <c r="B399" s="2">
        <v>1250552</v>
      </c>
      <c r="C399" s="2" t="s">
        <v>3153</v>
      </c>
      <c r="D399" s="2" t="s">
        <v>3154</v>
      </c>
      <c r="E399" s="2">
        <v>21916.46</v>
      </c>
      <c r="F399" s="2">
        <v>6083.46</v>
      </c>
      <c r="G399" s="34">
        <v>43826</v>
      </c>
      <c r="H399" s="2">
        <v>91</v>
      </c>
      <c r="I399" s="2" t="s">
        <v>4174</v>
      </c>
      <c r="J399" s="2" t="s">
        <v>3885</v>
      </c>
      <c r="K399" s="2" t="s">
        <v>3159</v>
      </c>
      <c r="L399" s="373" t="s">
        <v>3155</v>
      </c>
    </row>
    <row r="400" spans="1:12">
      <c r="A400" s="2" t="s">
        <v>4222</v>
      </c>
      <c r="B400" s="2">
        <v>1250518</v>
      </c>
      <c r="C400" s="2" t="s">
        <v>3153</v>
      </c>
      <c r="D400" s="2" t="s">
        <v>3154</v>
      </c>
      <c r="E400" s="2">
        <v>14668.81</v>
      </c>
      <c r="F400" s="2">
        <v>14668.81</v>
      </c>
      <c r="G400" s="34">
        <v>43904</v>
      </c>
      <c r="H400" s="2">
        <v>13</v>
      </c>
      <c r="I400" s="2" t="s">
        <v>4179</v>
      </c>
      <c r="J400" s="2" t="s">
        <v>3885</v>
      </c>
      <c r="K400" s="2" t="s">
        <v>3159</v>
      </c>
      <c r="L400" s="373" t="s">
        <v>3155</v>
      </c>
    </row>
    <row r="401" spans="1:12">
      <c r="A401" s="2" t="s">
        <v>4227</v>
      </c>
      <c r="B401" s="2">
        <v>1250594</v>
      </c>
      <c r="C401" s="2" t="s">
        <v>3153</v>
      </c>
      <c r="D401" s="2" t="s">
        <v>3154</v>
      </c>
      <c r="E401" s="2">
        <v>25650.27</v>
      </c>
      <c r="F401" s="2">
        <v>25650.27</v>
      </c>
      <c r="G401" s="34">
        <v>43876</v>
      </c>
      <c r="H401" s="2">
        <v>41</v>
      </c>
      <c r="I401" s="2" t="s">
        <v>4177</v>
      </c>
      <c r="J401" s="2" t="s">
        <v>3885</v>
      </c>
      <c r="K401" s="2" t="s">
        <v>3159</v>
      </c>
      <c r="L401" s="373" t="s">
        <v>3155</v>
      </c>
    </row>
    <row r="402" spans="1:12">
      <c r="A402" s="2" t="s">
        <v>4223</v>
      </c>
      <c r="B402" s="2">
        <v>1250560</v>
      </c>
      <c r="C402" s="2" t="s">
        <v>3153</v>
      </c>
      <c r="D402" s="2" t="s">
        <v>3154</v>
      </c>
      <c r="E402" s="2">
        <v>65939.89</v>
      </c>
      <c r="F402" s="2">
        <v>65939.89</v>
      </c>
      <c r="G402" s="34">
        <v>43897</v>
      </c>
      <c r="H402" s="2">
        <v>20</v>
      </c>
      <c r="I402" s="2" t="s">
        <v>4179</v>
      </c>
      <c r="J402" s="2" t="s">
        <v>3885</v>
      </c>
      <c r="K402" s="2" t="s">
        <v>3159</v>
      </c>
      <c r="L402" s="373" t="s">
        <v>3155</v>
      </c>
    </row>
    <row r="403" spans="1:12">
      <c r="A403" s="2" t="s">
        <v>4295</v>
      </c>
      <c r="B403" s="2">
        <v>136055</v>
      </c>
      <c r="C403" s="2" t="s">
        <v>3153</v>
      </c>
      <c r="D403" s="2" t="s">
        <v>3154</v>
      </c>
      <c r="E403" s="2">
        <v>2720.47</v>
      </c>
      <c r="F403" s="2">
        <v>2720.47</v>
      </c>
      <c r="G403" s="34">
        <v>43873</v>
      </c>
      <c r="H403" s="2">
        <v>44</v>
      </c>
      <c r="I403" s="2" t="s">
        <v>4177</v>
      </c>
      <c r="J403" s="2" t="s">
        <v>3885</v>
      </c>
      <c r="K403" s="2" t="s">
        <v>3159</v>
      </c>
      <c r="L403" s="373" t="s">
        <v>3155</v>
      </c>
    </row>
    <row r="404" spans="1:12">
      <c r="A404" s="2" t="s">
        <v>4218</v>
      </c>
      <c r="B404" s="2">
        <v>1250508</v>
      </c>
      <c r="C404" s="2" t="s">
        <v>3153</v>
      </c>
      <c r="D404" s="2" t="s">
        <v>3154</v>
      </c>
      <c r="E404" s="2">
        <v>19334.95</v>
      </c>
      <c r="F404" s="2">
        <v>19334.95</v>
      </c>
      <c r="G404" s="34">
        <v>43855</v>
      </c>
      <c r="H404" s="2">
        <v>62</v>
      </c>
      <c r="I404" s="2" t="s">
        <v>4181</v>
      </c>
      <c r="J404" s="2" t="s">
        <v>3885</v>
      </c>
      <c r="K404" s="2" t="s">
        <v>3159</v>
      </c>
      <c r="L404" s="373" t="s">
        <v>3155</v>
      </c>
    </row>
    <row r="405" spans="1:12">
      <c r="A405" s="2" t="s">
        <v>4222</v>
      </c>
      <c r="B405" s="2">
        <v>1250518</v>
      </c>
      <c r="C405" s="2" t="s">
        <v>3153</v>
      </c>
      <c r="D405" s="2" t="s">
        <v>3154</v>
      </c>
      <c r="E405" s="2">
        <v>15411.35</v>
      </c>
      <c r="F405" s="2">
        <v>15411.35</v>
      </c>
      <c r="G405" s="34">
        <v>43883</v>
      </c>
      <c r="H405" s="2">
        <v>34</v>
      </c>
      <c r="I405" s="2" t="s">
        <v>4177</v>
      </c>
      <c r="J405" s="2" t="s">
        <v>3885</v>
      </c>
      <c r="K405" s="2" t="s">
        <v>3159</v>
      </c>
      <c r="L405" s="373" t="s">
        <v>3155</v>
      </c>
    </row>
    <row r="406" spans="1:12">
      <c r="A406" s="2" t="s">
        <v>4287</v>
      </c>
      <c r="B406" s="2">
        <v>1288133</v>
      </c>
      <c r="C406" s="2" t="s">
        <v>3153</v>
      </c>
      <c r="D406" s="2" t="s">
        <v>3154</v>
      </c>
      <c r="E406" s="2">
        <v>1037.02</v>
      </c>
      <c r="F406" s="2">
        <v>1037.02</v>
      </c>
      <c r="G406" s="34">
        <v>43910</v>
      </c>
      <c r="H406" s="2">
        <v>7</v>
      </c>
      <c r="I406" s="2" t="s">
        <v>4179</v>
      </c>
      <c r="J406" s="2" t="s">
        <v>3885</v>
      </c>
      <c r="K406" s="2" t="s">
        <v>3159</v>
      </c>
      <c r="L406" s="373" t="s">
        <v>3155</v>
      </c>
    </row>
    <row r="407" spans="1:12">
      <c r="A407" s="2" t="s">
        <v>4222</v>
      </c>
      <c r="B407" s="2">
        <v>1250518</v>
      </c>
      <c r="C407" s="2" t="s">
        <v>3153</v>
      </c>
      <c r="D407" s="2" t="s">
        <v>3154</v>
      </c>
      <c r="E407" s="2">
        <v>22603.599999999999</v>
      </c>
      <c r="F407" s="2">
        <v>22603.599999999999</v>
      </c>
      <c r="G407" s="34">
        <v>43896</v>
      </c>
      <c r="H407" s="2">
        <v>21</v>
      </c>
      <c r="I407" s="2" t="s">
        <v>4179</v>
      </c>
      <c r="J407" s="2" t="s">
        <v>3885</v>
      </c>
      <c r="K407" s="2" t="s">
        <v>3159</v>
      </c>
      <c r="L407" s="373" t="s">
        <v>3155</v>
      </c>
    </row>
    <row r="408" spans="1:12">
      <c r="A408" s="2" t="s">
        <v>4218</v>
      </c>
      <c r="B408" s="2">
        <v>1250508</v>
      </c>
      <c r="C408" s="2" t="s">
        <v>3153</v>
      </c>
      <c r="D408" s="2" t="s">
        <v>3154</v>
      </c>
      <c r="E408" s="2">
        <v>24323.11</v>
      </c>
      <c r="F408" s="2">
        <v>24323.11</v>
      </c>
      <c r="G408" s="34">
        <v>43830</v>
      </c>
      <c r="H408" s="2">
        <v>87</v>
      </c>
      <c r="I408" s="2" t="s">
        <v>4181</v>
      </c>
      <c r="J408" s="2" t="s">
        <v>3885</v>
      </c>
      <c r="K408" s="2" t="s">
        <v>3159</v>
      </c>
      <c r="L408" s="373" t="s">
        <v>3155</v>
      </c>
    </row>
    <row r="409" spans="1:12">
      <c r="A409" s="2" t="s">
        <v>4296</v>
      </c>
      <c r="B409" s="2">
        <v>968395</v>
      </c>
      <c r="C409" s="2" t="s">
        <v>3153</v>
      </c>
      <c r="D409" s="2" t="s">
        <v>3154</v>
      </c>
      <c r="E409" s="2">
        <v>2256.0300000000002</v>
      </c>
      <c r="F409" s="2">
        <v>2256.0300000000002</v>
      </c>
      <c r="G409" s="34">
        <v>43904</v>
      </c>
      <c r="H409" s="2">
        <v>13</v>
      </c>
      <c r="I409" s="2" t="s">
        <v>4179</v>
      </c>
      <c r="J409" s="2" t="s">
        <v>3885</v>
      </c>
      <c r="K409" s="2" t="s">
        <v>3159</v>
      </c>
      <c r="L409" s="373" t="s">
        <v>3155</v>
      </c>
    </row>
    <row r="410" spans="1:12">
      <c r="A410" s="2" t="s">
        <v>4235</v>
      </c>
      <c r="B410" s="2">
        <v>1250593</v>
      </c>
      <c r="C410" s="2" t="s">
        <v>3153</v>
      </c>
      <c r="D410" s="2" t="s">
        <v>3154</v>
      </c>
      <c r="E410" s="2">
        <v>13670.23</v>
      </c>
      <c r="F410" s="2">
        <v>13670.23</v>
      </c>
      <c r="G410" s="34">
        <v>43872</v>
      </c>
      <c r="H410" s="2">
        <v>45</v>
      </c>
      <c r="I410" s="2" t="s">
        <v>4177</v>
      </c>
      <c r="J410" s="2" t="s">
        <v>3885</v>
      </c>
      <c r="K410" s="2" t="s">
        <v>3159</v>
      </c>
      <c r="L410" s="373" t="s">
        <v>3155</v>
      </c>
    </row>
    <row r="411" spans="1:12">
      <c r="A411" s="2" t="s">
        <v>4297</v>
      </c>
      <c r="B411" s="2">
        <v>903768</v>
      </c>
      <c r="C411" s="2" t="s">
        <v>3153</v>
      </c>
      <c r="D411" s="2" t="s">
        <v>3154</v>
      </c>
      <c r="E411" s="2">
        <v>4235.04</v>
      </c>
      <c r="F411" s="2">
        <v>435.04</v>
      </c>
      <c r="G411" s="34">
        <v>43902</v>
      </c>
      <c r="H411" s="2">
        <v>15</v>
      </c>
      <c r="I411" s="2" t="s">
        <v>4179</v>
      </c>
      <c r="J411" s="2" t="s">
        <v>3885</v>
      </c>
      <c r="K411" s="2" t="s">
        <v>3159</v>
      </c>
      <c r="L411" s="373" t="s">
        <v>3155</v>
      </c>
    </row>
    <row r="412" spans="1:12">
      <c r="A412" s="2" t="s">
        <v>3160</v>
      </c>
      <c r="B412" s="2">
        <v>1250552</v>
      </c>
      <c r="C412" s="2" t="s">
        <v>3153</v>
      </c>
      <c r="D412" s="2" t="s">
        <v>3154</v>
      </c>
      <c r="E412" s="2">
        <v>34568.9</v>
      </c>
      <c r="F412" s="2">
        <v>118.91</v>
      </c>
      <c r="G412" s="34">
        <v>43837</v>
      </c>
      <c r="H412" s="2">
        <v>80</v>
      </c>
      <c r="I412" s="2" t="s">
        <v>4181</v>
      </c>
      <c r="J412" s="2" t="s">
        <v>3885</v>
      </c>
      <c r="K412" s="2" t="s">
        <v>3159</v>
      </c>
      <c r="L412" s="373" t="s">
        <v>3155</v>
      </c>
    </row>
    <row r="413" spans="1:12">
      <c r="A413" s="2" t="s">
        <v>3160</v>
      </c>
      <c r="B413" s="2">
        <v>1250552</v>
      </c>
      <c r="C413" s="2" t="s">
        <v>3153</v>
      </c>
      <c r="D413" s="2" t="s">
        <v>3154</v>
      </c>
      <c r="E413" s="2">
        <v>38766.51</v>
      </c>
      <c r="F413" s="2">
        <v>6408.51</v>
      </c>
      <c r="G413" s="34">
        <v>43875</v>
      </c>
      <c r="H413" s="2">
        <v>42</v>
      </c>
      <c r="I413" s="2" t="s">
        <v>4177</v>
      </c>
      <c r="J413" s="2" t="s">
        <v>3885</v>
      </c>
      <c r="K413" s="2" t="s">
        <v>3159</v>
      </c>
      <c r="L413" s="373" t="s">
        <v>3155</v>
      </c>
    </row>
    <row r="414" spans="1:12">
      <c r="A414" s="2" t="s">
        <v>4298</v>
      </c>
      <c r="B414" s="2">
        <v>161869</v>
      </c>
      <c r="C414" s="2" t="s">
        <v>3153</v>
      </c>
      <c r="D414" s="2" t="s">
        <v>3154</v>
      </c>
      <c r="E414" s="2">
        <v>5873</v>
      </c>
      <c r="F414" s="2">
        <v>5873</v>
      </c>
      <c r="G414" s="34">
        <v>43890</v>
      </c>
      <c r="H414" s="2">
        <v>27</v>
      </c>
      <c r="I414" s="2" t="s">
        <v>4179</v>
      </c>
      <c r="J414" s="2" t="s">
        <v>3885</v>
      </c>
      <c r="K414" s="2" t="s">
        <v>3159</v>
      </c>
      <c r="L414" s="373" t="s">
        <v>3155</v>
      </c>
    </row>
    <row r="415" spans="1:12">
      <c r="A415" s="2" t="s">
        <v>3160</v>
      </c>
      <c r="B415" s="2">
        <v>1250552</v>
      </c>
      <c r="C415" s="2" t="s">
        <v>3153</v>
      </c>
      <c r="D415" s="2" t="s">
        <v>3154</v>
      </c>
      <c r="E415" s="2">
        <v>36751.910000000003</v>
      </c>
      <c r="F415" s="2">
        <v>5786.91</v>
      </c>
      <c r="G415" s="34">
        <v>43873</v>
      </c>
      <c r="H415" s="2">
        <v>44</v>
      </c>
      <c r="I415" s="2" t="s">
        <v>4177</v>
      </c>
      <c r="J415" s="2" t="s">
        <v>3885</v>
      </c>
      <c r="K415" s="2" t="s">
        <v>3159</v>
      </c>
      <c r="L415" s="373" t="s">
        <v>3155</v>
      </c>
    </row>
    <row r="416" spans="1:12">
      <c r="A416" s="2" t="s">
        <v>4222</v>
      </c>
      <c r="B416" s="2">
        <v>1250518</v>
      </c>
      <c r="C416" s="2" t="s">
        <v>3153</v>
      </c>
      <c r="D416" s="2" t="s">
        <v>3154</v>
      </c>
      <c r="E416" s="2">
        <v>33968.620000000003</v>
      </c>
      <c r="F416" s="2">
        <v>33968.620000000003</v>
      </c>
      <c r="G416" s="34">
        <v>43854</v>
      </c>
      <c r="H416" s="2">
        <v>63</v>
      </c>
      <c r="I416" s="2" t="s">
        <v>4181</v>
      </c>
      <c r="J416" s="2" t="s">
        <v>3885</v>
      </c>
      <c r="K416" s="2" t="s">
        <v>3159</v>
      </c>
      <c r="L416" s="373" t="s">
        <v>3155</v>
      </c>
    </row>
    <row r="417" spans="1:12">
      <c r="A417" s="2" t="s">
        <v>3162</v>
      </c>
      <c r="B417" s="2">
        <v>1171153</v>
      </c>
      <c r="C417" s="2" t="s">
        <v>3153</v>
      </c>
      <c r="D417" s="2" t="s">
        <v>3154</v>
      </c>
      <c r="E417" s="2">
        <v>11750.5</v>
      </c>
      <c r="F417" s="2">
        <v>846.5</v>
      </c>
      <c r="G417" s="34">
        <v>43889</v>
      </c>
      <c r="H417" s="2">
        <v>28</v>
      </c>
      <c r="I417" s="2" t="s">
        <v>4179</v>
      </c>
      <c r="J417" s="2" t="s">
        <v>3885</v>
      </c>
      <c r="K417" s="2" t="s">
        <v>3159</v>
      </c>
      <c r="L417" s="373" t="s">
        <v>3155</v>
      </c>
    </row>
    <row r="418" spans="1:12">
      <c r="A418" s="2" t="s">
        <v>4242</v>
      </c>
      <c r="B418" s="2">
        <v>1250580</v>
      </c>
      <c r="C418" s="2" t="s">
        <v>3153</v>
      </c>
      <c r="D418" s="2" t="s">
        <v>3154</v>
      </c>
      <c r="E418" s="2">
        <v>2819.73</v>
      </c>
      <c r="F418" s="2">
        <v>2819.73</v>
      </c>
      <c r="G418" s="34">
        <v>43865</v>
      </c>
      <c r="H418" s="2">
        <v>52</v>
      </c>
      <c r="I418" s="2" t="s">
        <v>4177</v>
      </c>
      <c r="J418" s="2" t="s">
        <v>3885</v>
      </c>
      <c r="K418" s="2" t="s">
        <v>3159</v>
      </c>
      <c r="L418" s="373" t="s">
        <v>3155</v>
      </c>
    </row>
    <row r="419" spans="1:12">
      <c r="A419" s="2" t="s">
        <v>3162</v>
      </c>
      <c r="B419" s="2">
        <v>1171153</v>
      </c>
      <c r="C419" s="2" t="s">
        <v>3153</v>
      </c>
      <c r="D419" s="2" t="s">
        <v>3154</v>
      </c>
      <c r="E419" s="2">
        <v>2124</v>
      </c>
      <c r="F419" s="2">
        <v>1184.57</v>
      </c>
      <c r="G419" s="34">
        <v>43879</v>
      </c>
      <c r="H419" s="2">
        <v>38</v>
      </c>
      <c r="I419" s="2" t="s">
        <v>4177</v>
      </c>
      <c r="J419" s="2" t="s">
        <v>3885</v>
      </c>
      <c r="K419" s="2" t="s">
        <v>3159</v>
      </c>
      <c r="L419" s="373" t="s">
        <v>3155</v>
      </c>
    </row>
    <row r="420" spans="1:12">
      <c r="A420" s="2" t="s">
        <v>4219</v>
      </c>
      <c r="B420" s="2">
        <v>1250603</v>
      </c>
      <c r="C420" s="2" t="s">
        <v>3153</v>
      </c>
      <c r="D420" s="2" t="s">
        <v>3154</v>
      </c>
      <c r="E420" s="2">
        <v>29520.799999999999</v>
      </c>
      <c r="F420" s="2">
        <v>74.739999999999995</v>
      </c>
      <c r="G420" s="34">
        <v>43890</v>
      </c>
      <c r="H420" s="2">
        <v>27</v>
      </c>
      <c r="I420" s="2" t="s">
        <v>4179</v>
      </c>
      <c r="J420" s="2" t="s">
        <v>3885</v>
      </c>
      <c r="K420" s="2" t="s">
        <v>3159</v>
      </c>
      <c r="L420" s="373" t="s">
        <v>3155</v>
      </c>
    </row>
    <row r="421" spans="1:12">
      <c r="A421" s="2" t="s">
        <v>4222</v>
      </c>
      <c r="B421" s="2">
        <v>1250518</v>
      </c>
      <c r="C421" s="2" t="s">
        <v>3153</v>
      </c>
      <c r="D421" s="2" t="s">
        <v>3154</v>
      </c>
      <c r="E421" s="2">
        <v>110221.41</v>
      </c>
      <c r="F421" s="2">
        <v>110221.41</v>
      </c>
      <c r="G421" s="34">
        <v>43910</v>
      </c>
      <c r="H421" s="2">
        <v>7</v>
      </c>
      <c r="I421" s="2" t="s">
        <v>4179</v>
      </c>
      <c r="J421" s="2" t="s">
        <v>3885</v>
      </c>
      <c r="K421" s="2" t="s">
        <v>3159</v>
      </c>
      <c r="L421" s="373" t="s">
        <v>3155</v>
      </c>
    </row>
    <row r="422" spans="1:12">
      <c r="A422" s="2" t="s">
        <v>3160</v>
      </c>
      <c r="B422" s="2">
        <v>1250552</v>
      </c>
      <c r="C422" s="2" t="s">
        <v>3153</v>
      </c>
      <c r="D422" s="2" t="s">
        <v>3154</v>
      </c>
      <c r="E422" s="2">
        <v>18397.439999999999</v>
      </c>
      <c r="F422" s="2">
        <v>18397.439999999999</v>
      </c>
      <c r="G422" s="34">
        <v>43910</v>
      </c>
      <c r="H422" s="2">
        <v>7</v>
      </c>
      <c r="I422" s="2" t="s">
        <v>4179</v>
      </c>
      <c r="J422" s="2" t="s">
        <v>3885</v>
      </c>
      <c r="K422" s="2" t="s">
        <v>3159</v>
      </c>
      <c r="L422" s="373" t="s">
        <v>3155</v>
      </c>
    </row>
    <row r="423" spans="1:12">
      <c r="A423" s="2" t="s">
        <v>4219</v>
      </c>
      <c r="B423" s="2">
        <v>1250603</v>
      </c>
      <c r="C423" s="2" t="s">
        <v>3153</v>
      </c>
      <c r="D423" s="2" t="s">
        <v>3154</v>
      </c>
      <c r="E423" s="2">
        <v>590</v>
      </c>
      <c r="F423" s="2">
        <v>590</v>
      </c>
      <c r="G423" s="34">
        <v>43902</v>
      </c>
      <c r="H423" s="2">
        <v>15</v>
      </c>
      <c r="I423" s="2" t="s">
        <v>4179</v>
      </c>
      <c r="J423" s="2" t="s">
        <v>3885</v>
      </c>
      <c r="K423" s="2" t="s">
        <v>3159</v>
      </c>
      <c r="L423" s="373" t="s">
        <v>3155</v>
      </c>
    </row>
    <row r="424" spans="1:12">
      <c r="A424" s="2" t="s">
        <v>4299</v>
      </c>
      <c r="B424" s="2">
        <v>842961</v>
      </c>
      <c r="C424" s="2" t="s">
        <v>3153</v>
      </c>
      <c r="D424" s="2" t="s">
        <v>3154</v>
      </c>
      <c r="E424" s="2">
        <v>8334.7999999999993</v>
      </c>
      <c r="F424" s="2">
        <v>1378.8</v>
      </c>
      <c r="G424" s="34">
        <v>43883</v>
      </c>
      <c r="H424" s="2">
        <v>34</v>
      </c>
      <c r="I424" s="2" t="s">
        <v>4177</v>
      </c>
      <c r="J424" s="2" t="s">
        <v>3885</v>
      </c>
      <c r="K424" s="2" t="s">
        <v>3159</v>
      </c>
      <c r="L424" s="373" t="s">
        <v>3155</v>
      </c>
    </row>
    <row r="425" spans="1:12">
      <c r="A425" s="2" t="s">
        <v>4300</v>
      </c>
      <c r="B425" s="2">
        <v>361806</v>
      </c>
      <c r="C425" s="2" t="s">
        <v>3153</v>
      </c>
      <c r="D425" s="2" t="s">
        <v>3154</v>
      </c>
      <c r="E425" s="2">
        <v>5529.07</v>
      </c>
      <c r="F425" s="2">
        <v>5529.07</v>
      </c>
      <c r="G425" s="34">
        <v>43883</v>
      </c>
      <c r="H425" s="2">
        <v>34</v>
      </c>
      <c r="I425" s="2" t="s">
        <v>4177</v>
      </c>
      <c r="J425" s="2" t="s">
        <v>3885</v>
      </c>
      <c r="K425" s="2" t="s">
        <v>3159</v>
      </c>
      <c r="L425" s="373" t="s">
        <v>3155</v>
      </c>
    </row>
    <row r="426" spans="1:12">
      <c r="A426" s="2" t="s">
        <v>4237</v>
      </c>
      <c r="B426" s="2">
        <v>1250587</v>
      </c>
      <c r="C426" s="2" t="s">
        <v>3153</v>
      </c>
      <c r="D426" s="2" t="s">
        <v>3154</v>
      </c>
      <c r="E426" s="2">
        <v>12681.38</v>
      </c>
      <c r="F426" s="2">
        <v>12681.38</v>
      </c>
      <c r="G426" s="34">
        <v>43890</v>
      </c>
      <c r="H426" s="2">
        <v>27</v>
      </c>
      <c r="I426" s="2" t="s">
        <v>4179</v>
      </c>
      <c r="J426" s="2" t="s">
        <v>3885</v>
      </c>
      <c r="K426" s="2" t="s">
        <v>3159</v>
      </c>
      <c r="L426" s="373" t="s">
        <v>3155</v>
      </c>
    </row>
    <row r="427" spans="1:12">
      <c r="A427" s="2" t="s">
        <v>4227</v>
      </c>
      <c r="B427" s="2">
        <v>1250594</v>
      </c>
      <c r="C427" s="2" t="s">
        <v>3153</v>
      </c>
      <c r="D427" s="2" t="s">
        <v>3154</v>
      </c>
      <c r="E427" s="2">
        <v>15418.1</v>
      </c>
      <c r="F427" s="2">
        <v>15418.1</v>
      </c>
      <c r="G427" s="34">
        <v>43886</v>
      </c>
      <c r="H427" s="2">
        <v>31</v>
      </c>
      <c r="I427" s="2" t="s">
        <v>4177</v>
      </c>
      <c r="J427" s="2" t="s">
        <v>3885</v>
      </c>
      <c r="K427" s="2" t="s">
        <v>3159</v>
      </c>
      <c r="L427" s="373" t="s">
        <v>3155</v>
      </c>
    </row>
    <row r="428" spans="1:12">
      <c r="A428" s="2" t="s">
        <v>3160</v>
      </c>
      <c r="B428" s="2">
        <v>1250552</v>
      </c>
      <c r="C428" s="2" t="s">
        <v>3153</v>
      </c>
      <c r="D428" s="2" t="s">
        <v>3154</v>
      </c>
      <c r="E428" s="2">
        <v>22514.5</v>
      </c>
      <c r="F428" s="2">
        <v>22514.5</v>
      </c>
      <c r="G428" s="34">
        <v>43906</v>
      </c>
      <c r="H428" s="2">
        <v>11</v>
      </c>
      <c r="I428" s="2" t="s">
        <v>4179</v>
      </c>
      <c r="J428" s="2" t="s">
        <v>3885</v>
      </c>
      <c r="K428" s="2" t="s">
        <v>3159</v>
      </c>
      <c r="L428" s="373" t="s">
        <v>3155</v>
      </c>
    </row>
    <row r="429" spans="1:12">
      <c r="A429" s="2" t="s">
        <v>3162</v>
      </c>
      <c r="B429" s="2">
        <v>1171153</v>
      </c>
      <c r="C429" s="2" t="s">
        <v>3153</v>
      </c>
      <c r="D429" s="2" t="s">
        <v>3154</v>
      </c>
      <c r="E429" s="2">
        <v>18548.759999999998</v>
      </c>
      <c r="F429" s="2">
        <v>18548.759999999998</v>
      </c>
      <c r="G429" s="34">
        <v>43847</v>
      </c>
      <c r="H429" s="2">
        <v>70</v>
      </c>
      <c r="I429" s="2" t="s">
        <v>4181</v>
      </c>
      <c r="J429" s="2" t="s">
        <v>3885</v>
      </c>
      <c r="K429" s="2" t="s">
        <v>3159</v>
      </c>
      <c r="L429" s="373" t="s">
        <v>3155</v>
      </c>
    </row>
    <row r="430" spans="1:12">
      <c r="A430" s="2" t="s">
        <v>4301</v>
      </c>
      <c r="B430" s="2">
        <v>125039</v>
      </c>
      <c r="C430" s="2" t="s">
        <v>3153</v>
      </c>
      <c r="D430" s="2" t="s">
        <v>3154</v>
      </c>
      <c r="E430" s="2">
        <v>7147.51</v>
      </c>
      <c r="F430" s="2">
        <v>1147.51</v>
      </c>
      <c r="G430" s="34">
        <v>43889</v>
      </c>
      <c r="H430" s="2">
        <v>28</v>
      </c>
      <c r="I430" s="2" t="s">
        <v>4179</v>
      </c>
      <c r="J430" s="2" t="s">
        <v>3885</v>
      </c>
      <c r="K430" s="2" t="s">
        <v>3159</v>
      </c>
      <c r="L430" s="373" t="s">
        <v>3155</v>
      </c>
    </row>
    <row r="431" spans="1:12">
      <c r="A431" s="2" t="s">
        <v>4238</v>
      </c>
      <c r="B431" s="2">
        <v>1250506</v>
      </c>
      <c r="C431" s="2" t="s">
        <v>3153</v>
      </c>
      <c r="D431" s="2" t="s">
        <v>3154</v>
      </c>
      <c r="E431" s="2">
        <v>14060.06</v>
      </c>
      <c r="F431" s="2">
        <v>14060.06</v>
      </c>
      <c r="G431" s="34">
        <v>43850</v>
      </c>
      <c r="H431" s="2">
        <v>67</v>
      </c>
      <c r="I431" s="2" t="s">
        <v>4181</v>
      </c>
      <c r="J431" s="2" t="s">
        <v>3885</v>
      </c>
      <c r="K431" s="2" t="s">
        <v>3159</v>
      </c>
      <c r="L431" s="373" t="s">
        <v>3155</v>
      </c>
    </row>
    <row r="432" spans="1:12">
      <c r="A432" s="2" t="s">
        <v>3160</v>
      </c>
      <c r="B432" s="2">
        <v>1250552</v>
      </c>
      <c r="C432" s="2" t="s">
        <v>3153</v>
      </c>
      <c r="D432" s="2" t="s">
        <v>3154</v>
      </c>
      <c r="E432" s="2">
        <v>46807.51</v>
      </c>
      <c r="F432" s="2">
        <v>46807.51</v>
      </c>
      <c r="G432" s="34">
        <v>43903</v>
      </c>
      <c r="H432" s="2">
        <v>14</v>
      </c>
      <c r="I432" s="2" t="s">
        <v>4179</v>
      </c>
      <c r="J432" s="2" t="s">
        <v>3885</v>
      </c>
      <c r="K432" s="2" t="s">
        <v>3159</v>
      </c>
      <c r="L432" s="373" t="s">
        <v>3155</v>
      </c>
    </row>
    <row r="433" spans="1:12">
      <c r="A433" s="2" t="s">
        <v>4302</v>
      </c>
      <c r="B433" s="2">
        <v>1113489</v>
      </c>
      <c r="C433" s="2" t="s">
        <v>3153</v>
      </c>
      <c r="D433" s="2" t="s">
        <v>3154</v>
      </c>
      <c r="E433" s="2">
        <v>4913.1099999999997</v>
      </c>
      <c r="F433" s="2">
        <v>4913.1099999999997</v>
      </c>
      <c r="G433" s="34">
        <v>43801</v>
      </c>
      <c r="H433" s="2">
        <v>116</v>
      </c>
      <c r="I433" s="2" t="s">
        <v>4174</v>
      </c>
      <c r="J433" s="2" t="s">
        <v>3885</v>
      </c>
      <c r="K433" s="2" t="s">
        <v>3159</v>
      </c>
      <c r="L433" s="373" t="s">
        <v>3155</v>
      </c>
    </row>
    <row r="434" spans="1:12">
      <c r="A434" s="2" t="s">
        <v>3160</v>
      </c>
      <c r="B434" s="2">
        <v>1250552</v>
      </c>
      <c r="C434" s="2" t="s">
        <v>3153</v>
      </c>
      <c r="D434" s="2" t="s">
        <v>3154</v>
      </c>
      <c r="E434" s="2">
        <v>11163.32</v>
      </c>
      <c r="F434" s="2">
        <v>11163.32</v>
      </c>
      <c r="G434" s="34">
        <v>43890</v>
      </c>
      <c r="H434" s="2">
        <v>27</v>
      </c>
      <c r="I434" s="2" t="s">
        <v>4179</v>
      </c>
      <c r="J434" s="2" t="s">
        <v>3885</v>
      </c>
      <c r="K434" s="2" t="s">
        <v>3159</v>
      </c>
      <c r="L434" s="373" t="s">
        <v>3155</v>
      </c>
    </row>
    <row r="435" spans="1:12">
      <c r="A435" s="2" t="s">
        <v>4227</v>
      </c>
      <c r="B435" s="2">
        <v>1250594</v>
      </c>
      <c r="C435" s="2" t="s">
        <v>3153</v>
      </c>
      <c r="D435" s="2" t="s">
        <v>3154</v>
      </c>
      <c r="E435" s="2">
        <v>12532.05</v>
      </c>
      <c r="F435" s="2">
        <v>12532.05</v>
      </c>
      <c r="G435" s="34">
        <v>43896</v>
      </c>
      <c r="H435" s="2">
        <v>21</v>
      </c>
      <c r="I435" s="2" t="s">
        <v>4179</v>
      </c>
      <c r="J435" s="2" t="s">
        <v>3885</v>
      </c>
      <c r="K435" s="2" t="s">
        <v>3159</v>
      </c>
      <c r="L435" s="373" t="s">
        <v>3155</v>
      </c>
    </row>
    <row r="436" spans="1:12">
      <c r="A436" s="2" t="s">
        <v>3160</v>
      </c>
      <c r="B436" s="2">
        <v>1250552</v>
      </c>
      <c r="C436" s="2" t="s">
        <v>3153</v>
      </c>
      <c r="D436" s="2" t="s">
        <v>3154</v>
      </c>
      <c r="E436" s="2">
        <v>16539.080000000002</v>
      </c>
      <c r="F436" s="2">
        <v>2776.08</v>
      </c>
      <c r="G436" s="34">
        <v>43878</v>
      </c>
      <c r="H436" s="2">
        <v>39</v>
      </c>
      <c r="I436" s="2" t="s">
        <v>4177</v>
      </c>
      <c r="J436" s="2" t="s">
        <v>3885</v>
      </c>
      <c r="K436" s="2" t="s">
        <v>3159</v>
      </c>
      <c r="L436" s="373" t="s">
        <v>3155</v>
      </c>
    </row>
    <row r="437" spans="1:12">
      <c r="A437" s="2" t="s">
        <v>3160</v>
      </c>
      <c r="B437" s="2">
        <v>1250552</v>
      </c>
      <c r="C437" s="2" t="s">
        <v>3153</v>
      </c>
      <c r="D437" s="2" t="s">
        <v>3154</v>
      </c>
      <c r="E437" s="2">
        <v>226317.95</v>
      </c>
      <c r="F437" s="2">
        <v>42628.95</v>
      </c>
      <c r="G437" s="34">
        <v>43871</v>
      </c>
      <c r="H437" s="2">
        <v>46</v>
      </c>
      <c r="I437" s="2" t="s">
        <v>4177</v>
      </c>
      <c r="J437" s="2" t="s">
        <v>3885</v>
      </c>
      <c r="K437" s="2" t="s">
        <v>3159</v>
      </c>
      <c r="L437" s="373" t="s">
        <v>3155</v>
      </c>
    </row>
    <row r="438" spans="1:12">
      <c r="A438" s="2" t="s">
        <v>4222</v>
      </c>
      <c r="B438" s="2">
        <v>1250518</v>
      </c>
      <c r="C438" s="2" t="s">
        <v>3153</v>
      </c>
      <c r="D438" s="2" t="s">
        <v>3154</v>
      </c>
      <c r="E438" s="2">
        <v>6657.94</v>
      </c>
      <c r="F438" s="2">
        <v>6657.94</v>
      </c>
      <c r="G438" s="34">
        <v>43906</v>
      </c>
      <c r="H438" s="2">
        <v>11</v>
      </c>
      <c r="I438" s="2" t="s">
        <v>4179</v>
      </c>
      <c r="J438" s="2" t="s">
        <v>3888</v>
      </c>
      <c r="K438" s="2" t="s">
        <v>3681</v>
      </c>
      <c r="L438" s="373" t="s">
        <v>3155</v>
      </c>
    </row>
    <row r="439" spans="1:12">
      <c r="A439" s="2" t="s">
        <v>4227</v>
      </c>
      <c r="B439" s="2">
        <v>1250594</v>
      </c>
      <c r="C439" s="2" t="s">
        <v>3153</v>
      </c>
      <c r="D439" s="2" t="s">
        <v>3154</v>
      </c>
      <c r="E439" s="2">
        <v>18804.14</v>
      </c>
      <c r="F439" s="2">
        <v>18804.14</v>
      </c>
      <c r="G439" s="34">
        <v>43885</v>
      </c>
      <c r="H439" s="2">
        <v>32</v>
      </c>
      <c r="I439" s="2" t="s">
        <v>4177</v>
      </c>
      <c r="J439" s="2" t="s">
        <v>3888</v>
      </c>
      <c r="K439" s="2" t="s">
        <v>3681</v>
      </c>
      <c r="L439" s="373" t="s">
        <v>3155</v>
      </c>
    </row>
    <row r="440" spans="1:12">
      <c r="A440" s="2" t="s">
        <v>4222</v>
      </c>
      <c r="B440" s="2">
        <v>1250518</v>
      </c>
      <c r="C440" s="2" t="s">
        <v>3153</v>
      </c>
      <c r="D440" s="2" t="s">
        <v>3154</v>
      </c>
      <c r="E440" s="2">
        <v>14987.26</v>
      </c>
      <c r="F440" s="2">
        <v>14834.26</v>
      </c>
      <c r="G440" s="34">
        <v>43906</v>
      </c>
      <c r="H440" s="2">
        <v>11</v>
      </c>
      <c r="I440" s="2" t="s">
        <v>4179</v>
      </c>
      <c r="J440" s="2" t="s">
        <v>3888</v>
      </c>
      <c r="K440" s="2" t="s">
        <v>3681</v>
      </c>
      <c r="L440" s="373" t="s">
        <v>3155</v>
      </c>
    </row>
    <row r="441" spans="1:12">
      <c r="A441" s="2" t="s">
        <v>4278</v>
      </c>
      <c r="B441" s="2">
        <v>1203329</v>
      </c>
      <c r="C441" s="2" t="s">
        <v>3153</v>
      </c>
      <c r="D441" s="2" t="s">
        <v>3154</v>
      </c>
      <c r="E441" s="2">
        <v>20485.39</v>
      </c>
      <c r="F441" s="2">
        <v>20485.39</v>
      </c>
      <c r="G441" s="34">
        <v>43908</v>
      </c>
      <c r="H441" s="2">
        <v>9</v>
      </c>
      <c r="I441" s="2" t="s">
        <v>4179</v>
      </c>
      <c r="J441" s="2" t="s">
        <v>3888</v>
      </c>
      <c r="K441" s="2" t="s">
        <v>3681</v>
      </c>
      <c r="L441" s="373" t="s">
        <v>3155</v>
      </c>
    </row>
    <row r="442" spans="1:12">
      <c r="A442" s="2" t="s">
        <v>4303</v>
      </c>
      <c r="B442" s="2">
        <v>1283249</v>
      </c>
      <c r="C442" s="2" t="s">
        <v>3153</v>
      </c>
      <c r="D442" s="2" t="s">
        <v>3154</v>
      </c>
      <c r="E442" s="2">
        <v>1800</v>
      </c>
      <c r="F442" s="2">
        <v>1800</v>
      </c>
      <c r="G442" s="34">
        <v>43911</v>
      </c>
      <c r="H442" s="2">
        <v>6</v>
      </c>
      <c r="I442" s="2" t="s">
        <v>4179</v>
      </c>
      <c r="J442" s="2" t="s">
        <v>3888</v>
      </c>
      <c r="K442" s="2" t="s">
        <v>3681</v>
      </c>
      <c r="L442" s="373" t="s">
        <v>3155</v>
      </c>
    </row>
    <row r="443" spans="1:12">
      <c r="A443" s="2" t="s">
        <v>3160</v>
      </c>
      <c r="B443" s="2">
        <v>1250552</v>
      </c>
      <c r="C443" s="2" t="s">
        <v>3153</v>
      </c>
      <c r="D443" s="2" t="s">
        <v>3154</v>
      </c>
      <c r="E443" s="2">
        <v>21937.45</v>
      </c>
      <c r="F443" s="2">
        <v>3316.45</v>
      </c>
      <c r="G443" s="34">
        <v>43876</v>
      </c>
      <c r="H443" s="2">
        <v>41</v>
      </c>
      <c r="I443" s="2" t="s">
        <v>4177</v>
      </c>
      <c r="J443" s="2" t="s">
        <v>3888</v>
      </c>
      <c r="K443" s="2" t="s">
        <v>3681</v>
      </c>
      <c r="L443" s="373" t="s">
        <v>3155</v>
      </c>
    </row>
    <row r="444" spans="1:12">
      <c r="A444" s="2" t="s">
        <v>4222</v>
      </c>
      <c r="B444" s="2">
        <v>1250518</v>
      </c>
      <c r="C444" s="2" t="s">
        <v>3153</v>
      </c>
      <c r="D444" s="2" t="s">
        <v>3154</v>
      </c>
      <c r="E444" s="2">
        <v>8946.84</v>
      </c>
      <c r="F444" s="2">
        <v>8946.84</v>
      </c>
      <c r="G444" s="34">
        <v>43908</v>
      </c>
      <c r="H444" s="2">
        <v>9</v>
      </c>
      <c r="I444" s="2" t="s">
        <v>4179</v>
      </c>
      <c r="J444" s="2" t="s">
        <v>3888</v>
      </c>
      <c r="K444" s="2" t="s">
        <v>3681</v>
      </c>
      <c r="L444" s="373" t="s">
        <v>3155</v>
      </c>
    </row>
    <row r="445" spans="1:12">
      <c r="A445" s="2" t="s">
        <v>3162</v>
      </c>
      <c r="B445" s="2">
        <v>1171153</v>
      </c>
      <c r="C445" s="2" t="s">
        <v>3153</v>
      </c>
      <c r="D445" s="2" t="s">
        <v>3154</v>
      </c>
      <c r="E445" s="2">
        <v>48774.720000000001</v>
      </c>
      <c r="F445" s="2">
        <v>48774.720000000001</v>
      </c>
      <c r="G445" s="34">
        <v>43908</v>
      </c>
      <c r="H445" s="2">
        <v>9</v>
      </c>
      <c r="I445" s="2" t="s">
        <v>4179</v>
      </c>
      <c r="J445" s="2" t="s">
        <v>3888</v>
      </c>
      <c r="K445" s="2" t="s">
        <v>3681</v>
      </c>
      <c r="L445" s="373" t="s">
        <v>3155</v>
      </c>
    </row>
    <row r="446" spans="1:12">
      <c r="A446" s="2" t="s">
        <v>3160</v>
      </c>
      <c r="B446" s="2">
        <v>1250552</v>
      </c>
      <c r="C446" s="2" t="s">
        <v>3153</v>
      </c>
      <c r="D446" s="2" t="s">
        <v>3154</v>
      </c>
      <c r="E446" s="2">
        <v>16020.74</v>
      </c>
      <c r="F446" s="2">
        <v>16020.74</v>
      </c>
      <c r="G446" s="34">
        <v>43911</v>
      </c>
      <c r="H446" s="2">
        <v>6</v>
      </c>
      <c r="I446" s="2" t="s">
        <v>4179</v>
      </c>
      <c r="J446" s="2" t="s">
        <v>3888</v>
      </c>
      <c r="K446" s="2" t="s">
        <v>3681</v>
      </c>
      <c r="L446" s="373" t="s">
        <v>3155</v>
      </c>
    </row>
    <row r="447" spans="1:12">
      <c r="A447" s="2" t="s">
        <v>3160</v>
      </c>
      <c r="B447" s="2">
        <v>1250552</v>
      </c>
      <c r="C447" s="2" t="s">
        <v>3153</v>
      </c>
      <c r="D447" s="2" t="s">
        <v>3154</v>
      </c>
      <c r="E447" s="2">
        <v>10070.82</v>
      </c>
      <c r="F447" s="2">
        <v>1779.82</v>
      </c>
      <c r="G447" s="34">
        <v>43871</v>
      </c>
      <c r="H447" s="2">
        <v>46</v>
      </c>
      <c r="I447" s="2" t="s">
        <v>4177</v>
      </c>
      <c r="J447" s="2" t="s">
        <v>3888</v>
      </c>
      <c r="K447" s="2" t="s">
        <v>3681</v>
      </c>
      <c r="L447" s="373" t="s">
        <v>3155</v>
      </c>
    </row>
    <row r="448" spans="1:12">
      <c r="A448" s="2" t="s">
        <v>3160</v>
      </c>
      <c r="B448" s="2">
        <v>1250552</v>
      </c>
      <c r="C448" s="2" t="s">
        <v>3153</v>
      </c>
      <c r="D448" s="2" t="s">
        <v>3154</v>
      </c>
      <c r="E448" s="2">
        <v>37236.01</v>
      </c>
      <c r="F448" s="2">
        <v>37236.01</v>
      </c>
      <c r="G448" s="34">
        <v>43904</v>
      </c>
      <c r="H448" s="2">
        <v>13</v>
      </c>
      <c r="I448" s="2" t="s">
        <v>4179</v>
      </c>
      <c r="J448" s="2" t="s">
        <v>3888</v>
      </c>
      <c r="K448" s="2" t="s">
        <v>3681</v>
      </c>
      <c r="L448" s="373" t="s">
        <v>3155</v>
      </c>
    </row>
    <row r="449" spans="1:12">
      <c r="A449" s="2" t="s">
        <v>4304</v>
      </c>
      <c r="B449" s="2">
        <v>1260713</v>
      </c>
      <c r="C449" s="2" t="s">
        <v>3153</v>
      </c>
      <c r="D449" s="2" t="s">
        <v>3154</v>
      </c>
      <c r="E449" s="2">
        <v>2554.9499999999998</v>
      </c>
      <c r="F449" s="2">
        <v>10.95</v>
      </c>
      <c r="G449" s="34">
        <v>43889</v>
      </c>
      <c r="H449" s="2">
        <v>28</v>
      </c>
      <c r="I449" s="2" t="s">
        <v>4179</v>
      </c>
      <c r="J449" s="2" t="s">
        <v>3888</v>
      </c>
      <c r="K449" s="2" t="s">
        <v>3681</v>
      </c>
      <c r="L449" s="373" t="s">
        <v>3155</v>
      </c>
    </row>
    <row r="450" spans="1:12">
      <c r="A450" s="2" t="s">
        <v>4222</v>
      </c>
      <c r="B450" s="2">
        <v>1250518</v>
      </c>
      <c r="C450" s="2" t="s">
        <v>3153</v>
      </c>
      <c r="D450" s="2" t="s">
        <v>3154</v>
      </c>
      <c r="E450" s="2">
        <v>4366.53</v>
      </c>
      <c r="F450" s="2">
        <v>4366.53</v>
      </c>
      <c r="G450" s="34">
        <v>43909</v>
      </c>
      <c r="H450" s="2">
        <v>8</v>
      </c>
      <c r="I450" s="2" t="s">
        <v>4179</v>
      </c>
      <c r="J450" s="2" t="s">
        <v>3888</v>
      </c>
      <c r="K450" s="2" t="s">
        <v>3681</v>
      </c>
      <c r="L450" s="373" t="s">
        <v>3155</v>
      </c>
    </row>
    <row r="451" spans="1:12">
      <c r="A451" s="2" t="s">
        <v>4227</v>
      </c>
      <c r="B451" s="2">
        <v>1250594</v>
      </c>
      <c r="C451" s="2" t="s">
        <v>3153</v>
      </c>
      <c r="D451" s="2" t="s">
        <v>3154</v>
      </c>
      <c r="E451" s="2">
        <v>22969.73</v>
      </c>
      <c r="F451" s="2">
        <v>22969.73</v>
      </c>
      <c r="G451" s="34">
        <v>43911</v>
      </c>
      <c r="H451" s="2">
        <v>6</v>
      </c>
      <c r="I451" s="2" t="s">
        <v>4179</v>
      </c>
      <c r="J451" s="2" t="s">
        <v>3888</v>
      </c>
      <c r="K451" s="2" t="s">
        <v>3681</v>
      </c>
      <c r="L451" s="373" t="s">
        <v>3155</v>
      </c>
    </row>
    <row r="452" spans="1:12">
      <c r="A452" s="2" t="s">
        <v>3887</v>
      </c>
      <c r="B452" s="2">
        <v>946466</v>
      </c>
      <c r="C452" s="2" t="s">
        <v>3153</v>
      </c>
      <c r="D452" s="2" t="s">
        <v>3154</v>
      </c>
      <c r="E452" s="2">
        <v>4000.2</v>
      </c>
      <c r="F452" s="2">
        <v>3000.2</v>
      </c>
      <c r="G452" s="34">
        <v>43606</v>
      </c>
      <c r="H452" s="2">
        <v>311</v>
      </c>
      <c r="I452" s="2" t="s">
        <v>3870</v>
      </c>
      <c r="J452" s="2" t="s">
        <v>3888</v>
      </c>
      <c r="K452" s="2" t="s">
        <v>3681</v>
      </c>
      <c r="L452" s="373" t="s">
        <v>3155</v>
      </c>
    </row>
    <row r="453" spans="1:12">
      <c r="A453" s="2" t="s">
        <v>3162</v>
      </c>
      <c r="B453" s="2">
        <v>1171153</v>
      </c>
      <c r="C453" s="2" t="s">
        <v>3153</v>
      </c>
      <c r="D453" s="2" t="s">
        <v>3154</v>
      </c>
      <c r="E453" s="2">
        <v>19426.46</v>
      </c>
      <c r="F453" s="2">
        <v>19426.46</v>
      </c>
      <c r="G453" s="34">
        <v>43911</v>
      </c>
      <c r="H453" s="2">
        <v>6</v>
      </c>
      <c r="I453" s="2" t="s">
        <v>4179</v>
      </c>
      <c r="J453" s="2" t="s">
        <v>3888</v>
      </c>
      <c r="K453" s="2" t="s">
        <v>3681</v>
      </c>
      <c r="L453" s="373" t="s">
        <v>3155</v>
      </c>
    </row>
    <row r="454" spans="1:12">
      <c r="A454" s="2" t="s">
        <v>3157</v>
      </c>
      <c r="B454" s="2">
        <v>1250590</v>
      </c>
      <c r="C454" s="2" t="s">
        <v>3153</v>
      </c>
      <c r="D454" s="2" t="s">
        <v>3154</v>
      </c>
      <c r="E454" s="2">
        <v>23321.919999999998</v>
      </c>
      <c r="F454" s="2">
        <v>23321.919999999998</v>
      </c>
      <c r="G454" s="34">
        <v>43903</v>
      </c>
      <c r="H454" s="2">
        <v>14</v>
      </c>
      <c r="I454" s="2" t="s">
        <v>4179</v>
      </c>
      <c r="J454" s="2" t="s">
        <v>3888</v>
      </c>
      <c r="K454" s="2" t="s">
        <v>3681</v>
      </c>
      <c r="L454" s="373" t="s">
        <v>3155</v>
      </c>
    </row>
    <row r="455" spans="1:12">
      <c r="A455" s="2" t="s">
        <v>4222</v>
      </c>
      <c r="B455" s="2">
        <v>1250518</v>
      </c>
      <c r="C455" s="2" t="s">
        <v>3153</v>
      </c>
      <c r="D455" s="2" t="s">
        <v>3154</v>
      </c>
      <c r="E455" s="2">
        <v>51490.89</v>
      </c>
      <c r="F455" s="2">
        <v>51490.89</v>
      </c>
      <c r="G455" s="34">
        <v>43890</v>
      </c>
      <c r="H455" s="2">
        <v>27</v>
      </c>
      <c r="I455" s="2" t="s">
        <v>4179</v>
      </c>
      <c r="J455" s="2" t="s">
        <v>3888</v>
      </c>
      <c r="K455" s="2" t="s">
        <v>3681</v>
      </c>
      <c r="L455" s="373" t="s">
        <v>3155</v>
      </c>
    </row>
    <row r="456" spans="1:12">
      <c r="A456" s="2" t="s">
        <v>4223</v>
      </c>
      <c r="B456" s="2">
        <v>1250560</v>
      </c>
      <c r="C456" s="2" t="s">
        <v>3153</v>
      </c>
      <c r="D456" s="2" t="s">
        <v>3154</v>
      </c>
      <c r="E456" s="2">
        <v>5600.9</v>
      </c>
      <c r="F456" s="2">
        <v>5600.9</v>
      </c>
      <c r="G456" s="34">
        <v>43871</v>
      </c>
      <c r="H456" s="2">
        <v>46</v>
      </c>
      <c r="I456" s="2" t="s">
        <v>4177</v>
      </c>
      <c r="J456" s="2" t="s">
        <v>3888</v>
      </c>
      <c r="K456" s="2" t="s">
        <v>3681</v>
      </c>
      <c r="L456" s="373" t="s">
        <v>3155</v>
      </c>
    </row>
    <row r="457" spans="1:12">
      <c r="A457" s="2" t="s">
        <v>4305</v>
      </c>
      <c r="B457" s="2">
        <v>1281354</v>
      </c>
      <c r="C457" s="2" t="s">
        <v>3153</v>
      </c>
      <c r="D457" s="2" t="s">
        <v>3154</v>
      </c>
      <c r="E457" s="2">
        <v>36133.769999999997</v>
      </c>
      <c r="F457" s="2">
        <v>36133.769999999997</v>
      </c>
      <c r="G457" s="34">
        <v>43881</v>
      </c>
      <c r="H457" s="2">
        <v>36</v>
      </c>
      <c r="I457" s="2" t="s">
        <v>4177</v>
      </c>
      <c r="J457" s="2" t="s">
        <v>3888</v>
      </c>
      <c r="K457" s="2" t="s">
        <v>3681</v>
      </c>
      <c r="L457" s="373" t="s">
        <v>3155</v>
      </c>
    </row>
    <row r="458" spans="1:12">
      <c r="A458" s="2" t="s">
        <v>4223</v>
      </c>
      <c r="B458" s="2">
        <v>1250560</v>
      </c>
      <c r="C458" s="2" t="s">
        <v>3153</v>
      </c>
      <c r="D458" s="2" t="s">
        <v>3154</v>
      </c>
      <c r="E458" s="2">
        <v>10814.47</v>
      </c>
      <c r="F458" s="2">
        <v>10814.47</v>
      </c>
      <c r="G458" s="34">
        <v>43827</v>
      </c>
      <c r="H458" s="2">
        <v>90</v>
      </c>
      <c r="I458" s="2" t="s">
        <v>4181</v>
      </c>
      <c r="J458" s="2" t="s">
        <v>3888</v>
      </c>
      <c r="K458" s="2" t="s">
        <v>3681</v>
      </c>
      <c r="L458" s="373" t="s">
        <v>3155</v>
      </c>
    </row>
    <row r="459" spans="1:12">
      <c r="A459" s="2" t="s">
        <v>3162</v>
      </c>
      <c r="B459" s="2">
        <v>1171153</v>
      </c>
      <c r="C459" s="2" t="s">
        <v>3153</v>
      </c>
      <c r="D459" s="2" t="s">
        <v>3154</v>
      </c>
      <c r="E459" s="2">
        <v>12279.23</v>
      </c>
      <c r="F459" s="2">
        <v>12279.23</v>
      </c>
      <c r="G459" s="34">
        <v>43897</v>
      </c>
      <c r="H459" s="2">
        <v>20</v>
      </c>
      <c r="I459" s="2" t="s">
        <v>4179</v>
      </c>
      <c r="J459" s="2" t="s">
        <v>3888</v>
      </c>
      <c r="K459" s="2" t="s">
        <v>3681</v>
      </c>
      <c r="L459" s="373" t="s">
        <v>3155</v>
      </c>
    </row>
    <row r="460" spans="1:12">
      <c r="A460" s="2" t="s">
        <v>4306</v>
      </c>
      <c r="B460" s="2">
        <v>459330</v>
      </c>
      <c r="C460" s="2" t="s">
        <v>3153</v>
      </c>
      <c r="D460" s="2" t="s">
        <v>3154</v>
      </c>
      <c r="E460" s="2">
        <v>3590.76</v>
      </c>
      <c r="F460" s="2">
        <v>790.76</v>
      </c>
      <c r="G460" s="34">
        <v>43896</v>
      </c>
      <c r="H460" s="2">
        <v>21</v>
      </c>
      <c r="I460" s="2" t="s">
        <v>4179</v>
      </c>
      <c r="J460" s="2" t="s">
        <v>3888</v>
      </c>
      <c r="K460" s="2" t="s">
        <v>3681</v>
      </c>
      <c r="L460" s="373" t="s">
        <v>3155</v>
      </c>
    </row>
    <row r="461" spans="1:12">
      <c r="A461" s="2" t="s">
        <v>4222</v>
      </c>
      <c r="B461" s="2">
        <v>1250518</v>
      </c>
      <c r="C461" s="2" t="s">
        <v>3153</v>
      </c>
      <c r="D461" s="2" t="s">
        <v>3154</v>
      </c>
      <c r="E461" s="2">
        <v>6123.72</v>
      </c>
      <c r="F461" s="2">
        <v>6123.72</v>
      </c>
      <c r="G461" s="34">
        <v>43904</v>
      </c>
      <c r="H461" s="2">
        <v>13</v>
      </c>
      <c r="I461" s="2" t="s">
        <v>4179</v>
      </c>
      <c r="J461" s="2" t="s">
        <v>3888</v>
      </c>
      <c r="K461" s="2" t="s">
        <v>3681</v>
      </c>
      <c r="L461" s="373" t="s">
        <v>3155</v>
      </c>
    </row>
    <row r="462" spans="1:12">
      <c r="A462" s="2" t="s">
        <v>4227</v>
      </c>
      <c r="B462" s="2">
        <v>1250594</v>
      </c>
      <c r="C462" s="2" t="s">
        <v>3153</v>
      </c>
      <c r="D462" s="2" t="s">
        <v>3154</v>
      </c>
      <c r="E462" s="2">
        <v>145653.73000000001</v>
      </c>
      <c r="F462" s="2">
        <v>145653.73000000001</v>
      </c>
      <c r="G462" s="34">
        <v>43879</v>
      </c>
      <c r="H462" s="2">
        <v>38</v>
      </c>
      <c r="I462" s="2" t="s">
        <v>4177</v>
      </c>
      <c r="J462" s="2" t="s">
        <v>3888</v>
      </c>
      <c r="K462" s="2" t="s">
        <v>3681</v>
      </c>
      <c r="L462" s="373" t="s">
        <v>3155</v>
      </c>
    </row>
    <row r="463" spans="1:12">
      <c r="A463" s="2" t="s">
        <v>4227</v>
      </c>
      <c r="B463" s="2">
        <v>1250594</v>
      </c>
      <c r="C463" s="2" t="s">
        <v>3153</v>
      </c>
      <c r="D463" s="2" t="s">
        <v>3154</v>
      </c>
      <c r="E463" s="2">
        <v>4605.12</v>
      </c>
      <c r="F463" s="2">
        <v>4605.12</v>
      </c>
      <c r="G463" s="34">
        <v>43899</v>
      </c>
      <c r="H463" s="2">
        <v>18</v>
      </c>
      <c r="I463" s="2" t="s">
        <v>4179</v>
      </c>
      <c r="J463" s="2" t="s">
        <v>3888</v>
      </c>
      <c r="K463" s="2" t="s">
        <v>3681</v>
      </c>
      <c r="L463" s="373" t="s">
        <v>3155</v>
      </c>
    </row>
    <row r="464" spans="1:12">
      <c r="A464" s="2" t="s">
        <v>4307</v>
      </c>
      <c r="B464" s="2">
        <v>1083623</v>
      </c>
      <c r="C464" s="2" t="s">
        <v>3153</v>
      </c>
      <c r="D464" s="2" t="s">
        <v>3154</v>
      </c>
      <c r="E464" s="2">
        <v>1300</v>
      </c>
      <c r="F464" s="2">
        <v>1300</v>
      </c>
      <c r="G464" s="34">
        <v>43910</v>
      </c>
      <c r="H464" s="2">
        <v>7</v>
      </c>
      <c r="I464" s="2" t="s">
        <v>4179</v>
      </c>
      <c r="J464" s="2" t="s">
        <v>3888</v>
      </c>
      <c r="K464" s="2" t="s">
        <v>3681</v>
      </c>
      <c r="L464" s="373" t="s">
        <v>3155</v>
      </c>
    </row>
    <row r="465" spans="1:12">
      <c r="A465" s="2" t="s">
        <v>4239</v>
      </c>
      <c r="B465" s="2">
        <v>1203281</v>
      </c>
      <c r="C465" s="2" t="s">
        <v>3153</v>
      </c>
      <c r="D465" s="2" t="s">
        <v>3154</v>
      </c>
      <c r="E465" s="2">
        <v>14309.78</v>
      </c>
      <c r="F465" s="2">
        <v>55.78</v>
      </c>
      <c r="G465" s="34">
        <v>43890</v>
      </c>
      <c r="H465" s="2">
        <v>27</v>
      </c>
      <c r="I465" s="2" t="s">
        <v>4179</v>
      </c>
      <c r="J465" s="2" t="s">
        <v>3888</v>
      </c>
      <c r="K465" s="2" t="s">
        <v>3681</v>
      </c>
      <c r="L465" s="373" t="s">
        <v>3155</v>
      </c>
    </row>
    <row r="466" spans="1:12">
      <c r="A466" s="2" t="s">
        <v>4308</v>
      </c>
      <c r="B466" s="2">
        <v>438079</v>
      </c>
      <c r="C466" s="2" t="s">
        <v>3153</v>
      </c>
      <c r="D466" s="2" t="s">
        <v>3154</v>
      </c>
      <c r="E466" s="2">
        <v>120657.76</v>
      </c>
      <c r="F466" s="2">
        <v>120657.76</v>
      </c>
      <c r="G466" s="34">
        <v>43899</v>
      </c>
      <c r="H466" s="2">
        <v>18</v>
      </c>
      <c r="I466" s="2" t="s">
        <v>4179</v>
      </c>
      <c r="J466" s="2" t="s">
        <v>3888</v>
      </c>
      <c r="K466" s="2" t="s">
        <v>3681</v>
      </c>
      <c r="L466" s="373" t="s">
        <v>3155</v>
      </c>
    </row>
    <row r="467" spans="1:12">
      <c r="A467" s="2" t="s">
        <v>3162</v>
      </c>
      <c r="B467" s="2">
        <v>1171153</v>
      </c>
      <c r="C467" s="2" t="s">
        <v>3153</v>
      </c>
      <c r="D467" s="2" t="s">
        <v>3154</v>
      </c>
      <c r="E467" s="2">
        <v>16209.67</v>
      </c>
      <c r="F467" s="2">
        <v>16209.67</v>
      </c>
      <c r="G467" s="34">
        <v>43904</v>
      </c>
      <c r="H467" s="2">
        <v>13</v>
      </c>
      <c r="I467" s="2" t="s">
        <v>4179</v>
      </c>
      <c r="J467" s="2" t="s">
        <v>3888</v>
      </c>
      <c r="K467" s="2" t="s">
        <v>3681</v>
      </c>
      <c r="L467" s="373" t="s">
        <v>3155</v>
      </c>
    </row>
    <row r="468" spans="1:12">
      <c r="A468" s="2" t="s">
        <v>3162</v>
      </c>
      <c r="B468" s="2">
        <v>1171153</v>
      </c>
      <c r="C468" s="2" t="s">
        <v>3153</v>
      </c>
      <c r="D468" s="2" t="s">
        <v>3154</v>
      </c>
      <c r="E468" s="2">
        <v>12248.97</v>
      </c>
      <c r="F468" s="2">
        <v>12248.97</v>
      </c>
      <c r="G468" s="34">
        <v>43909</v>
      </c>
      <c r="H468" s="2">
        <v>8</v>
      </c>
      <c r="I468" s="2" t="s">
        <v>4179</v>
      </c>
      <c r="J468" s="2" t="s">
        <v>3888</v>
      </c>
      <c r="K468" s="2" t="s">
        <v>3681</v>
      </c>
      <c r="L468" s="373" t="s">
        <v>3155</v>
      </c>
    </row>
    <row r="469" spans="1:12">
      <c r="A469" s="2" t="s">
        <v>3160</v>
      </c>
      <c r="B469" s="2">
        <v>1250552</v>
      </c>
      <c r="C469" s="2" t="s">
        <v>3153</v>
      </c>
      <c r="D469" s="2" t="s">
        <v>3154</v>
      </c>
      <c r="E469" s="2">
        <v>17191.57</v>
      </c>
      <c r="F469" s="2">
        <v>17191.57</v>
      </c>
      <c r="G469" s="34">
        <v>43910</v>
      </c>
      <c r="H469" s="2">
        <v>7</v>
      </c>
      <c r="I469" s="2" t="s">
        <v>4179</v>
      </c>
      <c r="J469" s="2" t="s">
        <v>3888</v>
      </c>
      <c r="K469" s="2" t="s">
        <v>3681</v>
      </c>
      <c r="L469" s="373" t="s">
        <v>3155</v>
      </c>
    </row>
    <row r="470" spans="1:12">
      <c r="A470" s="2" t="s">
        <v>4239</v>
      </c>
      <c r="B470" s="2">
        <v>1203281</v>
      </c>
      <c r="C470" s="2" t="s">
        <v>3153</v>
      </c>
      <c r="D470" s="2" t="s">
        <v>3154</v>
      </c>
      <c r="E470" s="2">
        <v>9957</v>
      </c>
      <c r="F470" s="2">
        <v>9957</v>
      </c>
      <c r="G470" s="34">
        <v>43851</v>
      </c>
      <c r="H470" s="2">
        <v>66</v>
      </c>
      <c r="I470" s="2" t="s">
        <v>4181</v>
      </c>
      <c r="J470" s="2" t="s">
        <v>3890</v>
      </c>
      <c r="K470" s="2" t="s">
        <v>3675</v>
      </c>
      <c r="L470" s="373" t="s">
        <v>3155</v>
      </c>
    </row>
    <row r="471" spans="1:12">
      <c r="A471" s="2" t="s">
        <v>4219</v>
      </c>
      <c r="B471" s="2">
        <v>1250603</v>
      </c>
      <c r="C471" s="2" t="s">
        <v>3153</v>
      </c>
      <c r="D471" s="2" t="s">
        <v>3154</v>
      </c>
      <c r="E471" s="2">
        <v>19870.57</v>
      </c>
      <c r="F471" s="2">
        <v>19870.57</v>
      </c>
      <c r="G471" s="34">
        <v>43896</v>
      </c>
      <c r="H471" s="2">
        <v>21</v>
      </c>
      <c r="I471" s="2" t="s">
        <v>4179</v>
      </c>
      <c r="J471" s="2" t="s">
        <v>3890</v>
      </c>
      <c r="K471" s="2" t="s">
        <v>3675</v>
      </c>
      <c r="L471" s="373" t="s">
        <v>3155</v>
      </c>
    </row>
    <row r="472" spans="1:12">
      <c r="A472" s="2" t="s">
        <v>4219</v>
      </c>
      <c r="B472" s="2">
        <v>1250603</v>
      </c>
      <c r="C472" s="2" t="s">
        <v>3153</v>
      </c>
      <c r="D472" s="2" t="s">
        <v>3154</v>
      </c>
      <c r="E472" s="2">
        <v>18411.16</v>
      </c>
      <c r="F472" s="2">
        <v>18411.16</v>
      </c>
      <c r="G472" s="34">
        <v>43895</v>
      </c>
      <c r="H472" s="2">
        <v>22</v>
      </c>
      <c r="I472" s="2" t="s">
        <v>4179</v>
      </c>
      <c r="J472" s="2" t="s">
        <v>3890</v>
      </c>
      <c r="K472" s="2" t="s">
        <v>3675</v>
      </c>
      <c r="L472" s="373" t="s">
        <v>3155</v>
      </c>
    </row>
    <row r="473" spans="1:12">
      <c r="A473" s="2" t="s">
        <v>3889</v>
      </c>
      <c r="B473" s="2">
        <v>1110178</v>
      </c>
      <c r="C473" s="2" t="s">
        <v>3153</v>
      </c>
      <c r="D473" s="2" t="s">
        <v>3154</v>
      </c>
      <c r="E473" s="2">
        <v>518.82000000000005</v>
      </c>
      <c r="F473" s="2">
        <v>518.82000000000005</v>
      </c>
      <c r="G473" s="34">
        <v>43734</v>
      </c>
      <c r="H473" s="2">
        <v>183</v>
      </c>
      <c r="I473" s="2" t="s">
        <v>3870</v>
      </c>
      <c r="J473" s="2" t="s">
        <v>3890</v>
      </c>
      <c r="K473" s="2" t="s">
        <v>3675</v>
      </c>
      <c r="L473" s="373" t="s">
        <v>3155</v>
      </c>
    </row>
    <row r="474" spans="1:12">
      <c r="A474" s="2" t="s">
        <v>4239</v>
      </c>
      <c r="B474" s="2">
        <v>1203281</v>
      </c>
      <c r="C474" s="2" t="s">
        <v>3153</v>
      </c>
      <c r="D474" s="2" t="s">
        <v>3154</v>
      </c>
      <c r="E474" s="2">
        <v>9581.33</v>
      </c>
      <c r="F474" s="2">
        <v>9581.33</v>
      </c>
      <c r="G474" s="34">
        <v>43904</v>
      </c>
      <c r="H474" s="2">
        <v>13</v>
      </c>
      <c r="I474" s="2" t="s">
        <v>4179</v>
      </c>
      <c r="J474" s="2" t="s">
        <v>3890</v>
      </c>
      <c r="K474" s="2" t="s">
        <v>3675</v>
      </c>
      <c r="L474" s="373" t="s">
        <v>3155</v>
      </c>
    </row>
    <row r="475" spans="1:12">
      <c r="A475" s="2" t="s">
        <v>4242</v>
      </c>
      <c r="B475" s="2">
        <v>1250580</v>
      </c>
      <c r="C475" s="2" t="s">
        <v>3153</v>
      </c>
      <c r="D475" s="2" t="s">
        <v>3154</v>
      </c>
      <c r="E475" s="2">
        <v>30659.79</v>
      </c>
      <c r="F475" s="2">
        <v>30659.79</v>
      </c>
      <c r="G475" s="34">
        <v>43908</v>
      </c>
      <c r="H475" s="2">
        <v>9</v>
      </c>
      <c r="I475" s="2" t="s">
        <v>4179</v>
      </c>
      <c r="J475" s="2" t="s">
        <v>3890</v>
      </c>
      <c r="K475" s="2" t="s">
        <v>3675</v>
      </c>
      <c r="L475" s="373" t="s">
        <v>3155</v>
      </c>
    </row>
    <row r="476" spans="1:12">
      <c r="A476" s="2" t="s">
        <v>4239</v>
      </c>
      <c r="B476" s="2">
        <v>1203281</v>
      </c>
      <c r="C476" s="2" t="s">
        <v>3153</v>
      </c>
      <c r="D476" s="2" t="s">
        <v>3154</v>
      </c>
      <c r="E476" s="2">
        <v>7767.23</v>
      </c>
      <c r="F476" s="2">
        <v>7767.23</v>
      </c>
      <c r="G476" s="34">
        <v>43867</v>
      </c>
      <c r="H476" s="2">
        <v>50</v>
      </c>
      <c r="I476" s="2" t="s">
        <v>4177</v>
      </c>
      <c r="J476" s="2" t="s">
        <v>3890</v>
      </c>
      <c r="K476" s="2" t="s">
        <v>3675</v>
      </c>
      <c r="L476" s="373" t="s">
        <v>3155</v>
      </c>
    </row>
    <row r="477" spans="1:12">
      <c r="A477" s="2" t="s">
        <v>4231</v>
      </c>
      <c r="B477" s="2">
        <v>1250571</v>
      </c>
      <c r="C477" s="2" t="s">
        <v>3153</v>
      </c>
      <c r="D477" s="2" t="s">
        <v>3154</v>
      </c>
      <c r="E477" s="2">
        <v>14281.26</v>
      </c>
      <c r="F477" s="2">
        <v>14281.26</v>
      </c>
      <c r="G477" s="34">
        <v>43883</v>
      </c>
      <c r="H477" s="2">
        <v>34</v>
      </c>
      <c r="I477" s="2" t="s">
        <v>4177</v>
      </c>
      <c r="J477" s="2" t="s">
        <v>3890</v>
      </c>
      <c r="K477" s="2" t="s">
        <v>3675</v>
      </c>
      <c r="L477" s="373" t="s">
        <v>3155</v>
      </c>
    </row>
    <row r="478" spans="1:12">
      <c r="A478" s="2" t="s">
        <v>3943</v>
      </c>
      <c r="B478" s="2">
        <v>43617</v>
      </c>
      <c r="C478" s="2" t="s">
        <v>3153</v>
      </c>
      <c r="D478" s="2" t="s">
        <v>3154</v>
      </c>
      <c r="E478" s="2">
        <v>4794.92</v>
      </c>
      <c r="F478" s="2">
        <v>4794.92</v>
      </c>
      <c r="G478" s="34">
        <v>43774</v>
      </c>
      <c r="H478" s="2">
        <v>143</v>
      </c>
      <c r="I478" s="2" t="s">
        <v>4174</v>
      </c>
      <c r="J478" s="2" t="s">
        <v>3890</v>
      </c>
      <c r="K478" s="2" t="s">
        <v>3675</v>
      </c>
      <c r="L478" s="373" t="s">
        <v>3155</v>
      </c>
    </row>
    <row r="479" spans="1:12">
      <c r="A479" s="2" t="s">
        <v>4218</v>
      </c>
      <c r="B479" s="2">
        <v>1250508</v>
      </c>
      <c r="C479" s="2" t="s">
        <v>3153</v>
      </c>
      <c r="D479" s="2" t="s">
        <v>3154</v>
      </c>
      <c r="E479" s="2">
        <v>13565.04</v>
      </c>
      <c r="F479" s="2">
        <v>13565.04</v>
      </c>
      <c r="G479" s="34">
        <v>43903</v>
      </c>
      <c r="H479" s="2">
        <v>14</v>
      </c>
      <c r="I479" s="2" t="s">
        <v>4179</v>
      </c>
      <c r="J479" s="2" t="s">
        <v>3890</v>
      </c>
      <c r="K479" s="2" t="s">
        <v>3675</v>
      </c>
      <c r="L479" s="373" t="s">
        <v>3155</v>
      </c>
    </row>
    <row r="480" spans="1:12">
      <c r="A480" s="2" t="s">
        <v>4222</v>
      </c>
      <c r="B480" s="2">
        <v>1250518</v>
      </c>
      <c r="C480" s="2" t="s">
        <v>3153</v>
      </c>
      <c r="D480" s="2" t="s">
        <v>3154</v>
      </c>
      <c r="E480" s="2">
        <v>7368.06</v>
      </c>
      <c r="F480" s="2">
        <v>7368.06</v>
      </c>
      <c r="G480" s="34">
        <v>43887</v>
      </c>
      <c r="H480" s="2">
        <v>30</v>
      </c>
      <c r="I480" s="2" t="s">
        <v>4179</v>
      </c>
      <c r="J480" s="2" t="s">
        <v>3890</v>
      </c>
      <c r="K480" s="2" t="s">
        <v>3675</v>
      </c>
      <c r="L480" s="373" t="s">
        <v>3155</v>
      </c>
    </row>
    <row r="481" spans="1:12">
      <c r="A481" s="2" t="s">
        <v>4218</v>
      </c>
      <c r="B481" s="2">
        <v>1250508</v>
      </c>
      <c r="C481" s="2" t="s">
        <v>3153</v>
      </c>
      <c r="D481" s="2" t="s">
        <v>3154</v>
      </c>
      <c r="E481" s="2">
        <v>28728.76</v>
      </c>
      <c r="F481" s="2">
        <v>28728.76</v>
      </c>
      <c r="G481" s="34">
        <v>43902</v>
      </c>
      <c r="H481" s="2">
        <v>15</v>
      </c>
      <c r="I481" s="2" t="s">
        <v>4179</v>
      </c>
      <c r="J481" s="2" t="s">
        <v>3890</v>
      </c>
      <c r="K481" s="2" t="s">
        <v>3675</v>
      </c>
      <c r="L481" s="373" t="s">
        <v>3155</v>
      </c>
    </row>
    <row r="482" spans="1:12">
      <c r="A482" s="2" t="s">
        <v>4222</v>
      </c>
      <c r="B482" s="2">
        <v>1250518</v>
      </c>
      <c r="C482" s="2" t="s">
        <v>3153</v>
      </c>
      <c r="D482" s="2" t="s">
        <v>3154</v>
      </c>
      <c r="E482" s="2">
        <v>18731.27</v>
      </c>
      <c r="F482" s="2">
        <v>18731.27</v>
      </c>
      <c r="G482" s="34">
        <v>43911</v>
      </c>
      <c r="H482" s="2">
        <v>6</v>
      </c>
      <c r="I482" s="2" t="s">
        <v>4179</v>
      </c>
      <c r="J482" s="2" t="s">
        <v>3890</v>
      </c>
      <c r="K482" s="2" t="s">
        <v>3675</v>
      </c>
      <c r="L482" s="373" t="s">
        <v>3155</v>
      </c>
    </row>
    <row r="483" spans="1:12">
      <c r="A483" s="2" t="s">
        <v>4222</v>
      </c>
      <c r="B483" s="2">
        <v>1250518</v>
      </c>
      <c r="C483" s="2" t="s">
        <v>3153</v>
      </c>
      <c r="D483" s="2" t="s">
        <v>3154</v>
      </c>
      <c r="E483" s="2">
        <v>21821</v>
      </c>
      <c r="F483" s="2">
        <v>21821</v>
      </c>
      <c r="G483" s="34">
        <v>43910</v>
      </c>
      <c r="H483" s="2">
        <v>7</v>
      </c>
      <c r="I483" s="2" t="s">
        <v>4179</v>
      </c>
      <c r="J483" s="2" t="s">
        <v>3890</v>
      </c>
      <c r="K483" s="2" t="s">
        <v>3675</v>
      </c>
      <c r="L483" s="373" t="s">
        <v>3155</v>
      </c>
    </row>
    <row r="484" spans="1:12">
      <c r="A484" s="2" t="s">
        <v>4222</v>
      </c>
      <c r="B484" s="2">
        <v>1250518</v>
      </c>
      <c r="C484" s="2" t="s">
        <v>3153</v>
      </c>
      <c r="D484" s="2" t="s">
        <v>3154</v>
      </c>
      <c r="E484" s="2">
        <v>26553.19</v>
      </c>
      <c r="F484" s="2">
        <v>26553.19</v>
      </c>
      <c r="G484" s="34">
        <v>43911</v>
      </c>
      <c r="H484" s="2">
        <v>6</v>
      </c>
      <c r="I484" s="2" t="s">
        <v>4179</v>
      </c>
      <c r="J484" s="2" t="s">
        <v>3890</v>
      </c>
      <c r="K484" s="2" t="s">
        <v>3675</v>
      </c>
      <c r="L484" s="373" t="s">
        <v>3155</v>
      </c>
    </row>
    <row r="485" spans="1:12">
      <c r="A485" s="2" t="s">
        <v>3162</v>
      </c>
      <c r="B485" s="2">
        <v>1171153</v>
      </c>
      <c r="C485" s="2" t="s">
        <v>3153</v>
      </c>
      <c r="D485" s="2" t="s">
        <v>3154</v>
      </c>
      <c r="E485" s="2">
        <v>8286.65</v>
      </c>
      <c r="F485" s="2">
        <v>8286.65</v>
      </c>
      <c r="G485" s="34">
        <v>43907</v>
      </c>
      <c r="H485" s="2">
        <v>10</v>
      </c>
      <c r="I485" s="2" t="s">
        <v>4179</v>
      </c>
      <c r="J485" s="2" t="s">
        <v>3890</v>
      </c>
      <c r="K485" s="2" t="s">
        <v>3675</v>
      </c>
      <c r="L485" s="373" t="s">
        <v>3155</v>
      </c>
    </row>
    <row r="486" spans="1:12">
      <c r="A486" s="2" t="s">
        <v>4245</v>
      </c>
      <c r="B486" s="2">
        <v>1250557</v>
      </c>
      <c r="C486" s="2" t="s">
        <v>3153</v>
      </c>
      <c r="D486" s="2" t="s">
        <v>3154</v>
      </c>
      <c r="E486" s="2">
        <v>7871.41</v>
      </c>
      <c r="F486" s="2">
        <v>7871.41</v>
      </c>
      <c r="G486" s="34">
        <v>43907</v>
      </c>
      <c r="H486" s="2">
        <v>10</v>
      </c>
      <c r="I486" s="2" t="s">
        <v>4179</v>
      </c>
      <c r="J486" s="2" t="s">
        <v>3890</v>
      </c>
      <c r="K486" s="2" t="s">
        <v>3675</v>
      </c>
      <c r="L486" s="373" t="s">
        <v>3155</v>
      </c>
    </row>
    <row r="487" spans="1:12">
      <c r="A487" s="2" t="s">
        <v>4219</v>
      </c>
      <c r="B487" s="2">
        <v>1250603</v>
      </c>
      <c r="C487" s="2" t="s">
        <v>3153</v>
      </c>
      <c r="D487" s="2" t="s">
        <v>3154</v>
      </c>
      <c r="E487" s="2">
        <v>22880.69</v>
      </c>
      <c r="F487" s="2">
        <v>22880.69</v>
      </c>
      <c r="G487" s="34">
        <v>43896</v>
      </c>
      <c r="H487" s="2">
        <v>21</v>
      </c>
      <c r="I487" s="2" t="s">
        <v>4179</v>
      </c>
      <c r="J487" s="2" t="s">
        <v>3890</v>
      </c>
      <c r="K487" s="2" t="s">
        <v>3675</v>
      </c>
      <c r="L487" s="373" t="s">
        <v>3155</v>
      </c>
    </row>
    <row r="488" spans="1:12">
      <c r="A488" s="2" t="s">
        <v>3886</v>
      </c>
      <c r="B488" s="2">
        <v>1035</v>
      </c>
      <c r="C488" s="2" t="s">
        <v>3153</v>
      </c>
      <c r="D488" s="2" t="s">
        <v>3154</v>
      </c>
      <c r="E488" s="2">
        <v>-1178.82</v>
      </c>
      <c r="F488" s="2">
        <v>-1178.82</v>
      </c>
      <c r="G488" s="34">
        <v>43165</v>
      </c>
      <c r="H488" s="2">
        <v>752</v>
      </c>
      <c r="I488" s="2" t="s">
        <v>3870</v>
      </c>
      <c r="J488" s="2" t="s">
        <v>3890</v>
      </c>
      <c r="K488" s="2" t="s">
        <v>3675</v>
      </c>
      <c r="L488" s="373" t="s">
        <v>3155</v>
      </c>
    </row>
    <row r="489" spans="1:12">
      <c r="A489" s="2" t="s">
        <v>4222</v>
      </c>
      <c r="B489" s="2">
        <v>1250518</v>
      </c>
      <c r="C489" s="2" t="s">
        <v>3153</v>
      </c>
      <c r="D489" s="2" t="s">
        <v>3154</v>
      </c>
      <c r="E489" s="2">
        <v>6634.54</v>
      </c>
      <c r="F489" s="2">
        <v>6634.54</v>
      </c>
      <c r="G489" s="34">
        <v>43890</v>
      </c>
      <c r="H489" s="2">
        <v>27</v>
      </c>
      <c r="I489" s="2" t="s">
        <v>4179</v>
      </c>
      <c r="J489" s="2" t="s">
        <v>3890</v>
      </c>
      <c r="K489" s="2" t="s">
        <v>3675</v>
      </c>
      <c r="L489" s="373" t="s">
        <v>3155</v>
      </c>
    </row>
    <row r="490" spans="1:12">
      <c r="A490" s="2" t="s">
        <v>3891</v>
      </c>
      <c r="B490" s="2">
        <v>126333</v>
      </c>
      <c r="C490" s="2" t="s">
        <v>3153</v>
      </c>
      <c r="D490" s="2" t="s">
        <v>3154</v>
      </c>
      <c r="E490" s="2">
        <v>7595.33</v>
      </c>
      <c r="F490" s="2">
        <v>7595.33</v>
      </c>
      <c r="G490" s="34">
        <v>43303</v>
      </c>
      <c r="H490" s="2">
        <v>614</v>
      </c>
      <c r="I490" s="2" t="s">
        <v>3870</v>
      </c>
      <c r="J490" s="2" t="s">
        <v>3890</v>
      </c>
      <c r="K490" s="2" t="s">
        <v>3675</v>
      </c>
      <c r="L490" s="373" t="s">
        <v>3155</v>
      </c>
    </row>
    <row r="491" spans="1:12">
      <c r="A491" s="2" t="s">
        <v>4222</v>
      </c>
      <c r="B491" s="2">
        <v>1250518</v>
      </c>
      <c r="C491" s="2" t="s">
        <v>3153</v>
      </c>
      <c r="D491" s="2" t="s">
        <v>3154</v>
      </c>
      <c r="E491" s="2">
        <v>14444.45</v>
      </c>
      <c r="F491" s="2">
        <v>14444.45</v>
      </c>
      <c r="G491" s="34">
        <v>43908</v>
      </c>
      <c r="H491" s="2">
        <v>9</v>
      </c>
      <c r="I491" s="2" t="s">
        <v>4179</v>
      </c>
      <c r="J491" s="2" t="s">
        <v>3890</v>
      </c>
      <c r="K491" s="2" t="s">
        <v>3675</v>
      </c>
      <c r="L491" s="373" t="s">
        <v>3155</v>
      </c>
    </row>
    <row r="492" spans="1:12">
      <c r="A492" s="2" t="s">
        <v>4222</v>
      </c>
      <c r="B492" s="2">
        <v>1250518</v>
      </c>
      <c r="C492" s="2" t="s">
        <v>3153</v>
      </c>
      <c r="D492" s="2" t="s">
        <v>3154</v>
      </c>
      <c r="E492" s="2">
        <v>19933.93</v>
      </c>
      <c r="F492" s="2">
        <v>19933.93</v>
      </c>
      <c r="G492" s="34">
        <v>43906</v>
      </c>
      <c r="H492" s="2">
        <v>11</v>
      </c>
      <c r="I492" s="2" t="s">
        <v>4179</v>
      </c>
      <c r="J492" s="2" t="s">
        <v>3890</v>
      </c>
      <c r="K492" s="2" t="s">
        <v>3675</v>
      </c>
      <c r="L492" s="373" t="s">
        <v>3155</v>
      </c>
    </row>
    <row r="493" spans="1:12">
      <c r="A493" s="2" t="s">
        <v>4223</v>
      </c>
      <c r="B493" s="2">
        <v>1250560</v>
      </c>
      <c r="C493" s="2" t="s">
        <v>3153</v>
      </c>
      <c r="D493" s="2" t="s">
        <v>3154</v>
      </c>
      <c r="E493" s="2">
        <v>17249.349999999999</v>
      </c>
      <c r="F493" s="2">
        <v>17249.349999999999</v>
      </c>
      <c r="G493" s="34">
        <v>43851</v>
      </c>
      <c r="H493" s="2">
        <v>66</v>
      </c>
      <c r="I493" s="2" t="s">
        <v>4181</v>
      </c>
      <c r="J493" s="2" t="s">
        <v>3890</v>
      </c>
      <c r="K493" s="2" t="s">
        <v>3675</v>
      </c>
      <c r="L493" s="373" t="s">
        <v>3155</v>
      </c>
    </row>
    <row r="494" spans="1:12">
      <c r="A494" s="2" t="s">
        <v>4267</v>
      </c>
      <c r="B494" s="2">
        <v>1250548</v>
      </c>
      <c r="C494" s="2" t="s">
        <v>3153</v>
      </c>
      <c r="D494" s="2" t="s">
        <v>3154</v>
      </c>
      <c r="E494" s="2">
        <v>23184.35</v>
      </c>
      <c r="F494" s="2">
        <v>23184.35</v>
      </c>
      <c r="G494" s="34">
        <v>43901</v>
      </c>
      <c r="H494" s="2">
        <v>16</v>
      </c>
      <c r="I494" s="2" t="s">
        <v>4179</v>
      </c>
      <c r="J494" s="2" t="s">
        <v>3890</v>
      </c>
      <c r="K494" s="2" t="s">
        <v>3675</v>
      </c>
      <c r="L494" s="373" t="s">
        <v>3155</v>
      </c>
    </row>
    <row r="495" spans="1:12">
      <c r="A495" s="2" t="s">
        <v>4222</v>
      </c>
      <c r="B495" s="2">
        <v>1250518</v>
      </c>
      <c r="C495" s="2" t="s">
        <v>3153</v>
      </c>
      <c r="D495" s="2" t="s">
        <v>3154</v>
      </c>
      <c r="E495" s="2">
        <v>12642.54</v>
      </c>
      <c r="F495" s="2">
        <v>370.54</v>
      </c>
      <c r="G495" s="34">
        <v>43895</v>
      </c>
      <c r="H495" s="2">
        <v>22</v>
      </c>
      <c r="I495" s="2" t="s">
        <v>4179</v>
      </c>
      <c r="J495" s="2" t="s">
        <v>3890</v>
      </c>
      <c r="K495" s="2" t="s">
        <v>3675</v>
      </c>
      <c r="L495" s="373" t="s">
        <v>3155</v>
      </c>
    </row>
    <row r="496" spans="1:12">
      <c r="A496" s="2" t="s">
        <v>4309</v>
      </c>
      <c r="B496" s="2">
        <v>660223</v>
      </c>
      <c r="C496" s="2" t="s">
        <v>3153</v>
      </c>
      <c r="D496" s="2" t="s">
        <v>3154</v>
      </c>
      <c r="E496" s="2">
        <v>4846.82</v>
      </c>
      <c r="F496" s="2">
        <v>4846.82</v>
      </c>
      <c r="G496" s="34">
        <v>43911</v>
      </c>
      <c r="H496" s="2">
        <v>6</v>
      </c>
      <c r="I496" s="2" t="s">
        <v>4179</v>
      </c>
      <c r="J496" s="2" t="s">
        <v>3890</v>
      </c>
      <c r="K496" s="2" t="s">
        <v>3675</v>
      </c>
      <c r="L496" s="373" t="s">
        <v>3155</v>
      </c>
    </row>
    <row r="497" spans="1:12">
      <c r="A497" s="2" t="s">
        <v>3162</v>
      </c>
      <c r="B497" s="2">
        <v>1171153</v>
      </c>
      <c r="C497" s="2" t="s">
        <v>3153</v>
      </c>
      <c r="D497" s="2" t="s">
        <v>3154</v>
      </c>
      <c r="E497" s="2">
        <v>7142.68</v>
      </c>
      <c r="F497" s="2">
        <v>7142.68</v>
      </c>
      <c r="G497" s="34">
        <v>43911</v>
      </c>
      <c r="H497" s="2">
        <v>6</v>
      </c>
      <c r="I497" s="2" t="s">
        <v>4179</v>
      </c>
      <c r="J497" s="2" t="s">
        <v>3890</v>
      </c>
      <c r="K497" s="2" t="s">
        <v>3675</v>
      </c>
      <c r="L497" s="373" t="s">
        <v>3155</v>
      </c>
    </row>
    <row r="498" spans="1:12">
      <c r="A498" s="2" t="s">
        <v>3162</v>
      </c>
      <c r="B498" s="2">
        <v>1171153</v>
      </c>
      <c r="C498" s="2" t="s">
        <v>3153</v>
      </c>
      <c r="D498" s="2" t="s">
        <v>3154</v>
      </c>
      <c r="E498" s="2">
        <v>39206.11</v>
      </c>
      <c r="F498" s="2">
        <v>39206.11</v>
      </c>
      <c r="G498" s="34">
        <v>43909</v>
      </c>
      <c r="H498" s="2">
        <v>8</v>
      </c>
      <c r="I498" s="2" t="s">
        <v>4179</v>
      </c>
      <c r="J498" s="2" t="s">
        <v>3890</v>
      </c>
      <c r="K498" s="2" t="s">
        <v>3675</v>
      </c>
      <c r="L498" s="373" t="s">
        <v>3155</v>
      </c>
    </row>
    <row r="499" spans="1:12">
      <c r="A499" s="2" t="s">
        <v>4284</v>
      </c>
      <c r="B499" s="2">
        <v>1250551</v>
      </c>
      <c r="C499" s="2" t="s">
        <v>3153</v>
      </c>
      <c r="D499" s="2" t="s">
        <v>3154</v>
      </c>
      <c r="E499" s="2">
        <v>10547.16</v>
      </c>
      <c r="F499" s="2">
        <v>10547.16</v>
      </c>
      <c r="G499" s="34">
        <v>43844</v>
      </c>
      <c r="H499" s="2">
        <v>73</v>
      </c>
      <c r="I499" s="2" t="s">
        <v>4181</v>
      </c>
      <c r="J499" s="2" t="s">
        <v>3890</v>
      </c>
      <c r="K499" s="2" t="s">
        <v>3675</v>
      </c>
      <c r="L499" s="373" t="s">
        <v>3155</v>
      </c>
    </row>
    <row r="500" spans="1:12">
      <c r="A500" s="2" t="s">
        <v>4227</v>
      </c>
      <c r="B500" s="2">
        <v>1250594</v>
      </c>
      <c r="C500" s="2" t="s">
        <v>3153</v>
      </c>
      <c r="D500" s="2" t="s">
        <v>3154</v>
      </c>
      <c r="E500" s="2">
        <v>7236.23</v>
      </c>
      <c r="F500" s="2">
        <v>7236.23</v>
      </c>
      <c r="G500" s="34">
        <v>43911</v>
      </c>
      <c r="H500" s="2">
        <v>6</v>
      </c>
      <c r="I500" s="2" t="s">
        <v>4179</v>
      </c>
      <c r="J500" s="2" t="s">
        <v>3890</v>
      </c>
      <c r="K500" s="2" t="s">
        <v>3675</v>
      </c>
      <c r="L500" s="373" t="s">
        <v>3155</v>
      </c>
    </row>
    <row r="501" spans="1:12">
      <c r="A501" s="2" t="s">
        <v>4310</v>
      </c>
      <c r="B501" s="2">
        <v>1171024</v>
      </c>
      <c r="C501" s="2" t="s">
        <v>3153</v>
      </c>
      <c r="D501" s="2" t="s">
        <v>3154</v>
      </c>
      <c r="E501" s="2">
        <v>1373</v>
      </c>
      <c r="F501" s="2">
        <v>1373</v>
      </c>
      <c r="G501" s="34">
        <v>43886</v>
      </c>
      <c r="H501" s="2">
        <v>31</v>
      </c>
      <c r="I501" s="2" t="s">
        <v>4177</v>
      </c>
      <c r="J501" s="2" t="s">
        <v>3890</v>
      </c>
      <c r="K501" s="2" t="s">
        <v>3675</v>
      </c>
      <c r="L501" s="373" t="s">
        <v>3155</v>
      </c>
    </row>
    <row r="502" spans="1:12">
      <c r="A502" s="2" t="s">
        <v>4219</v>
      </c>
      <c r="B502" s="2">
        <v>1250603</v>
      </c>
      <c r="C502" s="2" t="s">
        <v>3153</v>
      </c>
      <c r="D502" s="2" t="s">
        <v>3154</v>
      </c>
      <c r="E502" s="2">
        <v>12315.1</v>
      </c>
      <c r="F502" s="2">
        <v>12315.1</v>
      </c>
      <c r="G502" s="34">
        <v>43895</v>
      </c>
      <c r="H502" s="2">
        <v>22</v>
      </c>
      <c r="I502" s="2" t="s">
        <v>4179</v>
      </c>
      <c r="J502" s="2" t="s">
        <v>3890</v>
      </c>
      <c r="K502" s="2" t="s">
        <v>3675</v>
      </c>
      <c r="L502" s="373" t="s">
        <v>3155</v>
      </c>
    </row>
    <row r="503" spans="1:12">
      <c r="A503" s="2" t="s">
        <v>4235</v>
      </c>
      <c r="B503" s="2">
        <v>1250593</v>
      </c>
      <c r="C503" s="2" t="s">
        <v>3153</v>
      </c>
      <c r="D503" s="2" t="s">
        <v>3154</v>
      </c>
      <c r="E503" s="2">
        <v>18000.02</v>
      </c>
      <c r="F503" s="2">
        <v>18000.02</v>
      </c>
      <c r="G503" s="34">
        <v>43882</v>
      </c>
      <c r="H503" s="2">
        <v>35</v>
      </c>
      <c r="I503" s="2" t="s">
        <v>4177</v>
      </c>
      <c r="J503" s="2" t="s">
        <v>3890</v>
      </c>
      <c r="K503" s="2" t="s">
        <v>3675</v>
      </c>
      <c r="L503" s="373" t="s">
        <v>3155</v>
      </c>
    </row>
    <row r="504" spans="1:12">
      <c r="A504" s="2" t="s">
        <v>3162</v>
      </c>
      <c r="B504" s="2">
        <v>1171153</v>
      </c>
      <c r="C504" s="2" t="s">
        <v>3153</v>
      </c>
      <c r="D504" s="2" t="s">
        <v>3154</v>
      </c>
      <c r="E504" s="2">
        <v>24355.69</v>
      </c>
      <c r="F504" s="2">
        <v>24355.69</v>
      </c>
      <c r="G504" s="34">
        <v>43909</v>
      </c>
      <c r="H504" s="2">
        <v>8</v>
      </c>
      <c r="I504" s="2" t="s">
        <v>4179</v>
      </c>
      <c r="J504" s="2" t="s">
        <v>3890</v>
      </c>
      <c r="K504" s="2" t="s">
        <v>3675</v>
      </c>
      <c r="L504" s="373" t="s">
        <v>3155</v>
      </c>
    </row>
    <row r="505" spans="1:12">
      <c r="A505" s="2" t="s">
        <v>4311</v>
      </c>
      <c r="B505" s="2">
        <v>765361</v>
      </c>
      <c r="C505" s="2" t="s">
        <v>3153</v>
      </c>
      <c r="D505" s="2" t="s">
        <v>3154</v>
      </c>
      <c r="E505" s="2">
        <v>6099.92</v>
      </c>
      <c r="F505" s="2">
        <v>6099.92</v>
      </c>
      <c r="G505" s="34">
        <v>43910</v>
      </c>
      <c r="H505" s="2">
        <v>7</v>
      </c>
      <c r="I505" s="2" t="s">
        <v>4179</v>
      </c>
      <c r="J505" s="2" t="s">
        <v>3890</v>
      </c>
      <c r="K505" s="2" t="s">
        <v>3675</v>
      </c>
      <c r="L505" s="373" t="s">
        <v>3155</v>
      </c>
    </row>
    <row r="506" spans="1:12">
      <c r="A506" s="2" t="s">
        <v>4312</v>
      </c>
      <c r="B506" s="2">
        <v>867038</v>
      </c>
      <c r="C506" s="2" t="s">
        <v>3153</v>
      </c>
      <c r="D506" s="2" t="s">
        <v>3154</v>
      </c>
      <c r="E506" s="2">
        <v>1478.01</v>
      </c>
      <c r="F506" s="2">
        <v>1478.01</v>
      </c>
      <c r="G506" s="34">
        <v>43889</v>
      </c>
      <c r="H506" s="2">
        <v>28</v>
      </c>
      <c r="I506" s="2" t="s">
        <v>4179</v>
      </c>
      <c r="J506" s="2" t="s">
        <v>3890</v>
      </c>
      <c r="K506" s="2" t="s">
        <v>3675</v>
      </c>
      <c r="L506" s="373" t="s">
        <v>3155</v>
      </c>
    </row>
    <row r="507" spans="1:12">
      <c r="A507" s="2" t="s">
        <v>4235</v>
      </c>
      <c r="B507" s="2">
        <v>1250593</v>
      </c>
      <c r="C507" s="2" t="s">
        <v>3153</v>
      </c>
      <c r="D507" s="2" t="s">
        <v>3154</v>
      </c>
      <c r="E507" s="2">
        <v>23354.29</v>
      </c>
      <c r="F507" s="2">
        <v>23354.29</v>
      </c>
      <c r="G507" s="34">
        <v>43890</v>
      </c>
      <c r="H507" s="2">
        <v>27</v>
      </c>
      <c r="I507" s="2" t="s">
        <v>4179</v>
      </c>
      <c r="J507" s="2" t="s">
        <v>3890</v>
      </c>
      <c r="K507" s="2" t="s">
        <v>3675</v>
      </c>
      <c r="L507" s="373" t="s">
        <v>3155</v>
      </c>
    </row>
    <row r="508" spans="1:12">
      <c r="A508" s="2" t="s">
        <v>3162</v>
      </c>
      <c r="B508" s="2">
        <v>1171153</v>
      </c>
      <c r="C508" s="2" t="s">
        <v>3153</v>
      </c>
      <c r="D508" s="2" t="s">
        <v>3154</v>
      </c>
      <c r="E508" s="2">
        <v>11584.29</v>
      </c>
      <c r="F508" s="2">
        <v>11584.29</v>
      </c>
      <c r="G508" s="34">
        <v>43888</v>
      </c>
      <c r="H508" s="2">
        <v>29</v>
      </c>
      <c r="I508" s="2" t="s">
        <v>4179</v>
      </c>
      <c r="J508" s="2" t="s">
        <v>3890</v>
      </c>
      <c r="K508" s="2" t="s">
        <v>3675</v>
      </c>
      <c r="L508" s="373" t="s">
        <v>3155</v>
      </c>
    </row>
    <row r="509" spans="1:12">
      <c r="A509" s="2" t="s">
        <v>3162</v>
      </c>
      <c r="B509" s="2">
        <v>1171153</v>
      </c>
      <c r="C509" s="2" t="s">
        <v>3153</v>
      </c>
      <c r="D509" s="2" t="s">
        <v>3154</v>
      </c>
      <c r="E509" s="2">
        <v>19258.759999999998</v>
      </c>
      <c r="F509" s="2">
        <v>19258.759999999998</v>
      </c>
      <c r="G509" s="34">
        <v>43909</v>
      </c>
      <c r="H509" s="2">
        <v>8</v>
      </c>
      <c r="I509" s="2" t="s">
        <v>4179</v>
      </c>
      <c r="J509" s="2" t="s">
        <v>3890</v>
      </c>
      <c r="K509" s="2" t="s">
        <v>3675</v>
      </c>
      <c r="L509" s="373" t="s">
        <v>3155</v>
      </c>
    </row>
    <row r="510" spans="1:12">
      <c r="A510" s="2" t="s">
        <v>4222</v>
      </c>
      <c r="B510" s="2">
        <v>1250518</v>
      </c>
      <c r="C510" s="2" t="s">
        <v>3153</v>
      </c>
      <c r="D510" s="2" t="s">
        <v>3154</v>
      </c>
      <c r="E510" s="2">
        <v>38758.58</v>
      </c>
      <c r="F510" s="2">
        <v>38758.58</v>
      </c>
      <c r="G510" s="34">
        <v>43906</v>
      </c>
      <c r="H510" s="2">
        <v>11</v>
      </c>
      <c r="I510" s="2" t="s">
        <v>4179</v>
      </c>
      <c r="J510" s="2" t="s">
        <v>3890</v>
      </c>
      <c r="K510" s="2" t="s">
        <v>3675</v>
      </c>
      <c r="L510" s="373" t="s">
        <v>3155</v>
      </c>
    </row>
    <row r="511" spans="1:12">
      <c r="A511" s="2" t="s">
        <v>4222</v>
      </c>
      <c r="B511" s="2">
        <v>1250518</v>
      </c>
      <c r="C511" s="2" t="s">
        <v>3153</v>
      </c>
      <c r="D511" s="2" t="s">
        <v>3154</v>
      </c>
      <c r="E511" s="2">
        <v>7255.06</v>
      </c>
      <c r="F511" s="2">
        <v>7255.06</v>
      </c>
      <c r="G511" s="34">
        <v>43890</v>
      </c>
      <c r="H511" s="2">
        <v>27</v>
      </c>
      <c r="I511" s="2" t="s">
        <v>4179</v>
      </c>
      <c r="J511" s="2" t="s">
        <v>3890</v>
      </c>
      <c r="K511" s="2" t="s">
        <v>3675</v>
      </c>
      <c r="L511" s="373" t="s">
        <v>3155</v>
      </c>
    </row>
    <row r="512" spans="1:12">
      <c r="A512" s="2" t="s">
        <v>4218</v>
      </c>
      <c r="B512" s="2">
        <v>1250508</v>
      </c>
      <c r="C512" s="2" t="s">
        <v>3153</v>
      </c>
      <c r="D512" s="2" t="s">
        <v>3154</v>
      </c>
      <c r="E512" s="2">
        <v>10215.44</v>
      </c>
      <c r="F512" s="2">
        <v>10215.44</v>
      </c>
      <c r="G512" s="34">
        <v>43907</v>
      </c>
      <c r="H512" s="2">
        <v>10</v>
      </c>
      <c r="I512" s="2" t="s">
        <v>4179</v>
      </c>
      <c r="J512" s="2" t="s">
        <v>3890</v>
      </c>
      <c r="K512" s="2" t="s">
        <v>3675</v>
      </c>
      <c r="L512" s="373" t="s">
        <v>3155</v>
      </c>
    </row>
    <row r="513" spans="1:12">
      <c r="A513" s="2" t="s">
        <v>4235</v>
      </c>
      <c r="B513" s="2">
        <v>1250593</v>
      </c>
      <c r="C513" s="2" t="s">
        <v>3153</v>
      </c>
      <c r="D513" s="2" t="s">
        <v>3154</v>
      </c>
      <c r="E513" s="2">
        <v>13576.93</v>
      </c>
      <c r="F513" s="2">
        <v>13576.93</v>
      </c>
      <c r="G513" s="34">
        <v>43879</v>
      </c>
      <c r="H513" s="2">
        <v>38</v>
      </c>
      <c r="I513" s="2" t="s">
        <v>4177</v>
      </c>
      <c r="J513" s="2" t="s">
        <v>3890</v>
      </c>
      <c r="K513" s="2" t="s">
        <v>3675</v>
      </c>
      <c r="L513" s="373" t="s">
        <v>3155</v>
      </c>
    </row>
    <row r="514" spans="1:12">
      <c r="A514" s="2" t="s">
        <v>4227</v>
      </c>
      <c r="B514" s="2">
        <v>1250594</v>
      </c>
      <c r="C514" s="2" t="s">
        <v>3153</v>
      </c>
      <c r="D514" s="2" t="s">
        <v>3154</v>
      </c>
      <c r="E514" s="2">
        <v>16823.75</v>
      </c>
      <c r="F514" s="2">
        <v>16823.75</v>
      </c>
      <c r="G514" s="34">
        <v>43904</v>
      </c>
      <c r="H514" s="2">
        <v>13</v>
      </c>
      <c r="I514" s="2" t="s">
        <v>4179</v>
      </c>
      <c r="J514" s="2" t="s">
        <v>3890</v>
      </c>
      <c r="K514" s="2" t="s">
        <v>3675</v>
      </c>
      <c r="L514" s="373" t="s">
        <v>3155</v>
      </c>
    </row>
    <row r="515" spans="1:12">
      <c r="A515" s="2" t="s">
        <v>3162</v>
      </c>
      <c r="B515" s="2">
        <v>1171153</v>
      </c>
      <c r="C515" s="2" t="s">
        <v>3153</v>
      </c>
      <c r="D515" s="2" t="s">
        <v>3154</v>
      </c>
      <c r="E515" s="2">
        <v>6686.84</v>
      </c>
      <c r="F515" s="2">
        <v>6686.84</v>
      </c>
      <c r="G515" s="34">
        <v>43887</v>
      </c>
      <c r="H515" s="2">
        <v>30</v>
      </c>
      <c r="I515" s="2" t="s">
        <v>4179</v>
      </c>
      <c r="J515" s="2" t="s">
        <v>3890</v>
      </c>
      <c r="K515" s="2" t="s">
        <v>3675</v>
      </c>
      <c r="L515" s="373" t="s">
        <v>3155</v>
      </c>
    </row>
    <row r="516" spans="1:12">
      <c r="A516" s="2" t="s">
        <v>4313</v>
      </c>
      <c r="B516" s="2">
        <v>1150010</v>
      </c>
      <c r="C516" s="2" t="s">
        <v>3153</v>
      </c>
      <c r="D516" s="2" t="s">
        <v>3154</v>
      </c>
      <c r="E516" s="2">
        <v>500</v>
      </c>
      <c r="F516" s="2">
        <v>500</v>
      </c>
      <c r="G516" s="34">
        <v>43906</v>
      </c>
      <c r="H516" s="2">
        <v>11</v>
      </c>
      <c r="I516" s="2" t="s">
        <v>4179</v>
      </c>
      <c r="J516" s="2" t="s">
        <v>3890</v>
      </c>
      <c r="K516" s="2" t="s">
        <v>3675</v>
      </c>
      <c r="L516" s="373" t="s">
        <v>3155</v>
      </c>
    </row>
    <row r="517" spans="1:12">
      <c r="A517" s="2" t="s">
        <v>3162</v>
      </c>
      <c r="B517" s="2">
        <v>1171153</v>
      </c>
      <c r="C517" s="2" t="s">
        <v>3153</v>
      </c>
      <c r="D517" s="2" t="s">
        <v>3154</v>
      </c>
      <c r="E517" s="2">
        <v>6635.25</v>
      </c>
      <c r="F517" s="2">
        <v>6635.25</v>
      </c>
      <c r="G517" s="34">
        <v>43896</v>
      </c>
      <c r="H517" s="2">
        <v>21</v>
      </c>
      <c r="I517" s="2" t="s">
        <v>4179</v>
      </c>
      <c r="J517" s="2" t="s">
        <v>3890</v>
      </c>
      <c r="K517" s="2" t="s">
        <v>3675</v>
      </c>
      <c r="L517" s="373" t="s">
        <v>3155</v>
      </c>
    </row>
    <row r="518" spans="1:12">
      <c r="A518" s="2" t="s">
        <v>4314</v>
      </c>
      <c r="B518" s="2">
        <v>757943</v>
      </c>
      <c r="C518" s="2" t="s">
        <v>3153</v>
      </c>
      <c r="D518" s="2" t="s">
        <v>3154</v>
      </c>
      <c r="E518" s="2">
        <v>1533.01</v>
      </c>
      <c r="F518" s="2">
        <v>33.01</v>
      </c>
      <c r="G518" s="34">
        <v>43911</v>
      </c>
      <c r="H518" s="2">
        <v>6</v>
      </c>
      <c r="I518" s="2" t="s">
        <v>4179</v>
      </c>
      <c r="J518" s="2" t="s">
        <v>3890</v>
      </c>
      <c r="K518" s="2" t="s">
        <v>3675</v>
      </c>
      <c r="L518" s="373" t="s">
        <v>3155</v>
      </c>
    </row>
    <row r="519" spans="1:12">
      <c r="A519" s="2" t="s">
        <v>4235</v>
      </c>
      <c r="B519" s="2">
        <v>1250593</v>
      </c>
      <c r="C519" s="2" t="s">
        <v>3881</v>
      </c>
      <c r="D519" s="2" t="s">
        <v>3882</v>
      </c>
      <c r="E519" s="2">
        <v>-172</v>
      </c>
      <c r="F519" s="2">
        <v>-172</v>
      </c>
      <c r="G519" s="34">
        <v>43893</v>
      </c>
      <c r="H519" s="2">
        <v>24</v>
      </c>
      <c r="I519" s="2" t="s">
        <v>4179</v>
      </c>
      <c r="J519" s="2" t="s">
        <v>4315</v>
      </c>
      <c r="K519" s="2" t="s">
        <v>3165</v>
      </c>
      <c r="L519" s="373" t="s">
        <v>3155</v>
      </c>
    </row>
    <row r="520" spans="1:12">
      <c r="A520" s="2" t="s">
        <v>4316</v>
      </c>
      <c r="B520" s="2">
        <v>350548</v>
      </c>
      <c r="C520" s="2" t="s">
        <v>3881</v>
      </c>
      <c r="D520" s="2" t="s">
        <v>3882</v>
      </c>
      <c r="E520" s="2">
        <v>-94.46</v>
      </c>
      <c r="F520" s="2">
        <v>-94.46</v>
      </c>
      <c r="G520" s="34">
        <v>43880</v>
      </c>
      <c r="H520" s="2">
        <v>37</v>
      </c>
      <c r="I520" s="2" t="s">
        <v>4177</v>
      </c>
      <c r="J520" s="2" t="s">
        <v>4315</v>
      </c>
      <c r="K520" s="2" t="s">
        <v>3165</v>
      </c>
      <c r="L520" s="373" t="s">
        <v>3155</v>
      </c>
    </row>
    <row r="521" spans="1:12">
      <c r="A521" s="2" t="s">
        <v>4219</v>
      </c>
      <c r="B521" s="2">
        <v>1250603</v>
      </c>
      <c r="C521" s="2" t="s">
        <v>3153</v>
      </c>
      <c r="D521" s="2" t="s">
        <v>3154</v>
      </c>
      <c r="E521" s="2">
        <v>39625.550000000003</v>
      </c>
      <c r="F521" s="2">
        <v>39625.550000000003</v>
      </c>
      <c r="G521" s="34">
        <v>43897</v>
      </c>
      <c r="H521" s="2">
        <v>20</v>
      </c>
      <c r="I521" s="2" t="s">
        <v>4179</v>
      </c>
      <c r="J521" s="2" t="s">
        <v>3893</v>
      </c>
      <c r="K521" s="2" t="s">
        <v>3165</v>
      </c>
      <c r="L521" s="373" t="s">
        <v>3155</v>
      </c>
    </row>
    <row r="522" spans="1:12">
      <c r="A522" s="2" t="s">
        <v>4317</v>
      </c>
      <c r="B522" s="2">
        <v>1212092</v>
      </c>
      <c r="C522" s="2" t="s">
        <v>3153</v>
      </c>
      <c r="D522" s="2" t="s">
        <v>3154</v>
      </c>
      <c r="E522" s="2">
        <v>1630.88</v>
      </c>
      <c r="F522" s="2">
        <v>1630.88</v>
      </c>
      <c r="G522" s="34">
        <v>43910</v>
      </c>
      <c r="H522" s="2">
        <v>7</v>
      </c>
      <c r="I522" s="2" t="s">
        <v>4179</v>
      </c>
      <c r="J522" s="2" t="s">
        <v>3893</v>
      </c>
      <c r="K522" s="2" t="s">
        <v>3165</v>
      </c>
      <c r="L522" s="373" t="s">
        <v>3155</v>
      </c>
    </row>
    <row r="523" spans="1:12">
      <c r="A523" s="2" t="s">
        <v>3886</v>
      </c>
      <c r="B523" s="2">
        <v>1035</v>
      </c>
      <c r="C523" s="2" t="s">
        <v>3153</v>
      </c>
      <c r="D523" s="2" t="s">
        <v>3154</v>
      </c>
      <c r="E523" s="2">
        <v>-3141.16</v>
      </c>
      <c r="F523" s="2">
        <v>-3141.16</v>
      </c>
      <c r="G523" s="34">
        <v>43764</v>
      </c>
      <c r="H523" s="2">
        <v>153</v>
      </c>
      <c r="I523" s="2" t="s">
        <v>4174</v>
      </c>
      <c r="J523" s="2" t="s">
        <v>3893</v>
      </c>
      <c r="K523" s="2" t="s">
        <v>3165</v>
      </c>
      <c r="L523" s="373" t="s">
        <v>3155</v>
      </c>
    </row>
    <row r="524" spans="1:12">
      <c r="A524" s="2" t="s">
        <v>3886</v>
      </c>
      <c r="B524" s="2">
        <v>1035</v>
      </c>
      <c r="C524" s="2" t="s">
        <v>3153</v>
      </c>
      <c r="D524" s="2" t="s">
        <v>3154</v>
      </c>
      <c r="E524" s="2">
        <v>77635.03</v>
      </c>
      <c r="F524" s="2">
        <v>617.03</v>
      </c>
      <c r="G524" s="34">
        <v>43738</v>
      </c>
      <c r="H524" s="2">
        <v>179</v>
      </c>
      <c r="I524" s="2" t="s">
        <v>4174</v>
      </c>
      <c r="J524" s="2" t="s">
        <v>3893</v>
      </c>
      <c r="K524" s="2" t="s">
        <v>3165</v>
      </c>
      <c r="L524" s="373" t="s">
        <v>3155</v>
      </c>
    </row>
    <row r="525" spans="1:12">
      <c r="A525" s="2" t="s">
        <v>4230</v>
      </c>
      <c r="B525" s="2">
        <v>1250600</v>
      </c>
      <c r="C525" s="2" t="s">
        <v>3153</v>
      </c>
      <c r="D525" s="2" t="s">
        <v>3154</v>
      </c>
      <c r="E525" s="2">
        <v>10115.44</v>
      </c>
      <c r="F525" s="2">
        <v>10115.44</v>
      </c>
      <c r="G525" s="34">
        <v>43847</v>
      </c>
      <c r="H525" s="2">
        <v>70</v>
      </c>
      <c r="I525" s="2" t="s">
        <v>4181</v>
      </c>
      <c r="J525" s="2" t="s">
        <v>3893</v>
      </c>
      <c r="K525" s="2" t="s">
        <v>3165</v>
      </c>
      <c r="L525" s="373" t="s">
        <v>3155</v>
      </c>
    </row>
    <row r="526" spans="1:12">
      <c r="A526" s="2" t="s">
        <v>4222</v>
      </c>
      <c r="B526" s="2">
        <v>1250518</v>
      </c>
      <c r="C526" s="2" t="s">
        <v>3153</v>
      </c>
      <c r="D526" s="2" t="s">
        <v>3154</v>
      </c>
      <c r="E526" s="2">
        <v>22429.03</v>
      </c>
      <c r="F526" s="2">
        <v>22429.03</v>
      </c>
      <c r="G526" s="34">
        <v>43910</v>
      </c>
      <c r="H526" s="2">
        <v>7</v>
      </c>
      <c r="I526" s="2" t="s">
        <v>4179</v>
      </c>
      <c r="J526" s="2" t="s">
        <v>3893</v>
      </c>
      <c r="K526" s="2" t="s">
        <v>3165</v>
      </c>
      <c r="L526" s="373" t="s">
        <v>3155</v>
      </c>
    </row>
    <row r="527" spans="1:12">
      <c r="A527" s="2" t="s">
        <v>3162</v>
      </c>
      <c r="B527" s="2">
        <v>1171153</v>
      </c>
      <c r="C527" s="2" t="s">
        <v>3153</v>
      </c>
      <c r="D527" s="2" t="s">
        <v>3154</v>
      </c>
      <c r="E527" s="2">
        <v>18313.09</v>
      </c>
      <c r="F527" s="2">
        <v>18313.09</v>
      </c>
      <c r="G527" s="34">
        <v>43902</v>
      </c>
      <c r="H527" s="2">
        <v>15</v>
      </c>
      <c r="I527" s="2" t="s">
        <v>4179</v>
      </c>
      <c r="J527" s="2" t="s">
        <v>3893</v>
      </c>
      <c r="K527" s="2" t="s">
        <v>3165</v>
      </c>
      <c r="L527" s="373" t="s">
        <v>3155</v>
      </c>
    </row>
    <row r="528" spans="1:12">
      <c r="A528" s="2" t="s">
        <v>3943</v>
      </c>
      <c r="B528" s="2">
        <v>43617</v>
      </c>
      <c r="C528" s="2" t="s">
        <v>3153</v>
      </c>
      <c r="D528" s="2" t="s">
        <v>3154</v>
      </c>
      <c r="E528" s="2">
        <v>5970.96</v>
      </c>
      <c r="F528" s="2">
        <v>5970.96</v>
      </c>
      <c r="G528" s="34">
        <v>43774</v>
      </c>
      <c r="H528" s="2">
        <v>143</v>
      </c>
      <c r="I528" s="2" t="s">
        <v>4174</v>
      </c>
      <c r="J528" s="2" t="s">
        <v>3893</v>
      </c>
      <c r="K528" s="2" t="s">
        <v>3165</v>
      </c>
      <c r="L528" s="373" t="s">
        <v>3155</v>
      </c>
    </row>
    <row r="529" spans="1:12">
      <c r="A529" s="2" t="s">
        <v>3160</v>
      </c>
      <c r="B529" s="2">
        <v>1250552</v>
      </c>
      <c r="C529" s="2" t="s">
        <v>3153</v>
      </c>
      <c r="D529" s="2" t="s">
        <v>3154</v>
      </c>
      <c r="E529" s="2">
        <v>15260.25</v>
      </c>
      <c r="F529" s="2">
        <v>2373.25</v>
      </c>
      <c r="G529" s="34">
        <v>43879</v>
      </c>
      <c r="H529" s="2">
        <v>38</v>
      </c>
      <c r="I529" s="2" t="s">
        <v>4177</v>
      </c>
      <c r="J529" s="2" t="s">
        <v>3893</v>
      </c>
      <c r="K529" s="2" t="s">
        <v>3165</v>
      </c>
      <c r="L529" s="373" t="s">
        <v>3155</v>
      </c>
    </row>
    <row r="530" spans="1:12">
      <c r="A530" s="2" t="s">
        <v>3160</v>
      </c>
      <c r="B530" s="2">
        <v>1250552</v>
      </c>
      <c r="C530" s="2" t="s">
        <v>3153</v>
      </c>
      <c r="D530" s="2" t="s">
        <v>3154</v>
      </c>
      <c r="E530" s="2">
        <v>337642.59</v>
      </c>
      <c r="F530" s="2">
        <v>337642.59</v>
      </c>
      <c r="G530" s="34">
        <v>43887</v>
      </c>
      <c r="H530" s="2">
        <v>30</v>
      </c>
      <c r="I530" s="2" t="s">
        <v>4179</v>
      </c>
      <c r="J530" s="2" t="s">
        <v>3893</v>
      </c>
      <c r="K530" s="2" t="s">
        <v>3165</v>
      </c>
      <c r="L530" s="373" t="s">
        <v>3155</v>
      </c>
    </row>
    <row r="531" spans="1:12">
      <c r="A531" s="2" t="s">
        <v>3892</v>
      </c>
      <c r="B531" s="2">
        <v>302572</v>
      </c>
      <c r="C531" s="2" t="s">
        <v>3153</v>
      </c>
      <c r="D531" s="2" t="s">
        <v>3154</v>
      </c>
      <c r="E531" s="2">
        <v>114055.97</v>
      </c>
      <c r="F531" s="2">
        <v>528.97</v>
      </c>
      <c r="G531" s="34">
        <v>43699</v>
      </c>
      <c r="H531" s="2">
        <v>218</v>
      </c>
      <c r="I531" s="2" t="s">
        <v>3870</v>
      </c>
      <c r="J531" s="2" t="s">
        <v>3893</v>
      </c>
      <c r="K531" s="2" t="s">
        <v>3165</v>
      </c>
      <c r="L531" s="373" t="s">
        <v>3155</v>
      </c>
    </row>
    <row r="532" spans="1:12">
      <c r="A532" s="2" t="s">
        <v>4223</v>
      </c>
      <c r="B532" s="2">
        <v>1250560</v>
      </c>
      <c r="C532" s="2" t="s">
        <v>3153</v>
      </c>
      <c r="D532" s="2" t="s">
        <v>3154</v>
      </c>
      <c r="E532" s="2">
        <v>9399.52</v>
      </c>
      <c r="F532" s="2">
        <v>9399.52</v>
      </c>
      <c r="G532" s="34">
        <v>43819</v>
      </c>
      <c r="H532" s="2">
        <v>98</v>
      </c>
      <c r="I532" s="2" t="s">
        <v>4174</v>
      </c>
      <c r="J532" s="2" t="s">
        <v>3893</v>
      </c>
      <c r="K532" s="2" t="s">
        <v>3165</v>
      </c>
      <c r="L532" s="373" t="s">
        <v>3155</v>
      </c>
    </row>
    <row r="533" spans="1:12">
      <c r="A533" s="2" t="s">
        <v>4218</v>
      </c>
      <c r="B533" s="2">
        <v>1250508</v>
      </c>
      <c r="C533" s="2" t="s">
        <v>3153</v>
      </c>
      <c r="D533" s="2" t="s">
        <v>3154</v>
      </c>
      <c r="E533" s="2">
        <v>7619.95</v>
      </c>
      <c r="F533" s="2">
        <v>7619.95</v>
      </c>
      <c r="G533" s="34">
        <v>43907</v>
      </c>
      <c r="H533" s="2">
        <v>10</v>
      </c>
      <c r="I533" s="2" t="s">
        <v>4179</v>
      </c>
      <c r="J533" s="2" t="s">
        <v>3893</v>
      </c>
      <c r="K533" s="2" t="s">
        <v>3165</v>
      </c>
      <c r="L533" s="373" t="s">
        <v>3155</v>
      </c>
    </row>
    <row r="534" spans="1:12">
      <c r="A534" s="2" t="s">
        <v>4223</v>
      </c>
      <c r="B534" s="2">
        <v>1250560</v>
      </c>
      <c r="C534" s="2" t="s">
        <v>3153</v>
      </c>
      <c r="D534" s="2" t="s">
        <v>3154</v>
      </c>
      <c r="E534" s="2">
        <v>43839.39</v>
      </c>
      <c r="F534" s="2">
        <v>43839.39</v>
      </c>
      <c r="G534" s="34">
        <v>43896</v>
      </c>
      <c r="H534" s="2">
        <v>21</v>
      </c>
      <c r="I534" s="2" t="s">
        <v>4179</v>
      </c>
      <c r="J534" s="2" t="s">
        <v>3893</v>
      </c>
      <c r="K534" s="2" t="s">
        <v>3165</v>
      </c>
      <c r="L534" s="373" t="s">
        <v>3155</v>
      </c>
    </row>
    <row r="535" spans="1:12">
      <c r="A535" s="2" t="s">
        <v>4223</v>
      </c>
      <c r="B535" s="2">
        <v>1250560</v>
      </c>
      <c r="C535" s="2" t="s">
        <v>3153</v>
      </c>
      <c r="D535" s="2" t="s">
        <v>3154</v>
      </c>
      <c r="E535" s="2">
        <v>28034.6</v>
      </c>
      <c r="F535" s="2">
        <v>28034.6</v>
      </c>
      <c r="G535" s="34">
        <v>43906</v>
      </c>
      <c r="H535" s="2">
        <v>11</v>
      </c>
      <c r="I535" s="2" t="s">
        <v>4179</v>
      </c>
      <c r="J535" s="2" t="s">
        <v>3893</v>
      </c>
      <c r="K535" s="2" t="s">
        <v>3165</v>
      </c>
      <c r="L535" s="373" t="s">
        <v>3155</v>
      </c>
    </row>
    <row r="536" spans="1:12">
      <c r="A536" s="2" t="s">
        <v>4218</v>
      </c>
      <c r="B536" s="2">
        <v>1250508</v>
      </c>
      <c r="C536" s="2" t="s">
        <v>3153</v>
      </c>
      <c r="D536" s="2" t="s">
        <v>3154</v>
      </c>
      <c r="E536" s="2">
        <v>73185.210000000006</v>
      </c>
      <c r="F536" s="2">
        <v>73185.210000000006</v>
      </c>
      <c r="G536" s="34">
        <v>43907</v>
      </c>
      <c r="H536" s="2">
        <v>10</v>
      </c>
      <c r="I536" s="2" t="s">
        <v>4179</v>
      </c>
      <c r="J536" s="2" t="s">
        <v>3893</v>
      </c>
      <c r="K536" s="2" t="s">
        <v>3165</v>
      </c>
      <c r="L536" s="373" t="s">
        <v>3155</v>
      </c>
    </row>
    <row r="537" spans="1:12">
      <c r="A537" s="2" t="s">
        <v>4237</v>
      </c>
      <c r="B537" s="2">
        <v>1250587</v>
      </c>
      <c r="C537" s="2" t="s">
        <v>3153</v>
      </c>
      <c r="D537" s="2" t="s">
        <v>3154</v>
      </c>
      <c r="E537" s="2">
        <v>9903.18</v>
      </c>
      <c r="F537" s="2">
        <v>9903.18</v>
      </c>
      <c r="G537" s="34">
        <v>43861</v>
      </c>
      <c r="H537" s="2">
        <v>56</v>
      </c>
      <c r="I537" s="2" t="s">
        <v>4177</v>
      </c>
      <c r="J537" s="2" t="s">
        <v>3893</v>
      </c>
      <c r="K537" s="2" t="s">
        <v>3165</v>
      </c>
      <c r="L537" s="373" t="s">
        <v>3155</v>
      </c>
    </row>
    <row r="538" spans="1:12">
      <c r="A538" s="2" t="s">
        <v>4242</v>
      </c>
      <c r="B538" s="2">
        <v>1250580</v>
      </c>
      <c r="C538" s="2" t="s">
        <v>3153</v>
      </c>
      <c r="D538" s="2" t="s">
        <v>3154</v>
      </c>
      <c r="E538" s="2">
        <v>19375.62</v>
      </c>
      <c r="F538" s="2">
        <v>26.62</v>
      </c>
      <c r="G538" s="34">
        <v>43876</v>
      </c>
      <c r="H538" s="2">
        <v>41</v>
      </c>
      <c r="I538" s="2" t="s">
        <v>4177</v>
      </c>
      <c r="J538" s="2" t="s">
        <v>3893</v>
      </c>
      <c r="K538" s="2" t="s">
        <v>3165</v>
      </c>
      <c r="L538" s="373" t="s">
        <v>3155</v>
      </c>
    </row>
    <row r="539" spans="1:12">
      <c r="A539" s="2" t="s">
        <v>4237</v>
      </c>
      <c r="B539" s="2">
        <v>1250587</v>
      </c>
      <c r="C539" s="2" t="s">
        <v>3153</v>
      </c>
      <c r="D539" s="2" t="s">
        <v>3154</v>
      </c>
      <c r="E539" s="2">
        <v>9001.6299999999992</v>
      </c>
      <c r="F539" s="2">
        <v>9001.6299999999992</v>
      </c>
      <c r="G539" s="34">
        <v>43897</v>
      </c>
      <c r="H539" s="2">
        <v>20</v>
      </c>
      <c r="I539" s="2" t="s">
        <v>4179</v>
      </c>
      <c r="J539" s="2" t="s">
        <v>3893</v>
      </c>
      <c r="K539" s="2" t="s">
        <v>3165</v>
      </c>
      <c r="L539" s="373" t="s">
        <v>3155</v>
      </c>
    </row>
    <row r="540" spans="1:12">
      <c r="A540" s="2" t="s">
        <v>4223</v>
      </c>
      <c r="B540" s="2">
        <v>1250560</v>
      </c>
      <c r="C540" s="2" t="s">
        <v>3153</v>
      </c>
      <c r="D540" s="2" t="s">
        <v>3154</v>
      </c>
      <c r="E540" s="2">
        <v>6222.84</v>
      </c>
      <c r="F540" s="2">
        <v>6222.84</v>
      </c>
      <c r="G540" s="34">
        <v>43883</v>
      </c>
      <c r="H540" s="2">
        <v>34</v>
      </c>
      <c r="I540" s="2" t="s">
        <v>4177</v>
      </c>
      <c r="J540" s="2" t="s">
        <v>3893</v>
      </c>
      <c r="K540" s="2" t="s">
        <v>3165</v>
      </c>
      <c r="L540" s="373" t="s">
        <v>3155</v>
      </c>
    </row>
    <row r="541" spans="1:12">
      <c r="A541" s="2" t="s">
        <v>4267</v>
      </c>
      <c r="B541" s="2">
        <v>1250548</v>
      </c>
      <c r="C541" s="2" t="s">
        <v>3153</v>
      </c>
      <c r="D541" s="2" t="s">
        <v>3154</v>
      </c>
      <c r="E541" s="2">
        <v>31501.34</v>
      </c>
      <c r="F541" s="2">
        <v>31501.34</v>
      </c>
      <c r="G541" s="34">
        <v>43904</v>
      </c>
      <c r="H541" s="2">
        <v>13</v>
      </c>
      <c r="I541" s="2" t="s">
        <v>4179</v>
      </c>
      <c r="J541" s="2" t="s">
        <v>3893</v>
      </c>
      <c r="K541" s="2" t="s">
        <v>3165</v>
      </c>
      <c r="L541" s="373" t="s">
        <v>3155</v>
      </c>
    </row>
    <row r="542" spans="1:12">
      <c r="A542" s="2" t="s">
        <v>4318</v>
      </c>
      <c r="B542" s="2">
        <v>955237</v>
      </c>
      <c r="C542" s="2" t="s">
        <v>3153</v>
      </c>
      <c r="D542" s="2" t="s">
        <v>3154</v>
      </c>
      <c r="E542" s="2">
        <v>1649</v>
      </c>
      <c r="F542" s="2">
        <v>48.92</v>
      </c>
      <c r="G542" s="34">
        <v>43910</v>
      </c>
      <c r="H542" s="2">
        <v>7</v>
      </c>
      <c r="I542" s="2" t="s">
        <v>4179</v>
      </c>
      <c r="J542" s="2" t="s">
        <v>3893</v>
      </c>
      <c r="K542" s="2" t="s">
        <v>3165</v>
      </c>
      <c r="L542" s="373" t="s">
        <v>3155</v>
      </c>
    </row>
    <row r="543" spans="1:12">
      <c r="A543" s="2" t="s">
        <v>4218</v>
      </c>
      <c r="B543" s="2">
        <v>1250508</v>
      </c>
      <c r="C543" s="2" t="s">
        <v>3153</v>
      </c>
      <c r="D543" s="2" t="s">
        <v>3154</v>
      </c>
      <c r="E543" s="2">
        <v>14869.94</v>
      </c>
      <c r="F543" s="2">
        <v>14869.94</v>
      </c>
      <c r="G543" s="34">
        <v>43879</v>
      </c>
      <c r="H543" s="2">
        <v>38</v>
      </c>
      <c r="I543" s="2" t="s">
        <v>4177</v>
      </c>
      <c r="J543" s="2" t="s">
        <v>3893</v>
      </c>
      <c r="K543" s="2" t="s">
        <v>3165</v>
      </c>
      <c r="L543" s="373" t="s">
        <v>3155</v>
      </c>
    </row>
    <row r="544" spans="1:12">
      <c r="A544" s="2" t="s">
        <v>3160</v>
      </c>
      <c r="B544" s="2">
        <v>1250552</v>
      </c>
      <c r="C544" s="2" t="s">
        <v>3153</v>
      </c>
      <c r="D544" s="2" t="s">
        <v>3154</v>
      </c>
      <c r="E544" s="2">
        <v>7424.89</v>
      </c>
      <c r="F544" s="2">
        <v>1132.8900000000001</v>
      </c>
      <c r="G544" s="34">
        <v>43878</v>
      </c>
      <c r="H544" s="2">
        <v>39</v>
      </c>
      <c r="I544" s="2" t="s">
        <v>4177</v>
      </c>
      <c r="J544" s="2" t="s">
        <v>3893</v>
      </c>
      <c r="K544" s="2" t="s">
        <v>3165</v>
      </c>
      <c r="L544" s="373" t="s">
        <v>3155</v>
      </c>
    </row>
    <row r="545" spans="1:12">
      <c r="A545" s="2" t="s">
        <v>4218</v>
      </c>
      <c r="B545" s="2">
        <v>1250508</v>
      </c>
      <c r="C545" s="2" t="s">
        <v>3153</v>
      </c>
      <c r="D545" s="2" t="s">
        <v>3154</v>
      </c>
      <c r="E545" s="2">
        <v>28567.63</v>
      </c>
      <c r="F545" s="2">
        <v>28567.63</v>
      </c>
      <c r="G545" s="34">
        <v>43796</v>
      </c>
      <c r="H545" s="2">
        <v>121</v>
      </c>
      <c r="I545" s="2" t="s">
        <v>4174</v>
      </c>
      <c r="J545" s="2" t="s">
        <v>3893</v>
      </c>
      <c r="K545" s="2" t="s">
        <v>3165</v>
      </c>
      <c r="L545" s="373" t="s">
        <v>3155</v>
      </c>
    </row>
    <row r="546" spans="1:12">
      <c r="A546" s="2" t="s">
        <v>4319</v>
      </c>
      <c r="B546" s="2">
        <v>1185872</v>
      </c>
      <c r="C546" s="2" t="s">
        <v>3153</v>
      </c>
      <c r="D546" s="2" t="s">
        <v>3154</v>
      </c>
      <c r="E546" s="2">
        <v>1544.01</v>
      </c>
      <c r="F546" s="2">
        <v>44.01</v>
      </c>
      <c r="G546" s="34">
        <v>43907</v>
      </c>
      <c r="H546" s="2">
        <v>10</v>
      </c>
      <c r="I546" s="2" t="s">
        <v>4179</v>
      </c>
      <c r="J546" s="2" t="s">
        <v>3893</v>
      </c>
      <c r="K546" s="2" t="s">
        <v>3165</v>
      </c>
      <c r="L546" s="373" t="s">
        <v>3155</v>
      </c>
    </row>
    <row r="547" spans="1:12">
      <c r="A547" s="2" t="s">
        <v>4235</v>
      </c>
      <c r="B547" s="2">
        <v>1250593</v>
      </c>
      <c r="C547" s="2" t="s">
        <v>3153</v>
      </c>
      <c r="D547" s="2" t="s">
        <v>3154</v>
      </c>
      <c r="E547" s="2">
        <v>40440.33</v>
      </c>
      <c r="F547" s="2">
        <v>40440.33</v>
      </c>
      <c r="G547" s="34">
        <v>43887</v>
      </c>
      <c r="H547" s="2">
        <v>30</v>
      </c>
      <c r="I547" s="2" t="s">
        <v>4179</v>
      </c>
      <c r="J547" s="2" t="s">
        <v>3893</v>
      </c>
      <c r="K547" s="2" t="s">
        <v>3165</v>
      </c>
      <c r="L547" s="373" t="s">
        <v>3155</v>
      </c>
    </row>
    <row r="548" spans="1:12">
      <c r="A548" s="2" t="s">
        <v>3894</v>
      </c>
      <c r="B548" s="2">
        <v>70399</v>
      </c>
      <c r="C548" s="2" t="s">
        <v>3153</v>
      </c>
      <c r="D548" s="2" t="s">
        <v>3154</v>
      </c>
      <c r="E548" s="2">
        <v>20658.93</v>
      </c>
      <c r="F548" s="2">
        <v>1234.93</v>
      </c>
      <c r="G548" s="34">
        <v>43735</v>
      </c>
      <c r="H548" s="2">
        <v>182</v>
      </c>
      <c r="I548" s="2" t="s">
        <v>3870</v>
      </c>
      <c r="J548" s="2" t="s">
        <v>3893</v>
      </c>
      <c r="K548" s="2" t="s">
        <v>3165</v>
      </c>
      <c r="L548" s="373" t="s">
        <v>3155</v>
      </c>
    </row>
    <row r="549" spans="1:12">
      <c r="A549" s="2" t="s">
        <v>4320</v>
      </c>
      <c r="B549" s="2">
        <v>1160826</v>
      </c>
      <c r="C549" s="2" t="s">
        <v>3153</v>
      </c>
      <c r="D549" s="2" t="s">
        <v>3154</v>
      </c>
      <c r="E549" s="2">
        <v>8864.98</v>
      </c>
      <c r="F549" s="2">
        <v>8864.98</v>
      </c>
      <c r="G549" s="34">
        <v>43848</v>
      </c>
      <c r="H549" s="2">
        <v>69</v>
      </c>
      <c r="I549" s="2" t="s">
        <v>4181</v>
      </c>
      <c r="J549" s="2" t="s">
        <v>3893</v>
      </c>
      <c r="K549" s="2" t="s">
        <v>3165</v>
      </c>
      <c r="L549" s="373" t="s">
        <v>3155</v>
      </c>
    </row>
    <row r="550" spans="1:12">
      <c r="A550" s="2" t="s">
        <v>4223</v>
      </c>
      <c r="B550" s="2">
        <v>1250560</v>
      </c>
      <c r="C550" s="2" t="s">
        <v>3153</v>
      </c>
      <c r="D550" s="2" t="s">
        <v>3154</v>
      </c>
      <c r="E550" s="2">
        <v>5827.4</v>
      </c>
      <c r="F550" s="2">
        <v>5827.4</v>
      </c>
      <c r="G550" s="34">
        <v>43897</v>
      </c>
      <c r="H550" s="2">
        <v>20</v>
      </c>
      <c r="I550" s="2" t="s">
        <v>4179</v>
      </c>
      <c r="J550" s="2" t="s">
        <v>3893</v>
      </c>
      <c r="K550" s="2" t="s">
        <v>3165</v>
      </c>
      <c r="L550" s="373" t="s">
        <v>3155</v>
      </c>
    </row>
    <row r="551" spans="1:12">
      <c r="A551" s="2" t="s">
        <v>3886</v>
      </c>
      <c r="B551" s="2">
        <v>1035</v>
      </c>
      <c r="C551" s="2" t="s">
        <v>3153</v>
      </c>
      <c r="D551" s="2" t="s">
        <v>3154</v>
      </c>
      <c r="E551" s="2">
        <v>2028.5</v>
      </c>
      <c r="F551" s="2">
        <v>2028.5</v>
      </c>
      <c r="G551" s="34">
        <v>43769</v>
      </c>
      <c r="H551" s="2">
        <v>148</v>
      </c>
      <c r="I551" s="2" t="s">
        <v>4174</v>
      </c>
      <c r="J551" s="2" t="s">
        <v>3893</v>
      </c>
      <c r="K551" s="2" t="s">
        <v>3165</v>
      </c>
      <c r="L551" s="373" t="s">
        <v>3155</v>
      </c>
    </row>
    <row r="552" spans="1:12">
      <c r="A552" s="2" t="s">
        <v>3160</v>
      </c>
      <c r="B552" s="2">
        <v>1250552</v>
      </c>
      <c r="C552" s="2" t="s">
        <v>3153</v>
      </c>
      <c r="D552" s="2" t="s">
        <v>3154</v>
      </c>
      <c r="E552" s="2">
        <v>14176.64</v>
      </c>
      <c r="F552" s="2">
        <v>2284.64</v>
      </c>
      <c r="G552" s="34">
        <v>43873</v>
      </c>
      <c r="H552" s="2">
        <v>44</v>
      </c>
      <c r="I552" s="2" t="s">
        <v>4177</v>
      </c>
      <c r="J552" s="2" t="s">
        <v>3893</v>
      </c>
      <c r="K552" s="2" t="s">
        <v>3165</v>
      </c>
      <c r="L552" s="373" t="s">
        <v>3155</v>
      </c>
    </row>
    <row r="553" spans="1:12">
      <c r="A553" s="2" t="s">
        <v>3160</v>
      </c>
      <c r="B553" s="2">
        <v>1250552</v>
      </c>
      <c r="C553" s="2" t="s">
        <v>3153</v>
      </c>
      <c r="D553" s="2" t="s">
        <v>3154</v>
      </c>
      <c r="E553" s="2">
        <v>5079.71</v>
      </c>
      <c r="F553" s="2">
        <v>782.71</v>
      </c>
      <c r="G553" s="34">
        <v>43873</v>
      </c>
      <c r="H553" s="2">
        <v>44</v>
      </c>
      <c r="I553" s="2" t="s">
        <v>4177</v>
      </c>
      <c r="J553" s="2" t="s">
        <v>3893</v>
      </c>
      <c r="K553" s="2" t="s">
        <v>3165</v>
      </c>
      <c r="L553" s="373" t="s">
        <v>3155</v>
      </c>
    </row>
    <row r="554" spans="1:12">
      <c r="A554" s="2" t="s">
        <v>3157</v>
      </c>
      <c r="B554" s="2">
        <v>1250590</v>
      </c>
      <c r="C554" s="2" t="s">
        <v>3153</v>
      </c>
      <c r="D554" s="2" t="s">
        <v>3154</v>
      </c>
      <c r="E554" s="2">
        <v>4789.24</v>
      </c>
      <c r="F554" s="2">
        <v>4789.24</v>
      </c>
      <c r="G554" s="34">
        <v>43906</v>
      </c>
      <c r="H554" s="2">
        <v>11</v>
      </c>
      <c r="I554" s="2" t="s">
        <v>4179</v>
      </c>
      <c r="J554" s="2" t="s">
        <v>3893</v>
      </c>
      <c r="K554" s="2" t="s">
        <v>3165</v>
      </c>
      <c r="L554" s="373" t="s">
        <v>3155</v>
      </c>
    </row>
    <row r="555" spans="1:12">
      <c r="A555" s="2" t="s">
        <v>3160</v>
      </c>
      <c r="B555" s="2">
        <v>1250552</v>
      </c>
      <c r="C555" s="2" t="s">
        <v>3153</v>
      </c>
      <c r="D555" s="2" t="s">
        <v>3154</v>
      </c>
      <c r="E555" s="2">
        <v>37982.019999999997</v>
      </c>
      <c r="F555" s="2">
        <v>10.02</v>
      </c>
      <c r="G555" s="34">
        <v>43902</v>
      </c>
      <c r="H555" s="2">
        <v>15</v>
      </c>
      <c r="I555" s="2" t="s">
        <v>4179</v>
      </c>
      <c r="J555" s="2" t="s">
        <v>3893</v>
      </c>
      <c r="K555" s="2" t="s">
        <v>3165</v>
      </c>
      <c r="L555" s="373" t="s">
        <v>3155</v>
      </c>
    </row>
    <row r="556" spans="1:12">
      <c r="A556" s="2" t="s">
        <v>3160</v>
      </c>
      <c r="B556" s="2">
        <v>1250552</v>
      </c>
      <c r="C556" s="2" t="s">
        <v>3153</v>
      </c>
      <c r="D556" s="2" t="s">
        <v>3154</v>
      </c>
      <c r="E556" s="2">
        <v>80894.3</v>
      </c>
      <c r="F556" s="2">
        <v>12.3</v>
      </c>
      <c r="G556" s="34">
        <v>43882</v>
      </c>
      <c r="H556" s="2">
        <v>35</v>
      </c>
      <c r="I556" s="2" t="s">
        <v>4177</v>
      </c>
      <c r="J556" s="2" t="s">
        <v>3893</v>
      </c>
      <c r="K556" s="2" t="s">
        <v>3165</v>
      </c>
      <c r="L556" s="373" t="s">
        <v>3155</v>
      </c>
    </row>
    <row r="557" spans="1:12">
      <c r="A557" s="2" t="s">
        <v>3160</v>
      </c>
      <c r="B557" s="2">
        <v>1250552</v>
      </c>
      <c r="C557" s="2" t="s">
        <v>3153</v>
      </c>
      <c r="D557" s="2" t="s">
        <v>3154</v>
      </c>
      <c r="E557" s="2">
        <v>16592.88</v>
      </c>
      <c r="F557" s="2">
        <v>2728.88</v>
      </c>
      <c r="G557" s="34">
        <v>43874</v>
      </c>
      <c r="H557" s="2">
        <v>43</v>
      </c>
      <c r="I557" s="2" t="s">
        <v>4177</v>
      </c>
      <c r="J557" s="2" t="s">
        <v>3893</v>
      </c>
      <c r="K557" s="2" t="s">
        <v>3165</v>
      </c>
      <c r="L557" s="373" t="s">
        <v>3155</v>
      </c>
    </row>
    <row r="558" spans="1:12">
      <c r="A558" s="2" t="s">
        <v>4218</v>
      </c>
      <c r="B558" s="2">
        <v>1250508</v>
      </c>
      <c r="C558" s="2" t="s">
        <v>3153</v>
      </c>
      <c r="D558" s="2" t="s">
        <v>3154</v>
      </c>
      <c r="E558" s="2">
        <v>15242.16</v>
      </c>
      <c r="F558" s="2">
        <v>15242.16</v>
      </c>
      <c r="G558" s="34">
        <v>43907</v>
      </c>
      <c r="H558" s="2">
        <v>10</v>
      </c>
      <c r="I558" s="2" t="s">
        <v>4179</v>
      </c>
      <c r="J558" s="2" t="s">
        <v>3893</v>
      </c>
      <c r="K558" s="2" t="s">
        <v>3165</v>
      </c>
      <c r="L558" s="373" t="s">
        <v>3155</v>
      </c>
    </row>
    <row r="559" spans="1:12">
      <c r="A559" s="2" t="s">
        <v>4321</v>
      </c>
      <c r="B559" s="2">
        <v>852690</v>
      </c>
      <c r="C559" s="2" t="s">
        <v>3153</v>
      </c>
      <c r="D559" s="2" t="s">
        <v>3154</v>
      </c>
      <c r="E559" s="2">
        <v>1000</v>
      </c>
      <c r="F559" s="2">
        <v>1000</v>
      </c>
      <c r="G559" s="34">
        <v>43853</v>
      </c>
      <c r="H559" s="2">
        <v>64</v>
      </c>
      <c r="I559" s="2" t="s">
        <v>4181</v>
      </c>
      <c r="J559" s="2" t="s">
        <v>3893</v>
      </c>
      <c r="K559" s="2" t="s">
        <v>3165</v>
      </c>
      <c r="L559" s="373" t="s">
        <v>3155</v>
      </c>
    </row>
    <row r="560" spans="1:12">
      <c r="A560" s="2" t="s">
        <v>3886</v>
      </c>
      <c r="B560" s="2">
        <v>1035</v>
      </c>
      <c r="C560" s="2" t="s">
        <v>3153</v>
      </c>
      <c r="D560" s="2" t="s">
        <v>3154</v>
      </c>
      <c r="E560" s="2">
        <v>53753.62</v>
      </c>
      <c r="F560" s="2">
        <v>1452.62</v>
      </c>
      <c r="G560" s="34">
        <v>43769</v>
      </c>
      <c r="H560" s="2">
        <v>148</v>
      </c>
      <c r="I560" s="2" t="s">
        <v>4174</v>
      </c>
      <c r="J560" s="2" t="s">
        <v>3893</v>
      </c>
      <c r="K560" s="2" t="s">
        <v>3165</v>
      </c>
      <c r="L560" s="373" t="s">
        <v>3155</v>
      </c>
    </row>
    <row r="561" spans="1:12">
      <c r="A561" s="2" t="s">
        <v>3160</v>
      </c>
      <c r="B561" s="2">
        <v>1250552</v>
      </c>
      <c r="C561" s="2" t="s">
        <v>3153</v>
      </c>
      <c r="D561" s="2" t="s">
        <v>3154</v>
      </c>
      <c r="E561" s="2">
        <v>30057.7</v>
      </c>
      <c r="F561" s="2">
        <v>5334.7</v>
      </c>
      <c r="G561" s="34">
        <v>43874</v>
      </c>
      <c r="H561" s="2">
        <v>43</v>
      </c>
      <c r="I561" s="2" t="s">
        <v>4177</v>
      </c>
      <c r="J561" s="2" t="s">
        <v>3893</v>
      </c>
      <c r="K561" s="2" t="s">
        <v>3165</v>
      </c>
      <c r="L561" s="373" t="s">
        <v>3155</v>
      </c>
    </row>
    <row r="562" spans="1:12">
      <c r="A562" s="2" t="s">
        <v>3160</v>
      </c>
      <c r="B562" s="2">
        <v>1250552</v>
      </c>
      <c r="C562" s="2" t="s">
        <v>3153</v>
      </c>
      <c r="D562" s="2" t="s">
        <v>3154</v>
      </c>
      <c r="E562" s="2">
        <v>16370.86</v>
      </c>
      <c r="F562" s="2">
        <v>16370.86</v>
      </c>
      <c r="G562" s="34">
        <v>43904</v>
      </c>
      <c r="H562" s="2">
        <v>13</v>
      </c>
      <c r="I562" s="2" t="s">
        <v>4179</v>
      </c>
      <c r="J562" s="2" t="s">
        <v>3893</v>
      </c>
      <c r="K562" s="2" t="s">
        <v>3165</v>
      </c>
      <c r="L562" s="373" t="s">
        <v>3155</v>
      </c>
    </row>
    <row r="563" spans="1:12">
      <c r="A563" s="2" t="s">
        <v>4218</v>
      </c>
      <c r="B563" s="2">
        <v>1250508</v>
      </c>
      <c r="C563" s="2" t="s">
        <v>3153</v>
      </c>
      <c r="D563" s="2" t="s">
        <v>3154</v>
      </c>
      <c r="E563" s="2">
        <v>13470.63</v>
      </c>
      <c r="F563" s="2">
        <v>13470.63</v>
      </c>
      <c r="G563" s="34">
        <v>43899</v>
      </c>
      <c r="H563" s="2">
        <v>18</v>
      </c>
      <c r="I563" s="2" t="s">
        <v>4179</v>
      </c>
      <c r="J563" s="2" t="s">
        <v>3893</v>
      </c>
      <c r="K563" s="2" t="s">
        <v>3165</v>
      </c>
      <c r="L563" s="373" t="s">
        <v>3155</v>
      </c>
    </row>
    <row r="564" spans="1:12">
      <c r="A564" s="2" t="s">
        <v>3160</v>
      </c>
      <c r="B564" s="2">
        <v>1250552</v>
      </c>
      <c r="C564" s="2" t="s">
        <v>3153</v>
      </c>
      <c r="D564" s="2" t="s">
        <v>3154</v>
      </c>
      <c r="E564" s="2">
        <v>24860.95</v>
      </c>
      <c r="F564" s="2">
        <v>3790.95</v>
      </c>
      <c r="G564" s="34">
        <v>43874</v>
      </c>
      <c r="H564" s="2">
        <v>43</v>
      </c>
      <c r="I564" s="2" t="s">
        <v>4177</v>
      </c>
      <c r="J564" s="2" t="s">
        <v>3893</v>
      </c>
      <c r="K564" s="2" t="s">
        <v>3165</v>
      </c>
      <c r="L564" s="373" t="s">
        <v>3155</v>
      </c>
    </row>
    <row r="565" spans="1:12">
      <c r="A565" s="2" t="s">
        <v>4322</v>
      </c>
      <c r="B565" s="2">
        <v>1251916</v>
      </c>
      <c r="C565" s="2" t="s">
        <v>3153</v>
      </c>
      <c r="D565" s="2" t="s">
        <v>3154</v>
      </c>
      <c r="E565" s="2">
        <v>1249.8900000000001</v>
      </c>
      <c r="F565" s="2">
        <v>1249.8900000000001</v>
      </c>
      <c r="G565" s="34">
        <v>43829</v>
      </c>
      <c r="H565" s="2">
        <v>88</v>
      </c>
      <c r="I565" s="2" t="s">
        <v>4181</v>
      </c>
      <c r="J565" s="2" t="s">
        <v>3893</v>
      </c>
      <c r="K565" s="2" t="s">
        <v>3165</v>
      </c>
      <c r="L565" s="373" t="s">
        <v>3155</v>
      </c>
    </row>
    <row r="566" spans="1:12">
      <c r="A566" s="2" t="s">
        <v>4218</v>
      </c>
      <c r="B566" s="2">
        <v>1250508</v>
      </c>
      <c r="C566" s="2" t="s">
        <v>3153</v>
      </c>
      <c r="D566" s="2" t="s">
        <v>3154</v>
      </c>
      <c r="E566" s="2">
        <v>14659.66</v>
      </c>
      <c r="F566" s="2">
        <v>14659.66</v>
      </c>
      <c r="G566" s="34">
        <v>43904</v>
      </c>
      <c r="H566" s="2">
        <v>13</v>
      </c>
      <c r="I566" s="2" t="s">
        <v>4179</v>
      </c>
      <c r="J566" s="2" t="s">
        <v>3893</v>
      </c>
      <c r="K566" s="2" t="s">
        <v>3165</v>
      </c>
      <c r="L566" s="373" t="s">
        <v>3155</v>
      </c>
    </row>
    <row r="567" spans="1:12">
      <c r="A567" s="2" t="s">
        <v>3160</v>
      </c>
      <c r="B567" s="2">
        <v>1250552</v>
      </c>
      <c r="C567" s="2" t="s">
        <v>3153</v>
      </c>
      <c r="D567" s="2" t="s">
        <v>3154</v>
      </c>
      <c r="E567" s="2">
        <v>6957.23</v>
      </c>
      <c r="F567" s="2">
        <v>1069.23</v>
      </c>
      <c r="G567" s="34">
        <v>43879</v>
      </c>
      <c r="H567" s="2">
        <v>38</v>
      </c>
      <c r="I567" s="2" t="s">
        <v>4177</v>
      </c>
      <c r="J567" s="2" t="s">
        <v>3893</v>
      </c>
      <c r="K567" s="2" t="s">
        <v>3165</v>
      </c>
      <c r="L567" s="373" t="s">
        <v>3155</v>
      </c>
    </row>
    <row r="568" spans="1:12">
      <c r="A568" s="2" t="s">
        <v>4218</v>
      </c>
      <c r="B568" s="2">
        <v>1250508</v>
      </c>
      <c r="C568" s="2" t="s">
        <v>3153</v>
      </c>
      <c r="D568" s="2" t="s">
        <v>3154</v>
      </c>
      <c r="E568" s="2">
        <v>19452.91</v>
      </c>
      <c r="F568" s="2">
        <v>19452.91</v>
      </c>
      <c r="G568" s="34">
        <v>43812</v>
      </c>
      <c r="H568" s="2">
        <v>105</v>
      </c>
      <c r="I568" s="2" t="s">
        <v>4174</v>
      </c>
      <c r="J568" s="2" t="s">
        <v>3893</v>
      </c>
      <c r="K568" s="2" t="s">
        <v>3165</v>
      </c>
      <c r="L568" s="373" t="s">
        <v>3155</v>
      </c>
    </row>
    <row r="569" spans="1:12">
      <c r="A569" s="2" t="s">
        <v>4323</v>
      </c>
      <c r="B569" s="2">
        <v>558450</v>
      </c>
      <c r="C569" s="2" t="s">
        <v>3153</v>
      </c>
      <c r="D569" s="2" t="s">
        <v>3154</v>
      </c>
      <c r="E569" s="2">
        <v>29464.31</v>
      </c>
      <c r="F569" s="2">
        <v>890.31</v>
      </c>
      <c r="G569" s="34">
        <v>43875</v>
      </c>
      <c r="H569" s="2">
        <v>42</v>
      </c>
      <c r="I569" s="2" t="s">
        <v>4177</v>
      </c>
      <c r="J569" s="2" t="s">
        <v>3893</v>
      </c>
      <c r="K569" s="2" t="s">
        <v>3165</v>
      </c>
      <c r="L569" s="373" t="s">
        <v>3155</v>
      </c>
    </row>
    <row r="570" spans="1:12">
      <c r="A570" s="2" t="s">
        <v>4324</v>
      </c>
      <c r="B570" s="2">
        <v>987765</v>
      </c>
      <c r="C570" s="2" t="s">
        <v>3153</v>
      </c>
      <c r="D570" s="2" t="s">
        <v>3154</v>
      </c>
      <c r="E570" s="2">
        <v>1649</v>
      </c>
      <c r="F570" s="2">
        <v>1649</v>
      </c>
      <c r="G570" s="34">
        <v>43910</v>
      </c>
      <c r="H570" s="2">
        <v>7</v>
      </c>
      <c r="I570" s="2" t="s">
        <v>4179</v>
      </c>
      <c r="J570" s="2" t="s">
        <v>3893</v>
      </c>
      <c r="K570" s="2" t="s">
        <v>3165</v>
      </c>
      <c r="L570" s="373" t="s">
        <v>3155</v>
      </c>
    </row>
    <row r="571" spans="1:12">
      <c r="A571" s="2" t="s">
        <v>3160</v>
      </c>
      <c r="B571" s="2">
        <v>1250552</v>
      </c>
      <c r="C571" s="2" t="s">
        <v>3153</v>
      </c>
      <c r="D571" s="2" t="s">
        <v>3154</v>
      </c>
      <c r="E571" s="2">
        <v>15739.72</v>
      </c>
      <c r="F571" s="2">
        <v>15739.72</v>
      </c>
      <c r="G571" s="34">
        <v>43909</v>
      </c>
      <c r="H571" s="2">
        <v>8</v>
      </c>
      <c r="I571" s="2" t="s">
        <v>4179</v>
      </c>
      <c r="J571" s="2" t="s">
        <v>3893</v>
      </c>
      <c r="K571" s="2" t="s">
        <v>3165</v>
      </c>
      <c r="L571" s="373" t="s">
        <v>3155</v>
      </c>
    </row>
    <row r="572" spans="1:12">
      <c r="A572" s="2" t="s">
        <v>4218</v>
      </c>
      <c r="B572" s="2">
        <v>1250508</v>
      </c>
      <c r="C572" s="2" t="s">
        <v>3153</v>
      </c>
      <c r="D572" s="2" t="s">
        <v>3154</v>
      </c>
      <c r="E572" s="2">
        <v>20373.400000000001</v>
      </c>
      <c r="F572" s="2">
        <v>20373.400000000001</v>
      </c>
      <c r="G572" s="34">
        <v>43910</v>
      </c>
      <c r="H572" s="2">
        <v>7</v>
      </c>
      <c r="I572" s="2" t="s">
        <v>4179</v>
      </c>
      <c r="J572" s="2" t="s">
        <v>3893</v>
      </c>
      <c r="K572" s="2" t="s">
        <v>3165</v>
      </c>
      <c r="L572" s="373" t="s">
        <v>3155</v>
      </c>
    </row>
    <row r="573" spans="1:12">
      <c r="A573" s="2" t="s">
        <v>3943</v>
      </c>
      <c r="B573" s="2">
        <v>43617</v>
      </c>
      <c r="C573" s="2" t="s">
        <v>3153</v>
      </c>
      <c r="D573" s="2" t="s">
        <v>3154</v>
      </c>
      <c r="E573" s="2">
        <v>106308.5</v>
      </c>
      <c r="F573" s="2">
        <v>2672.5</v>
      </c>
      <c r="G573" s="34">
        <v>43769</v>
      </c>
      <c r="H573" s="2">
        <v>148</v>
      </c>
      <c r="I573" s="2" t="s">
        <v>4174</v>
      </c>
      <c r="J573" s="2" t="s">
        <v>3893</v>
      </c>
      <c r="K573" s="2" t="s">
        <v>3165</v>
      </c>
      <c r="L573" s="373" t="s">
        <v>3155</v>
      </c>
    </row>
    <row r="574" spans="1:12">
      <c r="A574" s="2" t="s">
        <v>4325</v>
      </c>
      <c r="B574" s="2">
        <v>1146382</v>
      </c>
      <c r="C574" s="2" t="s">
        <v>3153</v>
      </c>
      <c r="D574" s="2" t="s">
        <v>3154</v>
      </c>
      <c r="E574" s="2">
        <v>1036.94</v>
      </c>
      <c r="F574" s="2">
        <v>1036.94</v>
      </c>
      <c r="G574" s="34">
        <v>43909</v>
      </c>
      <c r="H574" s="2">
        <v>8</v>
      </c>
      <c r="I574" s="2" t="s">
        <v>4179</v>
      </c>
      <c r="J574" s="2" t="s">
        <v>3893</v>
      </c>
      <c r="K574" s="2" t="s">
        <v>3165</v>
      </c>
      <c r="L574" s="373" t="s">
        <v>3155</v>
      </c>
    </row>
    <row r="575" spans="1:12">
      <c r="A575" s="2" t="s">
        <v>4235</v>
      </c>
      <c r="B575" s="2">
        <v>1250593</v>
      </c>
      <c r="C575" s="2" t="s">
        <v>3153</v>
      </c>
      <c r="D575" s="2" t="s">
        <v>3154</v>
      </c>
      <c r="E575" s="2">
        <v>2100</v>
      </c>
      <c r="F575" s="2">
        <v>2100</v>
      </c>
      <c r="G575" s="34">
        <v>43907</v>
      </c>
      <c r="H575" s="2">
        <v>10</v>
      </c>
      <c r="I575" s="2" t="s">
        <v>4179</v>
      </c>
      <c r="J575" s="2" t="s">
        <v>3893</v>
      </c>
      <c r="K575" s="2" t="s">
        <v>3165</v>
      </c>
      <c r="L575" s="373" t="s">
        <v>3155</v>
      </c>
    </row>
    <row r="576" spans="1:12">
      <c r="A576" s="2" t="s">
        <v>4238</v>
      </c>
      <c r="B576" s="2">
        <v>1250506</v>
      </c>
      <c r="C576" s="2" t="s">
        <v>3153</v>
      </c>
      <c r="D576" s="2" t="s">
        <v>3154</v>
      </c>
      <c r="E576" s="2">
        <v>11809.2</v>
      </c>
      <c r="F576" s="2">
        <v>11809.2</v>
      </c>
      <c r="G576" s="34">
        <v>43838</v>
      </c>
      <c r="H576" s="2">
        <v>79</v>
      </c>
      <c r="I576" s="2" t="s">
        <v>4181</v>
      </c>
      <c r="J576" s="2" t="s">
        <v>3893</v>
      </c>
      <c r="K576" s="2" t="s">
        <v>3165</v>
      </c>
      <c r="L576" s="373" t="s">
        <v>3155</v>
      </c>
    </row>
    <row r="577" spans="1:12">
      <c r="A577" s="2" t="s">
        <v>3160</v>
      </c>
      <c r="B577" s="2">
        <v>1250552</v>
      </c>
      <c r="C577" s="2" t="s">
        <v>3153</v>
      </c>
      <c r="D577" s="2" t="s">
        <v>3154</v>
      </c>
      <c r="E577" s="2">
        <v>87311.11</v>
      </c>
      <c r="F577" s="2">
        <v>87311.11</v>
      </c>
      <c r="G577" s="34">
        <v>43910</v>
      </c>
      <c r="H577" s="2">
        <v>7</v>
      </c>
      <c r="I577" s="2" t="s">
        <v>4179</v>
      </c>
      <c r="J577" s="2" t="s">
        <v>3893</v>
      </c>
      <c r="K577" s="2" t="s">
        <v>3165</v>
      </c>
      <c r="L577" s="373" t="s">
        <v>3155</v>
      </c>
    </row>
    <row r="578" spans="1:12">
      <c r="A578" s="2" t="s">
        <v>3160</v>
      </c>
      <c r="B578" s="2">
        <v>1250552</v>
      </c>
      <c r="C578" s="2" t="s">
        <v>3153</v>
      </c>
      <c r="D578" s="2" t="s">
        <v>3154</v>
      </c>
      <c r="E578" s="2">
        <v>9099.2900000000009</v>
      </c>
      <c r="F578" s="2">
        <v>9099.2900000000009</v>
      </c>
      <c r="G578" s="34">
        <v>43910</v>
      </c>
      <c r="H578" s="2">
        <v>7</v>
      </c>
      <c r="I578" s="2" t="s">
        <v>4179</v>
      </c>
      <c r="J578" s="2" t="s">
        <v>3893</v>
      </c>
      <c r="K578" s="2" t="s">
        <v>3165</v>
      </c>
      <c r="L578" s="373" t="s">
        <v>3155</v>
      </c>
    </row>
    <row r="579" spans="1:12">
      <c r="A579" s="2" t="s">
        <v>3886</v>
      </c>
      <c r="B579" s="2">
        <v>1035</v>
      </c>
      <c r="C579" s="2" t="s">
        <v>3153</v>
      </c>
      <c r="D579" s="2" t="s">
        <v>3154</v>
      </c>
      <c r="E579" s="2">
        <v>20036.09</v>
      </c>
      <c r="F579" s="2">
        <v>1779.09</v>
      </c>
      <c r="G579" s="34">
        <v>43760</v>
      </c>
      <c r="H579" s="2">
        <v>157</v>
      </c>
      <c r="I579" s="2" t="s">
        <v>4174</v>
      </c>
      <c r="J579" s="2" t="s">
        <v>3893</v>
      </c>
      <c r="K579" s="2" t="s">
        <v>3165</v>
      </c>
      <c r="L579" s="373" t="s">
        <v>3155</v>
      </c>
    </row>
    <row r="580" spans="1:12">
      <c r="A580" s="2" t="s">
        <v>4218</v>
      </c>
      <c r="B580" s="2">
        <v>1250508</v>
      </c>
      <c r="C580" s="2" t="s">
        <v>3153</v>
      </c>
      <c r="D580" s="2" t="s">
        <v>3154</v>
      </c>
      <c r="E580" s="2">
        <v>80187.899999999994</v>
      </c>
      <c r="F580" s="2">
        <v>80187.899999999994</v>
      </c>
      <c r="G580" s="34">
        <v>43861</v>
      </c>
      <c r="H580" s="2">
        <v>56</v>
      </c>
      <c r="I580" s="2" t="s">
        <v>4177</v>
      </c>
      <c r="J580" s="2" t="s">
        <v>3893</v>
      </c>
      <c r="K580" s="2" t="s">
        <v>3165</v>
      </c>
      <c r="L580" s="373" t="s">
        <v>3155</v>
      </c>
    </row>
    <row r="581" spans="1:12">
      <c r="A581" s="2" t="s">
        <v>4219</v>
      </c>
      <c r="B581" s="2">
        <v>1250603</v>
      </c>
      <c r="C581" s="2" t="s">
        <v>3153</v>
      </c>
      <c r="D581" s="2" t="s">
        <v>3154</v>
      </c>
      <c r="E581" s="2">
        <v>39562.83</v>
      </c>
      <c r="F581" s="2">
        <v>39562.83</v>
      </c>
      <c r="G581" s="34">
        <v>43889</v>
      </c>
      <c r="H581" s="2">
        <v>28</v>
      </c>
      <c r="I581" s="2" t="s">
        <v>4179</v>
      </c>
      <c r="J581" s="2" t="s">
        <v>3893</v>
      </c>
      <c r="K581" s="2" t="s">
        <v>3165</v>
      </c>
      <c r="L581" s="373" t="s">
        <v>3155</v>
      </c>
    </row>
    <row r="582" spans="1:12">
      <c r="A582" s="2" t="s">
        <v>4326</v>
      </c>
      <c r="B582" s="2">
        <v>365967</v>
      </c>
      <c r="C582" s="2" t="s">
        <v>3153</v>
      </c>
      <c r="D582" s="2" t="s">
        <v>3154</v>
      </c>
      <c r="E582" s="2">
        <v>27164.15</v>
      </c>
      <c r="F582" s="2">
        <v>142.15</v>
      </c>
      <c r="G582" s="34">
        <v>43784</v>
      </c>
      <c r="H582" s="2">
        <v>133</v>
      </c>
      <c r="I582" s="2" t="s">
        <v>4174</v>
      </c>
      <c r="J582" s="2" t="s">
        <v>3893</v>
      </c>
      <c r="K582" s="2" t="s">
        <v>3165</v>
      </c>
      <c r="L582" s="373" t="s">
        <v>3155</v>
      </c>
    </row>
    <row r="583" spans="1:12">
      <c r="A583" s="2" t="s">
        <v>4230</v>
      </c>
      <c r="B583" s="2">
        <v>1250600</v>
      </c>
      <c r="C583" s="2" t="s">
        <v>3153</v>
      </c>
      <c r="D583" s="2" t="s">
        <v>3154</v>
      </c>
      <c r="E583" s="2">
        <v>5253.97</v>
      </c>
      <c r="F583" s="2">
        <v>5253.97</v>
      </c>
      <c r="G583" s="34">
        <v>43904</v>
      </c>
      <c r="H583" s="2">
        <v>13</v>
      </c>
      <c r="I583" s="2" t="s">
        <v>4179</v>
      </c>
      <c r="J583" s="2" t="s">
        <v>3893</v>
      </c>
      <c r="K583" s="2" t="s">
        <v>3165</v>
      </c>
      <c r="L583" s="373" t="s">
        <v>3155</v>
      </c>
    </row>
    <row r="584" spans="1:12">
      <c r="A584" s="2" t="s">
        <v>4327</v>
      </c>
      <c r="B584" s="2">
        <v>618488</v>
      </c>
      <c r="C584" s="2" t="s">
        <v>3153</v>
      </c>
      <c r="D584" s="2" t="s">
        <v>3154</v>
      </c>
      <c r="E584" s="2">
        <v>6659.77</v>
      </c>
      <c r="F584" s="2">
        <v>403.42</v>
      </c>
      <c r="G584" s="34">
        <v>43769</v>
      </c>
      <c r="H584" s="2">
        <v>148</v>
      </c>
      <c r="I584" s="2" t="s">
        <v>4174</v>
      </c>
      <c r="J584" s="2" t="s">
        <v>3893</v>
      </c>
      <c r="K584" s="2" t="s">
        <v>3165</v>
      </c>
      <c r="L584" s="373" t="s">
        <v>3155</v>
      </c>
    </row>
    <row r="585" spans="1:12">
      <c r="A585" s="2" t="s">
        <v>4219</v>
      </c>
      <c r="B585" s="2">
        <v>1250603</v>
      </c>
      <c r="C585" s="2" t="s">
        <v>3153</v>
      </c>
      <c r="D585" s="2" t="s">
        <v>3154</v>
      </c>
      <c r="E585" s="2">
        <v>14967.71</v>
      </c>
      <c r="F585" s="2">
        <v>14967.71</v>
      </c>
      <c r="G585" s="34">
        <v>43908</v>
      </c>
      <c r="H585" s="2">
        <v>9</v>
      </c>
      <c r="I585" s="2" t="s">
        <v>4179</v>
      </c>
      <c r="J585" s="2" t="s">
        <v>3893</v>
      </c>
      <c r="K585" s="2" t="s">
        <v>3165</v>
      </c>
      <c r="L585" s="373" t="s">
        <v>3155</v>
      </c>
    </row>
    <row r="586" spans="1:12">
      <c r="A586" s="2" t="s">
        <v>4235</v>
      </c>
      <c r="B586" s="2">
        <v>1250593</v>
      </c>
      <c r="C586" s="2" t="s">
        <v>3153</v>
      </c>
      <c r="D586" s="2" t="s">
        <v>3154</v>
      </c>
      <c r="E586" s="2">
        <v>20030.91</v>
      </c>
      <c r="F586" s="2">
        <v>20030.91</v>
      </c>
      <c r="G586" s="34">
        <v>43907</v>
      </c>
      <c r="H586" s="2">
        <v>10</v>
      </c>
      <c r="I586" s="2" t="s">
        <v>4179</v>
      </c>
      <c r="J586" s="2" t="s">
        <v>3893</v>
      </c>
      <c r="K586" s="2" t="s">
        <v>3165</v>
      </c>
      <c r="L586" s="373" t="s">
        <v>3155</v>
      </c>
    </row>
    <row r="587" spans="1:12">
      <c r="A587" s="2" t="s">
        <v>4237</v>
      </c>
      <c r="B587" s="2">
        <v>1250587</v>
      </c>
      <c r="C587" s="2" t="s">
        <v>3153</v>
      </c>
      <c r="D587" s="2" t="s">
        <v>3154</v>
      </c>
      <c r="E587" s="2">
        <v>19959.88</v>
      </c>
      <c r="F587" s="2">
        <v>19959.88</v>
      </c>
      <c r="G587" s="34">
        <v>43872</v>
      </c>
      <c r="H587" s="2">
        <v>45</v>
      </c>
      <c r="I587" s="2" t="s">
        <v>4177</v>
      </c>
      <c r="J587" s="2" t="s">
        <v>3893</v>
      </c>
      <c r="K587" s="2" t="s">
        <v>3165</v>
      </c>
      <c r="L587" s="373" t="s">
        <v>3155</v>
      </c>
    </row>
    <row r="588" spans="1:12">
      <c r="A588" s="2" t="s">
        <v>3895</v>
      </c>
      <c r="B588" s="2">
        <v>117875</v>
      </c>
      <c r="C588" s="2" t="s">
        <v>3153</v>
      </c>
      <c r="D588" s="2" t="s">
        <v>3154</v>
      </c>
      <c r="E588" s="2">
        <v>6048.27</v>
      </c>
      <c r="F588" s="2">
        <v>6048.27</v>
      </c>
      <c r="G588" s="34">
        <v>43278</v>
      </c>
      <c r="H588" s="2">
        <v>639</v>
      </c>
      <c r="I588" s="2" t="s">
        <v>3870</v>
      </c>
      <c r="J588" s="2" t="s">
        <v>3893</v>
      </c>
      <c r="K588" s="2" t="s">
        <v>3165</v>
      </c>
      <c r="L588" s="373" t="s">
        <v>3155</v>
      </c>
    </row>
    <row r="589" spans="1:12">
      <c r="A589" s="2" t="s">
        <v>4328</v>
      </c>
      <c r="B589" s="2">
        <v>708570</v>
      </c>
      <c r="C589" s="2" t="s">
        <v>3153</v>
      </c>
      <c r="D589" s="2" t="s">
        <v>3154</v>
      </c>
      <c r="E589" s="2">
        <v>31717.54</v>
      </c>
      <c r="F589" s="2">
        <v>4717.54</v>
      </c>
      <c r="G589" s="34">
        <v>43859</v>
      </c>
      <c r="H589" s="2">
        <v>58</v>
      </c>
      <c r="I589" s="2" t="s">
        <v>4177</v>
      </c>
      <c r="J589" s="2" t="s">
        <v>3893</v>
      </c>
      <c r="K589" s="2" t="s">
        <v>3165</v>
      </c>
      <c r="L589" s="373" t="s">
        <v>3155</v>
      </c>
    </row>
    <row r="590" spans="1:12">
      <c r="A590" s="2" t="s">
        <v>4222</v>
      </c>
      <c r="B590" s="2">
        <v>1250518</v>
      </c>
      <c r="C590" s="2" t="s">
        <v>3153</v>
      </c>
      <c r="D590" s="2" t="s">
        <v>3154</v>
      </c>
      <c r="E590" s="2">
        <v>134210.97</v>
      </c>
      <c r="F590" s="2">
        <v>2003.81</v>
      </c>
      <c r="G590" s="34">
        <v>43879</v>
      </c>
      <c r="H590" s="2">
        <v>38</v>
      </c>
      <c r="I590" s="2" t="s">
        <v>4177</v>
      </c>
      <c r="J590" s="2" t="s">
        <v>3893</v>
      </c>
      <c r="K590" s="2" t="s">
        <v>3165</v>
      </c>
      <c r="L590" s="373" t="s">
        <v>3155</v>
      </c>
    </row>
    <row r="591" spans="1:12">
      <c r="A591" s="2" t="s">
        <v>4223</v>
      </c>
      <c r="B591" s="2">
        <v>1250560</v>
      </c>
      <c r="C591" s="2" t="s">
        <v>3153</v>
      </c>
      <c r="D591" s="2" t="s">
        <v>3154</v>
      </c>
      <c r="E591" s="2">
        <v>7903.67</v>
      </c>
      <c r="F591" s="2">
        <v>7903.67</v>
      </c>
      <c r="G591" s="34">
        <v>43882</v>
      </c>
      <c r="H591" s="2">
        <v>35</v>
      </c>
      <c r="I591" s="2" t="s">
        <v>4177</v>
      </c>
      <c r="J591" s="2" t="s">
        <v>3893</v>
      </c>
      <c r="K591" s="2" t="s">
        <v>3165</v>
      </c>
      <c r="L591" s="373" t="s">
        <v>3155</v>
      </c>
    </row>
    <row r="592" spans="1:12">
      <c r="A592" s="2" t="s">
        <v>4237</v>
      </c>
      <c r="B592" s="2">
        <v>1250587</v>
      </c>
      <c r="C592" s="2" t="s">
        <v>3153</v>
      </c>
      <c r="D592" s="2" t="s">
        <v>3154</v>
      </c>
      <c r="E592" s="2">
        <v>103661.4</v>
      </c>
      <c r="F592" s="2">
        <v>599.4</v>
      </c>
      <c r="G592" s="34">
        <v>43830</v>
      </c>
      <c r="H592" s="2">
        <v>87</v>
      </c>
      <c r="I592" s="2" t="s">
        <v>4181</v>
      </c>
      <c r="J592" s="2" t="s">
        <v>3893</v>
      </c>
      <c r="K592" s="2" t="s">
        <v>3165</v>
      </c>
      <c r="L592" s="373" t="s">
        <v>3155</v>
      </c>
    </row>
    <row r="593" spans="1:12">
      <c r="A593" s="2" t="s">
        <v>3160</v>
      </c>
      <c r="B593" s="2">
        <v>1250552</v>
      </c>
      <c r="C593" s="2" t="s">
        <v>3153</v>
      </c>
      <c r="D593" s="2" t="s">
        <v>3154</v>
      </c>
      <c r="E593" s="2">
        <v>22768.06</v>
      </c>
      <c r="F593" s="2">
        <v>3534.06</v>
      </c>
      <c r="G593" s="34">
        <v>43879</v>
      </c>
      <c r="H593" s="2">
        <v>38</v>
      </c>
      <c r="I593" s="2" t="s">
        <v>4177</v>
      </c>
      <c r="J593" s="2" t="s">
        <v>3893</v>
      </c>
      <c r="K593" s="2" t="s">
        <v>3165</v>
      </c>
      <c r="L593" s="373" t="s">
        <v>3155</v>
      </c>
    </row>
    <row r="594" spans="1:12">
      <c r="A594" s="2" t="s">
        <v>4219</v>
      </c>
      <c r="B594" s="2">
        <v>1250603</v>
      </c>
      <c r="C594" s="2" t="s">
        <v>3153</v>
      </c>
      <c r="D594" s="2" t="s">
        <v>3154</v>
      </c>
      <c r="E594" s="2">
        <v>22697.67</v>
      </c>
      <c r="F594" s="2">
        <v>22697.67</v>
      </c>
      <c r="G594" s="34">
        <v>43909</v>
      </c>
      <c r="H594" s="2">
        <v>8</v>
      </c>
      <c r="I594" s="2" t="s">
        <v>4179</v>
      </c>
      <c r="J594" s="2" t="s">
        <v>3893</v>
      </c>
      <c r="K594" s="2" t="s">
        <v>3165</v>
      </c>
      <c r="L594" s="373" t="s">
        <v>3155</v>
      </c>
    </row>
    <row r="595" spans="1:12">
      <c r="A595" s="2" t="s">
        <v>4237</v>
      </c>
      <c r="B595" s="2">
        <v>1250587</v>
      </c>
      <c r="C595" s="2" t="s">
        <v>3153</v>
      </c>
      <c r="D595" s="2" t="s">
        <v>3154</v>
      </c>
      <c r="E595" s="2">
        <v>27781.21</v>
      </c>
      <c r="F595" s="2">
        <v>27781.21</v>
      </c>
      <c r="G595" s="34">
        <v>43895</v>
      </c>
      <c r="H595" s="2">
        <v>22</v>
      </c>
      <c r="I595" s="2" t="s">
        <v>4179</v>
      </c>
      <c r="J595" s="2" t="s">
        <v>3893</v>
      </c>
      <c r="K595" s="2" t="s">
        <v>3165</v>
      </c>
      <c r="L595" s="373" t="s">
        <v>3155</v>
      </c>
    </row>
    <row r="596" spans="1:12">
      <c r="A596" s="2" t="s">
        <v>4227</v>
      </c>
      <c r="B596" s="2">
        <v>1250594</v>
      </c>
      <c r="C596" s="2" t="s">
        <v>3153</v>
      </c>
      <c r="D596" s="2" t="s">
        <v>3154</v>
      </c>
      <c r="E596" s="2">
        <v>6496.03</v>
      </c>
      <c r="F596" s="2">
        <v>6496.03</v>
      </c>
      <c r="G596" s="34">
        <v>43907</v>
      </c>
      <c r="H596" s="2">
        <v>10</v>
      </c>
      <c r="I596" s="2" t="s">
        <v>4179</v>
      </c>
      <c r="J596" s="2" t="s">
        <v>3893</v>
      </c>
      <c r="K596" s="2" t="s">
        <v>3165</v>
      </c>
      <c r="L596" s="373" t="s">
        <v>3155</v>
      </c>
    </row>
    <row r="597" spans="1:12">
      <c r="A597" s="2" t="s">
        <v>4324</v>
      </c>
      <c r="B597" s="2">
        <v>987765</v>
      </c>
      <c r="C597" s="2" t="s">
        <v>3153</v>
      </c>
      <c r="D597" s="2" t="s">
        <v>3154</v>
      </c>
      <c r="E597" s="2">
        <v>4995.1000000000004</v>
      </c>
      <c r="F597" s="2">
        <v>4995.1000000000004</v>
      </c>
      <c r="G597" s="34">
        <v>43911</v>
      </c>
      <c r="H597" s="2">
        <v>6</v>
      </c>
      <c r="I597" s="2" t="s">
        <v>4179</v>
      </c>
      <c r="J597" s="2" t="s">
        <v>3893</v>
      </c>
      <c r="K597" s="2" t="s">
        <v>3165</v>
      </c>
      <c r="L597" s="373" t="s">
        <v>3155</v>
      </c>
    </row>
    <row r="598" spans="1:12">
      <c r="A598" s="2" t="s">
        <v>4222</v>
      </c>
      <c r="B598" s="2">
        <v>1250518</v>
      </c>
      <c r="C598" s="2" t="s">
        <v>3153</v>
      </c>
      <c r="D598" s="2" t="s">
        <v>3154</v>
      </c>
      <c r="E598" s="2">
        <v>171123.98</v>
      </c>
      <c r="F598" s="2">
        <v>171123.98</v>
      </c>
      <c r="G598" s="34">
        <v>43904</v>
      </c>
      <c r="H598" s="2">
        <v>13</v>
      </c>
      <c r="I598" s="2" t="s">
        <v>4179</v>
      </c>
      <c r="J598" s="2" t="s">
        <v>3893</v>
      </c>
      <c r="K598" s="2" t="s">
        <v>3165</v>
      </c>
      <c r="L598" s="373" t="s">
        <v>3155</v>
      </c>
    </row>
    <row r="599" spans="1:12">
      <c r="A599" s="2" t="s">
        <v>3160</v>
      </c>
      <c r="B599" s="2">
        <v>1250552</v>
      </c>
      <c r="C599" s="2" t="s">
        <v>3153</v>
      </c>
      <c r="D599" s="2" t="s">
        <v>3154</v>
      </c>
      <c r="E599" s="2">
        <v>40435.49</v>
      </c>
      <c r="F599" s="2">
        <v>6604.49</v>
      </c>
      <c r="G599" s="34">
        <v>43874</v>
      </c>
      <c r="H599" s="2">
        <v>43</v>
      </c>
      <c r="I599" s="2" t="s">
        <v>4177</v>
      </c>
      <c r="J599" s="2" t="s">
        <v>3893</v>
      </c>
      <c r="K599" s="2" t="s">
        <v>3165</v>
      </c>
      <c r="L599" s="373" t="s">
        <v>3155</v>
      </c>
    </row>
    <row r="600" spans="1:12">
      <c r="A600" s="2" t="s">
        <v>3162</v>
      </c>
      <c r="B600" s="2">
        <v>1171153</v>
      </c>
      <c r="C600" s="2" t="s">
        <v>3153</v>
      </c>
      <c r="D600" s="2" t="s">
        <v>3154</v>
      </c>
      <c r="E600" s="2">
        <v>6252.2</v>
      </c>
      <c r="F600" s="2">
        <v>6252.2</v>
      </c>
      <c r="G600" s="34">
        <v>43906</v>
      </c>
      <c r="H600" s="2">
        <v>11</v>
      </c>
      <c r="I600" s="2" t="s">
        <v>4179</v>
      </c>
      <c r="J600" s="2" t="s">
        <v>3893</v>
      </c>
      <c r="K600" s="2" t="s">
        <v>3165</v>
      </c>
      <c r="L600" s="373" t="s">
        <v>3155</v>
      </c>
    </row>
    <row r="601" spans="1:12">
      <c r="A601" s="2" t="s">
        <v>4223</v>
      </c>
      <c r="B601" s="2">
        <v>1250560</v>
      </c>
      <c r="C601" s="2" t="s">
        <v>3153</v>
      </c>
      <c r="D601" s="2" t="s">
        <v>3154</v>
      </c>
      <c r="E601" s="2">
        <v>29749.78</v>
      </c>
      <c r="F601" s="2">
        <v>29749.78</v>
      </c>
      <c r="G601" s="34">
        <v>43882</v>
      </c>
      <c r="H601" s="2">
        <v>35</v>
      </c>
      <c r="I601" s="2" t="s">
        <v>4177</v>
      </c>
      <c r="J601" s="2" t="s">
        <v>3893</v>
      </c>
      <c r="K601" s="2" t="s">
        <v>3165</v>
      </c>
      <c r="L601" s="373" t="s">
        <v>3155</v>
      </c>
    </row>
    <row r="602" spans="1:12">
      <c r="A602" s="2" t="s">
        <v>4219</v>
      </c>
      <c r="B602" s="2">
        <v>1250603</v>
      </c>
      <c r="C602" s="2" t="s">
        <v>3153</v>
      </c>
      <c r="D602" s="2" t="s">
        <v>3154</v>
      </c>
      <c r="E602" s="2">
        <v>135.01</v>
      </c>
      <c r="F602" s="2">
        <v>135.01</v>
      </c>
      <c r="G602" s="34">
        <v>43909</v>
      </c>
      <c r="H602" s="2">
        <v>8</v>
      </c>
      <c r="I602" s="2" t="s">
        <v>4179</v>
      </c>
      <c r="J602" s="2" t="s">
        <v>3893</v>
      </c>
      <c r="K602" s="2" t="s">
        <v>3165</v>
      </c>
      <c r="L602" s="373" t="s">
        <v>3155</v>
      </c>
    </row>
    <row r="603" spans="1:12">
      <c r="A603" s="2" t="s">
        <v>4329</v>
      </c>
      <c r="B603" s="2">
        <v>1114445</v>
      </c>
      <c r="C603" s="2" t="s">
        <v>3153</v>
      </c>
      <c r="D603" s="2" t="s">
        <v>3154</v>
      </c>
      <c r="E603" s="2">
        <v>19039.16</v>
      </c>
      <c r="F603" s="2">
        <v>19039.16</v>
      </c>
      <c r="G603" s="34">
        <v>43886</v>
      </c>
      <c r="H603" s="2">
        <v>31</v>
      </c>
      <c r="I603" s="2" t="s">
        <v>4177</v>
      </c>
      <c r="J603" s="2" t="s">
        <v>3893</v>
      </c>
      <c r="K603" s="2" t="s">
        <v>3165</v>
      </c>
      <c r="L603" s="373" t="s">
        <v>3155</v>
      </c>
    </row>
    <row r="604" spans="1:12">
      <c r="A604" s="2" t="s">
        <v>3895</v>
      </c>
      <c r="B604" s="2">
        <v>117875</v>
      </c>
      <c r="C604" s="2" t="s">
        <v>3153</v>
      </c>
      <c r="D604" s="2" t="s">
        <v>3154</v>
      </c>
      <c r="E604" s="2">
        <v>205359.05</v>
      </c>
      <c r="F604" s="2">
        <v>155359.04999999999</v>
      </c>
      <c r="G604" s="34">
        <v>43220</v>
      </c>
      <c r="H604" s="2">
        <v>697</v>
      </c>
      <c r="I604" s="2" t="s">
        <v>3870</v>
      </c>
      <c r="J604" s="2" t="s">
        <v>3893</v>
      </c>
      <c r="K604" s="2" t="s">
        <v>3165</v>
      </c>
      <c r="L604" s="373" t="s">
        <v>3155</v>
      </c>
    </row>
    <row r="605" spans="1:12">
      <c r="A605" s="2" t="s">
        <v>3160</v>
      </c>
      <c r="B605" s="2">
        <v>1250552</v>
      </c>
      <c r="C605" s="2" t="s">
        <v>3153</v>
      </c>
      <c r="D605" s="2" t="s">
        <v>3154</v>
      </c>
      <c r="E605" s="2">
        <v>24259.81</v>
      </c>
      <c r="F605" s="2">
        <v>3927.81</v>
      </c>
      <c r="G605" s="34">
        <v>43875</v>
      </c>
      <c r="H605" s="2">
        <v>42</v>
      </c>
      <c r="I605" s="2" t="s">
        <v>4177</v>
      </c>
      <c r="J605" s="2" t="s">
        <v>3893</v>
      </c>
      <c r="K605" s="2" t="s">
        <v>3165</v>
      </c>
      <c r="L605" s="373" t="s">
        <v>3155</v>
      </c>
    </row>
    <row r="606" spans="1:12">
      <c r="A606" s="2" t="s">
        <v>4330</v>
      </c>
      <c r="B606" s="2">
        <v>783183</v>
      </c>
      <c r="C606" s="2" t="s">
        <v>3153</v>
      </c>
      <c r="D606" s="2" t="s">
        <v>3154</v>
      </c>
      <c r="E606" s="2">
        <v>106086.75</v>
      </c>
      <c r="F606" s="2">
        <v>106086.75</v>
      </c>
      <c r="G606" s="34">
        <v>43910</v>
      </c>
      <c r="H606" s="2">
        <v>7</v>
      </c>
      <c r="I606" s="2" t="s">
        <v>4179</v>
      </c>
      <c r="J606" s="2" t="s">
        <v>3893</v>
      </c>
      <c r="K606" s="2" t="s">
        <v>3165</v>
      </c>
      <c r="L606" s="373" t="s">
        <v>3155</v>
      </c>
    </row>
    <row r="607" spans="1:12">
      <c r="A607" s="2" t="s">
        <v>4218</v>
      </c>
      <c r="B607" s="2">
        <v>1250508</v>
      </c>
      <c r="C607" s="2" t="s">
        <v>3153</v>
      </c>
      <c r="D607" s="2" t="s">
        <v>3154</v>
      </c>
      <c r="E607" s="2">
        <v>26799.23</v>
      </c>
      <c r="F607" s="2">
        <v>26799.23</v>
      </c>
      <c r="G607" s="34">
        <v>43908</v>
      </c>
      <c r="H607" s="2">
        <v>9</v>
      </c>
      <c r="I607" s="2" t="s">
        <v>4179</v>
      </c>
      <c r="J607" s="2" t="s">
        <v>3893</v>
      </c>
      <c r="K607" s="2" t="s">
        <v>3165</v>
      </c>
      <c r="L607" s="373" t="s">
        <v>3155</v>
      </c>
    </row>
    <row r="608" spans="1:12">
      <c r="A608" s="2" t="s">
        <v>4242</v>
      </c>
      <c r="B608" s="2">
        <v>1250580</v>
      </c>
      <c r="C608" s="2" t="s">
        <v>3153</v>
      </c>
      <c r="D608" s="2" t="s">
        <v>3154</v>
      </c>
      <c r="E608" s="2">
        <v>8726.58</v>
      </c>
      <c r="F608" s="2">
        <v>8726.58</v>
      </c>
      <c r="G608" s="34">
        <v>43906</v>
      </c>
      <c r="H608" s="2">
        <v>11</v>
      </c>
      <c r="I608" s="2" t="s">
        <v>4179</v>
      </c>
      <c r="J608" s="2" t="s">
        <v>3893</v>
      </c>
      <c r="K608" s="2" t="s">
        <v>3165</v>
      </c>
      <c r="L608" s="373" t="s">
        <v>3155</v>
      </c>
    </row>
    <row r="609" spans="1:12">
      <c r="A609" s="2" t="s">
        <v>4331</v>
      </c>
      <c r="B609" s="2">
        <v>1086604</v>
      </c>
      <c r="C609" s="2" t="s">
        <v>3153</v>
      </c>
      <c r="D609" s="2" t="s">
        <v>3154</v>
      </c>
      <c r="E609" s="2">
        <v>6202.19</v>
      </c>
      <c r="F609" s="2">
        <v>6202.19</v>
      </c>
      <c r="G609" s="34">
        <v>43908</v>
      </c>
      <c r="H609" s="2">
        <v>9</v>
      </c>
      <c r="I609" s="2" t="s">
        <v>4179</v>
      </c>
      <c r="J609" s="2" t="s">
        <v>3893</v>
      </c>
      <c r="K609" s="2" t="s">
        <v>3165</v>
      </c>
      <c r="L609" s="373" t="s">
        <v>3155</v>
      </c>
    </row>
    <row r="610" spans="1:12">
      <c r="A610" s="2" t="s">
        <v>3896</v>
      </c>
      <c r="B610" s="2">
        <v>2811</v>
      </c>
      <c r="C610" s="2" t="s">
        <v>3153</v>
      </c>
      <c r="D610" s="2" t="s">
        <v>3154</v>
      </c>
      <c r="E610" s="2">
        <v>74888.37</v>
      </c>
      <c r="F610" s="2">
        <v>845.37</v>
      </c>
      <c r="G610" s="34">
        <v>43616</v>
      </c>
      <c r="H610" s="2">
        <v>301</v>
      </c>
      <c r="I610" s="2" t="s">
        <v>3870</v>
      </c>
      <c r="J610" s="2" t="s">
        <v>3893</v>
      </c>
      <c r="K610" s="2" t="s">
        <v>3165</v>
      </c>
      <c r="L610" s="373" t="s">
        <v>3155</v>
      </c>
    </row>
    <row r="611" spans="1:12">
      <c r="A611" s="2" t="s">
        <v>3162</v>
      </c>
      <c r="B611" s="2">
        <v>1171153</v>
      </c>
      <c r="C611" s="2" t="s">
        <v>3153</v>
      </c>
      <c r="D611" s="2" t="s">
        <v>3154</v>
      </c>
      <c r="E611" s="2">
        <v>8359.5300000000007</v>
      </c>
      <c r="F611" s="2">
        <v>8359.5300000000007</v>
      </c>
      <c r="G611" s="34">
        <v>43859</v>
      </c>
      <c r="H611" s="2">
        <v>58</v>
      </c>
      <c r="I611" s="2" t="s">
        <v>4177</v>
      </c>
      <c r="J611" s="2" t="s">
        <v>3893</v>
      </c>
      <c r="K611" s="2" t="s">
        <v>3165</v>
      </c>
      <c r="L611" s="373" t="s">
        <v>3155</v>
      </c>
    </row>
    <row r="612" spans="1:12">
      <c r="A612" s="2" t="s">
        <v>4230</v>
      </c>
      <c r="B612" s="2">
        <v>1250600</v>
      </c>
      <c r="C612" s="2" t="s">
        <v>3153</v>
      </c>
      <c r="D612" s="2" t="s">
        <v>3154</v>
      </c>
      <c r="E612" s="2">
        <v>73851.429999999993</v>
      </c>
      <c r="F612" s="2">
        <v>73851.429999999993</v>
      </c>
      <c r="G612" s="34">
        <v>43876</v>
      </c>
      <c r="H612" s="2">
        <v>41</v>
      </c>
      <c r="I612" s="2" t="s">
        <v>4177</v>
      </c>
      <c r="J612" s="2" t="s">
        <v>3893</v>
      </c>
      <c r="K612" s="2" t="s">
        <v>3165</v>
      </c>
      <c r="L612" s="373" t="s">
        <v>3155</v>
      </c>
    </row>
    <row r="613" spans="1:12">
      <c r="A613" s="2" t="s">
        <v>4235</v>
      </c>
      <c r="B613" s="2">
        <v>1250593</v>
      </c>
      <c r="C613" s="2" t="s">
        <v>3153</v>
      </c>
      <c r="D613" s="2" t="s">
        <v>3154</v>
      </c>
      <c r="E613" s="2">
        <v>9597.42</v>
      </c>
      <c r="F613" s="2">
        <v>9597.42</v>
      </c>
      <c r="G613" s="34">
        <v>43866</v>
      </c>
      <c r="H613" s="2">
        <v>51</v>
      </c>
      <c r="I613" s="2" t="s">
        <v>4177</v>
      </c>
      <c r="J613" s="2" t="s">
        <v>3893</v>
      </c>
      <c r="K613" s="2" t="s">
        <v>3165</v>
      </c>
      <c r="L613" s="373" t="s">
        <v>3155</v>
      </c>
    </row>
    <row r="614" spans="1:12">
      <c r="A614" s="2" t="s">
        <v>4235</v>
      </c>
      <c r="B614" s="2">
        <v>1250593</v>
      </c>
      <c r="C614" s="2" t="s">
        <v>3153</v>
      </c>
      <c r="D614" s="2" t="s">
        <v>3154</v>
      </c>
      <c r="E614" s="2">
        <v>5294.96</v>
      </c>
      <c r="F614" s="2">
        <v>5294.96</v>
      </c>
      <c r="G614" s="34">
        <v>43860</v>
      </c>
      <c r="H614" s="2">
        <v>57</v>
      </c>
      <c r="I614" s="2" t="s">
        <v>4177</v>
      </c>
      <c r="J614" s="2" t="s">
        <v>3893</v>
      </c>
      <c r="K614" s="2" t="s">
        <v>3165</v>
      </c>
      <c r="L614" s="373" t="s">
        <v>3155</v>
      </c>
    </row>
    <row r="615" spans="1:12">
      <c r="A615" s="2" t="s">
        <v>4227</v>
      </c>
      <c r="B615" s="2">
        <v>1250594</v>
      </c>
      <c r="C615" s="2" t="s">
        <v>3153</v>
      </c>
      <c r="D615" s="2" t="s">
        <v>3154</v>
      </c>
      <c r="E615" s="2">
        <v>10847.22</v>
      </c>
      <c r="F615" s="2">
        <v>10847.22</v>
      </c>
      <c r="G615" s="34">
        <v>43797</v>
      </c>
      <c r="H615" s="2">
        <v>120</v>
      </c>
      <c r="I615" s="2" t="s">
        <v>4174</v>
      </c>
      <c r="J615" s="2" t="s">
        <v>3893</v>
      </c>
      <c r="K615" s="2" t="s">
        <v>3165</v>
      </c>
      <c r="L615" s="373" t="s">
        <v>3155</v>
      </c>
    </row>
    <row r="616" spans="1:12">
      <c r="A616" s="2" t="s">
        <v>4218</v>
      </c>
      <c r="B616" s="2">
        <v>1250508</v>
      </c>
      <c r="C616" s="2" t="s">
        <v>3153</v>
      </c>
      <c r="D616" s="2" t="s">
        <v>3154</v>
      </c>
      <c r="E616" s="2">
        <v>14433.49</v>
      </c>
      <c r="F616" s="2">
        <v>14433.49</v>
      </c>
      <c r="G616" s="34">
        <v>43888</v>
      </c>
      <c r="H616" s="2">
        <v>29</v>
      </c>
      <c r="I616" s="2" t="s">
        <v>4179</v>
      </c>
      <c r="J616" s="2" t="s">
        <v>3893</v>
      </c>
      <c r="K616" s="2" t="s">
        <v>3165</v>
      </c>
      <c r="L616" s="373" t="s">
        <v>3155</v>
      </c>
    </row>
    <row r="617" spans="1:12">
      <c r="A617" s="2" t="s">
        <v>3162</v>
      </c>
      <c r="B617" s="2">
        <v>1171153</v>
      </c>
      <c r="C617" s="2" t="s">
        <v>3153</v>
      </c>
      <c r="D617" s="2" t="s">
        <v>3154</v>
      </c>
      <c r="E617" s="2">
        <v>19619.82</v>
      </c>
      <c r="F617" s="2">
        <v>19619.82</v>
      </c>
      <c r="G617" s="34">
        <v>43906</v>
      </c>
      <c r="H617" s="2">
        <v>11</v>
      </c>
      <c r="I617" s="2" t="s">
        <v>4179</v>
      </c>
      <c r="J617" s="2" t="s">
        <v>3893</v>
      </c>
      <c r="K617" s="2" t="s">
        <v>3165</v>
      </c>
      <c r="L617" s="373" t="s">
        <v>3155</v>
      </c>
    </row>
    <row r="618" spans="1:12">
      <c r="A618" s="2" t="s">
        <v>3160</v>
      </c>
      <c r="B618" s="2">
        <v>1250552</v>
      </c>
      <c r="C618" s="2" t="s">
        <v>3153</v>
      </c>
      <c r="D618" s="2" t="s">
        <v>3154</v>
      </c>
      <c r="E618" s="2">
        <v>19299.080000000002</v>
      </c>
      <c r="F618" s="2">
        <v>19299.080000000002</v>
      </c>
      <c r="G618" s="34">
        <v>43908</v>
      </c>
      <c r="H618" s="2">
        <v>9</v>
      </c>
      <c r="I618" s="2" t="s">
        <v>4179</v>
      </c>
      <c r="J618" s="2" t="s">
        <v>4332</v>
      </c>
      <c r="K618" s="2" t="s">
        <v>3682</v>
      </c>
      <c r="L618" s="373" t="s">
        <v>3155</v>
      </c>
    </row>
    <row r="619" spans="1:12">
      <c r="A619" s="2" t="s">
        <v>4222</v>
      </c>
      <c r="B619" s="2">
        <v>1250518</v>
      </c>
      <c r="C619" s="2" t="s">
        <v>3153</v>
      </c>
      <c r="D619" s="2" t="s">
        <v>3154</v>
      </c>
      <c r="E619" s="2">
        <v>34403.949999999997</v>
      </c>
      <c r="F619" s="2">
        <v>34403.949999999997</v>
      </c>
      <c r="G619" s="34">
        <v>43911</v>
      </c>
      <c r="H619" s="2">
        <v>6</v>
      </c>
      <c r="I619" s="2" t="s">
        <v>4179</v>
      </c>
      <c r="J619" s="2" t="s">
        <v>4332</v>
      </c>
      <c r="K619" s="2" t="s">
        <v>3682</v>
      </c>
      <c r="L619" s="373" t="s">
        <v>3155</v>
      </c>
    </row>
    <row r="620" spans="1:12">
      <c r="A620" s="2" t="s">
        <v>3162</v>
      </c>
      <c r="B620" s="2">
        <v>1171153</v>
      </c>
      <c r="C620" s="2" t="s">
        <v>3153</v>
      </c>
      <c r="D620" s="2" t="s">
        <v>3154</v>
      </c>
      <c r="E620" s="2">
        <v>8787.2900000000009</v>
      </c>
      <c r="F620" s="2">
        <v>8787.2900000000009</v>
      </c>
      <c r="G620" s="34">
        <v>43904</v>
      </c>
      <c r="H620" s="2">
        <v>13</v>
      </c>
      <c r="I620" s="2" t="s">
        <v>4179</v>
      </c>
      <c r="J620" s="2" t="s">
        <v>4332</v>
      </c>
      <c r="K620" s="2" t="s">
        <v>3682</v>
      </c>
      <c r="L620" s="373" t="s">
        <v>3155</v>
      </c>
    </row>
    <row r="621" spans="1:12">
      <c r="A621" s="2" t="s">
        <v>3162</v>
      </c>
      <c r="B621" s="2">
        <v>1171153</v>
      </c>
      <c r="C621" s="2" t="s">
        <v>3153</v>
      </c>
      <c r="D621" s="2" t="s">
        <v>3154</v>
      </c>
      <c r="E621" s="2">
        <v>15267.99</v>
      </c>
      <c r="F621" s="2">
        <v>15267.99</v>
      </c>
      <c r="G621" s="34">
        <v>43903</v>
      </c>
      <c r="H621" s="2">
        <v>14</v>
      </c>
      <c r="I621" s="2" t="s">
        <v>4179</v>
      </c>
      <c r="J621" s="2" t="s">
        <v>4332</v>
      </c>
      <c r="K621" s="2" t="s">
        <v>3682</v>
      </c>
      <c r="L621" s="373" t="s">
        <v>3155</v>
      </c>
    </row>
    <row r="622" spans="1:12">
      <c r="A622" s="2" t="s">
        <v>3160</v>
      </c>
      <c r="B622" s="2">
        <v>1250552</v>
      </c>
      <c r="C622" s="2" t="s">
        <v>3153</v>
      </c>
      <c r="D622" s="2" t="s">
        <v>3154</v>
      </c>
      <c r="E622" s="2">
        <v>10221.75</v>
      </c>
      <c r="F622" s="2">
        <v>1559.75</v>
      </c>
      <c r="G622" s="34">
        <v>43880</v>
      </c>
      <c r="H622" s="2">
        <v>37</v>
      </c>
      <c r="I622" s="2" t="s">
        <v>4177</v>
      </c>
      <c r="J622" s="2" t="s">
        <v>4332</v>
      </c>
      <c r="K622" s="2" t="s">
        <v>3682</v>
      </c>
      <c r="L622" s="373" t="s">
        <v>3155</v>
      </c>
    </row>
    <row r="623" spans="1:12">
      <c r="A623" s="2" t="s">
        <v>4333</v>
      </c>
      <c r="B623" s="2">
        <v>118371</v>
      </c>
      <c r="C623" s="2" t="s">
        <v>3153</v>
      </c>
      <c r="D623" s="2" t="s">
        <v>3154</v>
      </c>
      <c r="E623" s="2">
        <v>6969.72</v>
      </c>
      <c r="F623" s="2">
        <v>6969.72</v>
      </c>
      <c r="G623" s="34">
        <v>43909</v>
      </c>
      <c r="H623" s="2">
        <v>8</v>
      </c>
      <c r="I623" s="2" t="s">
        <v>4179</v>
      </c>
      <c r="J623" s="2" t="s">
        <v>4332</v>
      </c>
      <c r="K623" s="2" t="s">
        <v>3682</v>
      </c>
      <c r="L623" s="373" t="s">
        <v>3155</v>
      </c>
    </row>
    <row r="624" spans="1:12">
      <c r="A624" s="2" t="s">
        <v>4222</v>
      </c>
      <c r="B624" s="2">
        <v>1250518</v>
      </c>
      <c r="C624" s="2" t="s">
        <v>3153</v>
      </c>
      <c r="D624" s="2" t="s">
        <v>3154</v>
      </c>
      <c r="E624" s="2">
        <v>14983.77</v>
      </c>
      <c r="F624" s="2">
        <v>2499.84</v>
      </c>
      <c r="G624" s="34">
        <v>43883</v>
      </c>
      <c r="H624" s="2">
        <v>34</v>
      </c>
      <c r="I624" s="2" t="s">
        <v>4177</v>
      </c>
      <c r="J624" s="2" t="s">
        <v>4332</v>
      </c>
      <c r="K624" s="2" t="s">
        <v>3682</v>
      </c>
      <c r="L624" s="373" t="s">
        <v>3155</v>
      </c>
    </row>
    <row r="625" spans="1:12">
      <c r="A625" s="2" t="s">
        <v>4334</v>
      </c>
      <c r="B625" s="2">
        <v>1179313</v>
      </c>
      <c r="C625" s="2" t="s">
        <v>3153</v>
      </c>
      <c r="D625" s="2" t="s">
        <v>3154</v>
      </c>
      <c r="E625" s="2">
        <v>1969.01</v>
      </c>
      <c r="F625" s="2">
        <v>1969.01</v>
      </c>
      <c r="G625" s="34">
        <v>43911</v>
      </c>
      <c r="H625" s="2">
        <v>6</v>
      </c>
      <c r="I625" s="2" t="s">
        <v>4179</v>
      </c>
      <c r="J625" s="2" t="s">
        <v>4332</v>
      </c>
      <c r="K625" s="2" t="s">
        <v>3682</v>
      </c>
      <c r="L625" s="373" t="s">
        <v>3155</v>
      </c>
    </row>
    <row r="626" spans="1:12">
      <c r="A626" s="2" t="s">
        <v>4284</v>
      </c>
      <c r="B626" s="2">
        <v>1250551</v>
      </c>
      <c r="C626" s="2" t="s">
        <v>3153</v>
      </c>
      <c r="D626" s="2" t="s">
        <v>3154</v>
      </c>
      <c r="E626" s="2">
        <v>50145.94</v>
      </c>
      <c r="F626" s="2">
        <v>268.94</v>
      </c>
      <c r="G626" s="34">
        <v>43850</v>
      </c>
      <c r="H626" s="2">
        <v>67</v>
      </c>
      <c r="I626" s="2" t="s">
        <v>4181</v>
      </c>
      <c r="J626" s="2" t="s">
        <v>4332</v>
      </c>
      <c r="K626" s="2" t="s">
        <v>3682</v>
      </c>
      <c r="L626" s="373" t="s">
        <v>3155</v>
      </c>
    </row>
    <row r="627" spans="1:12">
      <c r="A627" s="2" t="s">
        <v>4223</v>
      </c>
      <c r="B627" s="2">
        <v>1250560</v>
      </c>
      <c r="C627" s="2" t="s">
        <v>3153</v>
      </c>
      <c r="D627" s="2" t="s">
        <v>3154</v>
      </c>
      <c r="E627" s="2">
        <v>22384.6</v>
      </c>
      <c r="F627" s="2">
        <v>22384.6</v>
      </c>
      <c r="G627" s="34">
        <v>43890</v>
      </c>
      <c r="H627" s="2">
        <v>27</v>
      </c>
      <c r="I627" s="2" t="s">
        <v>4179</v>
      </c>
      <c r="J627" s="2" t="s">
        <v>4332</v>
      </c>
      <c r="K627" s="2" t="s">
        <v>3682</v>
      </c>
      <c r="L627" s="373" t="s">
        <v>3155</v>
      </c>
    </row>
    <row r="628" spans="1:12">
      <c r="A628" s="2" t="s">
        <v>3162</v>
      </c>
      <c r="B628" s="2">
        <v>1171153</v>
      </c>
      <c r="C628" s="2" t="s">
        <v>3153</v>
      </c>
      <c r="D628" s="2" t="s">
        <v>3154</v>
      </c>
      <c r="E628" s="2">
        <v>5600.9</v>
      </c>
      <c r="F628" s="2">
        <v>5600.9</v>
      </c>
      <c r="G628" s="34">
        <v>43893</v>
      </c>
      <c r="H628" s="2">
        <v>24</v>
      </c>
      <c r="I628" s="2" t="s">
        <v>4179</v>
      </c>
      <c r="J628" s="2" t="s">
        <v>4332</v>
      </c>
      <c r="K628" s="2" t="s">
        <v>3682</v>
      </c>
      <c r="L628" s="373" t="s">
        <v>3155</v>
      </c>
    </row>
    <row r="629" spans="1:12">
      <c r="A629" s="2" t="s">
        <v>3162</v>
      </c>
      <c r="B629" s="2">
        <v>1171153</v>
      </c>
      <c r="C629" s="2" t="s">
        <v>3153</v>
      </c>
      <c r="D629" s="2" t="s">
        <v>3154</v>
      </c>
      <c r="E629" s="2">
        <v>14807.54</v>
      </c>
      <c r="F629" s="2">
        <v>14807.54</v>
      </c>
      <c r="G629" s="34">
        <v>43909</v>
      </c>
      <c r="H629" s="2">
        <v>8</v>
      </c>
      <c r="I629" s="2" t="s">
        <v>4179</v>
      </c>
      <c r="J629" s="2" t="s">
        <v>4332</v>
      </c>
      <c r="K629" s="2" t="s">
        <v>3682</v>
      </c>
      <c r="L629" s="373" t="s">
        <v>3155</v>
      </c>
    </row>
    <row r="630" spans="1:12">
      <c r="A630" s="2" t="s">
        <v>3162</v>
      </c>
      <c r="B630" s="2">
        <v>1171153</v>
      </c>
      <c r="C630" s="2" t="s">
        <v>3153</v>
      </c>
      <c r="D630" s="2" t="s">
        <v>3154</v>
      </c>
      <c r="E630" s="2">
        <v>31617.4</v>
      </c>
      <c r="F630" s="2">
        <v>31617.4</v>
      </c>
      <c r="G630" s="34">
        <v>43911</v>
      </c>
      <c r="H630" s="2">
        <v>6</v>
      </c>
      <c r="I630" s="2" t="s">
        <v>4179</v>
      </c>
      <c r="J630" s="2" t="s">
        <v>4332</v>
      </c>
      <c r="K630" s="2" t="s">
        <v>3682</v>
      </c>
      <c r="L630" s="373" t="s">
        <v>3155</v>
      </c>
    </row>
    <row r="631" spans="1:12">
      <c r="A631" s="2" t="s">
        <v>4335</v>
      </c>
      <c r="B631" s="2">
        <v>1024989</v>
      </c>
      <c r="C631" s="2" t="s">
        <v>3153</v>
      </c>
      <c r="D631" s="2" t="s">
        <v>3154</v>
      </c>
      <c r="E631" s="2">
        <v>19964.3</v>
      </c>
      <c r="F631" s="2">
        <v>19964.3</v>
      </c>
      <c r="G631" s="34">
        <v>43890</v>
      </c>
      <c r="H631" s="2">
        <v>27</v>
      </c>
      <c r="I631" s="2" t="s">
        <v>4179</v>
      </c>
      <c r="J631" s="2" t="s">
        <v>4332</v>
      </c>
      <c r="K631" s="2" t="s">
        <v>3682</v>
      </c>
      <c r="L631" s="373" t="s">
        <v>3155</v>
      </c>
    </row>
    <row r="632" spans="1:12">
      <c r="A632" s="2" t="s">
        <v>3157</v>
      </c>
      <c r="B632" s="2">
        <v>1250590</v>
      </c>
      <c r="C632" s="2" t="s">
        <v>3153</v>
      </c>
      <c r="D632" s="2" t="s">
        <v>3154</v>
      </c>
      <c r="E632" s="2">
        <v>14635.76</v>
      </c>
      <c r="F632" s="2">
        <v>14635.76</v>
      </c>
      <c r="G632" s="34">
        <v>43903</v>
      </c>
      <c r="H632" s="2">
        <v>14</v>
      </c>
      <c r="I632" s="2" t="s">
        <v>4179</v>
      </c>
      <c r="J632" s="2" t="s">
        <v>4332</v>
      </c>
      <c r="K632" s="2" t="s">
        <v>3682</v>
      </c>
      <c r="L632" s="373" t="s">
        <v>3155</v>
      </c>
    </row>
    <row r="633" spans="1:12">
      <c r="A633" s="2" t="s">
        <v>4222</v>
      </c>
      <c r="B633" s="2">
        <v>1250518</v>
      </c>
      <c r="C633" s="2" t="s">
        <v>3153</v>
      </c>
      <c r="D633" s="2" t="s">
        <v>3154</v>
      </c>
      <c r="E633" s="2">
        <v>11409.55</v>
      </c>
      <c r="F633" s="2">
        <v>11409.55</v>
      </c>
      <c r="G633" s="34">
        <v>43911</v>
      </c>
      <c r="H633" s="2">
        <v>6</v>
      </c>
      <c r="I633" s="2" t="s">
        <v>4179</v>
      </c>
      <c r="J633" s="2" t="s">
        <v>4332</v>
      </c>
      <c r="K633" s="2" t="s">
        <v>3682</v>
      </c>
      <c r="L633" s="373" t="s">
        <v>3155</v>
      </c>
    </row>
    <row r="634" spans="1:12">
      <c r="A634" s="2" t="s">
        <v>4218</v>
      </c>
      <c r="B634" s="2">
        <v>1250508</v>
      </c>
      <c r="C634" s="2" t="s">
        <v>3153</v>
      </c>
      <c r="D634" s="2" t="s">
        <v>3154</v>
      </c>
      <c r="E634" s="2">
        <v>22190.61</v>
      </c>
      <c r="F634" s="2">
        <v>22190.61</v>
      </c>
      <c r="G634" s="34">
        <v>43911</v>
      </c>
      <c r="H634" s="2">
        <v>6</v>
      </c>
      <c r="I634" s="2" t="s">
        <v>4179</v>
      </c>
      <c r="J634" s="2" t="s">
        <v>4332</v>
      </c>
      <c r="K634" s="2" t="s">
        <v>3682</v>
      </c>
      <c r="L634" s="373" t="s">
        <v>3155</v>
      </c>
    </row>
    <row r="635" spans="1:12">
      <c r="A635" s="2" t="s">
        <v>4284</v>
      </c>
      <c r="B635" s="2">
        <v>1250551</v>
      </c>
      <c r="C635" s="2" t="s">
        <v>3153</v>
      </c>
      <c r="D635" s="2" t="s">
        <v>3154</v>
      </c>
      <c r="E635" s="2">
        <v>12327.42</v>
      </c>
      <c r="F635" s="2">
        <v>10973.42</v>
      </c>
      <c r="G635" s="34">
        <v>43868</v>
      </c>
      <c r="H635" s="2">
        <v>49</v>
      </c>
      <c r="I635" s="2" t="s">
        <v>4177</v>
      </c>
      <c r="J635" s="2" t="s">
        <v>4332</v>
      </c>
      <c r="K635" s="2" t="s">
        <v>3682</v>
      </c>
      <c r="L635" s="373" t="s">
        <v>3155</v>
      </c>
    </row>
    <row r="636" spans="1:12">
      <c r="A636" s="2" t="s">
        <v>4218</v>
      </c>
      <c r="B636" s="2">
        <v>1250508</v>
      </c>
      <c r="C636" s="2" t="s">
        <v>3153</v>
      </c>
      <c r="D636" s="2" t="s">
        <v>3154</v>
      </c>
      <c r="E636" s="2">
        <v>20374.48</v>
      </c>
      <c r="F636" s="2">
        <v>20374.48</v>
      </c>
      <c r="G636" s="34">
        <v>43883</v>
      </c>
      <c r="H636" s="2">
        <v>34</v>
      </c>
      <c r="I636" s="2" t="s">
        <v>4177</v>
      </c>
      <c r="J636" s="2" t="s">
        <v>4332</v>
      </c>
      <c r="K636" s="2" t="s">
        <v>3682</v>
      </c>
      <c r="L636" s="373" t="s">
        <v>3155</v>
      </c>
    </row>
    <row r="637" spans="1:12">
      <c r="A637" s="2" t="s">
        <v>4336</v>
      </c>
      <c r="B637" s="2">
        <v>470929</v>
      </c>
      <c r="C637" s="2" t="s">
        <v>3153</v>
      </c>
      <c r="D637" s="2" t="s">
        <v>3154</v>
      </c>
      <c r="E637" s="2">
        <v>17686.36</v>
      </c>
      <c r="F637" s="2">
        <v>17686.36</v>
      </c>
      <c r="G637" s="34">
        <v>43911</v>
      </c>
      <c r="H637" s="2">
        <v>6</v>
      </c>
      <c r="I637" s="2" t="s">
        <v>4179</v>
      </c>
      <c r="J637" s="2" t="s">
        <v>4332</v>
      </c>
      <c r="K637" s="2" t="s">
        <v>3682</v>
      </c>
      <c r="L637" s="373" t="s">
        <v>3155</v>
      </c>
    </row>
    <row r="638" spans="1:12">
      <c r="A638" s="2" t="s">
        <v>4222</v>
      </c>
      <c r="B638" s="2">
        <v>1250518</v>
      </c>
      <c r="C638" s="2" t="s">
        <v>3153</v>
      </c>
      <c r="D638" s="2" t="s">
        <v>3154</v>
      </c>
      <c r="E638" s="2">
        <v>49761.74</v>
      </c>
      <c r="F638" s="2">
        <v>49761.74</v>
      </c>
      <c r="G638" s="34">
        <v>43907</v>
      </c>
      <c r="H638" s="2">
        <v>10</v>
      </c>
      <c r="I638" s="2" t="s">
        <v>4179</v>
      </c>
      <c r="J638" s="2" t="s">
        <v>4337</v>
      </c>
      <c r="K638" s="2" t="s">
        <v>3677</v>
      </c>
      <c r="L638" s="373" t="s">
        <v>3155</v>
      </c>
    </row>
    <row r="639" spans="1:12">
      <c r="A639" s="2" t="s">
        <v>4223</v>
      </c>
      <c r="B639" s="2">
        <v>1250560</v>
      </c>
      <c r="C639" s="2" t="s">
        <v>3153</v>
      </c>
      <c r="D639" s="2" t="s">
        <v>3154</v>
      </c>
      <c r="E639" s="2">
        <v>12314.1</v>
      </c>
      <c r="F639" s="2">
        <v>12314.1</v>
      </c>
      <c r="G639" s="34">
        <v>43887</v>
      </c>
      <c r="H639" s="2">
        <v>30</v>
      </c>
      <c r="I639" s="2" t="s">
        <v>4179</v>
      </c>
      <c r="J639" s="2" t="s">
        <v>4337</v>
      </c>
      <c r="K639" s="2" t="s">
        <v>3677</v>
      </c>
      <c r="L639" s="373" t="s">
        <v>3155</v>
      </c>
    </row>
    <row r="640" spans="1:12">
      <c r="A640" s="2" t="s">
        <v>3162</v>
      </c>
      <c r="B640" s="2">
        <v>1171153</v>
      </c>
      <c r="C640" s="2" t="s">
        <v>3153</v>
      </c>
      <c r="D640" s="2" t="s">
        <v>3154</v>
      </c>
      <c r="E640" s="2">
        <v>19996.47</v>
      </c>
      <c r="F640" s="2">
        <v>19996.47</v>
      </c>
      <c r="G640" s="34">
        <v>43911</v>
      </c>
      <c r="H640" s="2">
        <v>6</v>
      </c>
      <c r="I640" s="2" t="s">
        <v>4179</v>
      </c>
      <c r="J640" s="2" t="s">
        <v>4337</v>
      </c>
      <c r="K640" s="2" t="s">
        <v>3677</v>
      </c>
      <c r="L640" s="373" t="s">
        <v>3155</v>
      </c>
    </row>
    <row r="641" spans="1:12">
      <c r="A641" s="2" t="s">
        <v>4222</v>
      </c>
      <c r="B641" s="2">
        <v>1250518</v>
      </c>
      <c r="C641" s="2" t="s">
        <v>3153</v>
      </c>
      <c r="D641" s="2" t="s">
        <v>3154</v>
      </c>
      <c r="E641" s="2">
        <v>28731.15</v>
      </c>
      <c r="F641" s="2">
        <v>28731.15</v>
      </c>
      <c r="G641" s="34">
        <v>43890</v>
      </c>
      <c r="H641" s="2">
        <v>27</v>
      </c>
      <c r="I641" s="2" t="s">
        <v>4179</v>
      </c>
      <c r="J641" s="2" t="s">
        <v>4337</v>
      </c>
      <c r="K641" s="2" t="s">
        <v>3677</v>
      </c>
      <c r="L641" s="373" t="s">
        <v>3155</v>
      </c>
    </row>
    <row r="642" spans="1:12">
      <c r="A642" s="2" t="s">
        <v>4338</v>
      </c>
      <c r="B642" s="2">
        <v>746959</v>
      </c>
      <c r="C642" s="2" t="s">
        <v>3153</v>
      </c>
      <c r="D642" s="2" t="s">
        <v>3154</v>
      </c>
      <c r="E642" s="2">
        <v>5138.38</v>
      </c>
      <c r="F642" s="2">
        <v>5138.38</v>
      </c>
      <c r="G642" s="34">
        <v>43904</v>
      </c>
      <c r="H642" s="2">
        <v>13</v>
      </c>
      <c r="I642" s="2" t="s">
        <v>4179</v>
      </c>
      <c r="J642" s="2" t="s">
        <v>4337</v>
      </c>
      <c r="K642" s="2" t="s">
        <v>3677</v>
      </c>
      <c r="L642" s="373" t="s">
        <v>3155</v>
      </c>
    </row>
    <row r="643" spans="1:12">
      <c r="A643" s="2" t="s">
        <v>4223</v>
      </c>
      <c r="B643" s="2">
        <v>1250560</v>
      </c>
      <c r="C643" s="2" t="s">
        <v>3153</v>
      </c>
      <c r="D643" s="2" t="s">
        <v>3154</v>
      </c>
      <c r="E643" s="2">
        <v>31046.560000000001</v>
      </c>
      <c r="F643" s="2">
        <v>31046.560000000001</v>
      </c>
      <c r="G643" s="34">
        <v>43880</v>
      </c>
      <c r="H643" s="2">
        <v>37</v>
      </c>
      <c r="I643" s="2" t="s">
        <v>4177</v>
      </c>
      <c r="J643" s="2" t="s">
        <v>4337</v>
      </c>
      <c r="K643" s="2" t="s">
        <v>3677</v>
      </c>
      <c r="L643" s="373" t="s">
        <v>3155</v>
      </c>
    </row>
    <row r="644" spans="1:12">
      <c r="A644" s="2" t="s">
        <v>3162</v>
      </c>
      <c r="B644" s="2">
        <v>1171153</v>
      </c>
      <c r="C644" s="2" t="s">
        <v>3153</v>
      </c>
      <c r="D644" s="2" t="s">
        <v>3154</v>
      </c>
      <c r="E644" s="2">
        <v>17981.8</v>
      </c>
      <c r="F644" s="2">
        <v>17981.8</v>
      </c>
      <c r="G644" s="34">
        <v>43854</v>
      </c>
      <c r="H644" s="2">
        <v>63</v>
      </c>
      <c r="I644" s="2" t="s">
        <v>4181</v>
      </c>
      <c r="J644" s="2" t="s">
        <v>4337</v>
      </c>
      <c r="K644" s="2" t="s">
        <v>3677</v>
      </c>
      <c r="L644" s="373" t="s">
        <v>3155</v>
      </c>
    </row>
    <row r="645" spans="1:12">
      <c r="A645" s="2" t="s">
        <v>3160</v>
      </c>
      <c r="B645" s="2">
        <v>1250552</v>
      </c>
      <c r="C645" s="2" t="s">
        <v>3153</v>
      </c>
      <c r="D645" s="2" t="s">
        <v>3154</v>
      </c>
      <c r="E645" s="2">
        <v>13218.85</v>
      </c>
      <c r="F645" s="2">
        <v>2015.85</v>
      </c>
      <c r="G645" s="34">
        <v>43875</v>
      </c>
      <c r="H645" s="2">
        <v>42</v>
      </c>
      <c r="I645" s="2" t="s">
        <v>4177</v>
      </c>
      <c r="J645" s="2" t="s">
        <v>4337</v>
      </c>
      <c r="K645" s="2" t="s">
        <v>3677</v>
      </c>
      <c r="L645" s="373" t="s">
        <v>3155</v>
      </c>
    </row>
    <row r="646" spans="1:12">
      <c r="A646" s="2" t="s">
        <v>4231</v>
      </c>
      <c r="B646" s="2">
        <v>1250571</v>
      </c>
      <c r="C646" s="2" t="s">
        <v>3153</v>
      </c>
      <c r="D646" s="2" t="s">
        <v>3154</v>
      </c>
      <c r="E646" s="2">
        <v>18299.86</v>
      </c>
      <c r="F646" s="2">
        <v>18299.86</v>
      </c>
      <c r="G646" s="34">
        <v>43854</v>
      </c>
      <c r="H646" s="2">
        <v>63</v>
      </c>
      <c r="I646" s="2" t="s">
        <v>4181</v>
      </c>
      <c r="J646" s="2" t="s">
        <v>4337</v>
      </c>
      <c r="K646" s="2" t="s">
        <v>3677</v>
      </c>
      <c r="L646" s="373" t="s">
        <v>3155</v>
      </c>
    </row>
    <row r="647" spans="1:12">
      <c r="A647" s="2" t="s">
        <v>4219</v>
      </c>
      <c r="B647" s="2">
        <v>1250603</v>
      </c>
      <c r="C647" s="2" t="s">
        <v>3153</v>
      </c>
      <c r="D647" s="2" t="s">
        <v>3154</v>
      </c>
      <c r="E647" s="2">
        <v>41530.5</v>
      </c>
      <c r="F647" s="2">
        <v>41530.5</v>
      </c>
      <c r="G647" s="34">
        <v>43903</v>
      </c>
      <c r="H647" s="2">
        <v>14</v>
      </c>
      <c r="I647" s="2" t="s">
        <v>4179</v>
      </c>
      <c r="J647" s="2" t="s">
        <v>4337</v>
      </c>
      <c r="K647" s="2" t="s">
        <v>3677</v>
      </c>
      <c r="L647" s="373" t="s">
        <v>3155</v>
      </c>
    </row>
    <row r="648" spans="1:12">
      <c r="A648" s="2" t="s">
        <v>3160</v>
      </c>
      <c r="B648" s="2">
        <v>1250552</v>
      </c>
      <c r="C648" s="2" t="s">
        <v>3153</v>
      </c>
      <c r="D648" s="2" t="s">
        <v>3154</v>
      </c>
      <c r="E648" s="2">
        <v>2360.0100000000002</v>
      </c>
      <c r="F648" s="2">
        <v>2360.0100000000002</v>
      </c>
      <c r="G648" s="34">
        <v>43907</v>
      </c>
      <c r="H648" s="2">
        <v>10</v>
      </c>
      <c r="I648" s="2" t="s">
        <v>4179</v>
      </c>
      <c r="J648" s="2" t="s">
        <v>4337</v>
      </c>
      <c r="K648" s="2" t="s">
        <v>3677</v>
      </c>
      <c r="L648" s="373" t="s">
        <v>3155</v>
      </c>
    </row>
    <row r="649" spans="1:12">
      <c r="A649" s="2" t="s">
        <v>3953</v>
      </c>
      <c r="B649" s="2">
        <v>1220</v>
      </c>
      <c r="C649" s="2" t="s">
        <v>3153</v>
      </c>
      <c r="D649" s="2" t="s">
        <v>3154</v>
      </c>
      <c r="E649" s="2">
        <v>8246.4500000000007</v>
      </c>
      <c r="F649" s="2">
        <v>8246.4500000000007</v>
      </c>
      <c r="G649" s="34">
        <v>43778</v>
      </c>
      <c r="H649" s="2">
        <v>139</v>
      </c>
      <c r="I649" s="2" t="s">
        <v>4174</v>
      </c>
      <c r="J649" s="2" t="s">
        <v>4337</v>
      </c>
      <c r="K649" s="2" t="s">
        <v>3677</v>
      </c>
      <c r="L649" s="373" t="s">
        <v>3155</v>
      </c>
    </row>
    <row r="650" spans="1:12">
      <c r="A650" s="2" t="s">
        <v>4223</v>
      </c>
      <c r="B650" s="2">
        <v>1250560</v>
      </c>
      <c r="C650" s="2" t="s">
        <v>3153</v>
      </c>
      <c r="D650" s="2" t="s">
        <v>3154</v>
      </c>
      <c r="E650" s="2">
        <v>51644.43</v>
      </c>
      <c r="F650" s="2">
        <v>51644.43</v>
      </c>
      <c r="G650" s="34">
        <v>43800</v>
      </c>
      <c r="H650" s="2">
        <v>117</v>
      </c>
      <c r="I650" s="2" t="s">
        <v>4174</v>
      </c>
      <c r="J650" s="2" t="s">
        <v>4337</v>
      </c>
      <c r="K650" s="2" t="s">
        <v>3677</v>
      </c>
      <c r="L650" s="373" t="s">
        <v>3155</v>
      </c>
    </row>
    <row r="651" spans="1:12">
      <c r="A651" s="2" t="s">
        <v>3162</v>
      </c>
      <c r="B651" s="2">
        <v>1171153</v>
      </c>
      <c r="C651" s="2" t="s">
        <v>3153</v>
      </c>
      <c r="D651" s="2" t="s">
        <v>3154</v>
      </c>
      <c r="E651" s="2">
        <v>5948</v>
      </c>
      <c r="F651" s="2">
        <v>5948</v>
      </c>
      <c r="G651" s="34">
        <v>43902</v>
      </c>
      <c r="H651" s="2">
        <v>15</v>
      </c>
      <c r="I651" s="2" t="s">
        <v>4179</v>
      </c>
      <c r="J651" s="2" t="s">
        <v>4337</v>
      </c>
      <c r="K651" s="2" t="s">
        <v>3677</v>
      </c>
      <c r="L651" s="373" t="s">
        <v>3155</v>
      </c>
    </row>
    <row r="652" spans="1:12">
      <c r="A652" s="2" t="s">
        <v>3162</v>
      </c>
      <c r="B652" s="2">
        <v>1171153</v>
      </c>
      <c r="C652" s="2" t="s">
        <v>3153</v>
      </c>
      <c r="D652" s="2" t="s">
        <v>3154</v>
      </c>
      <c r="E652" s="2">
        <v>16776.37</v>
      </c>
      <c r="F652" s="2">
        <v>16776.37</v>
      </c>
      <c r="G652" s="34">
        <v>43911</v>
      </c>
      <c r="H652" s="2">
        <v>6</v>
      </c>
      <c r="I652" s="2" t="s">
        <v>4179</v>
      </c>
      <c r="J652" s="2" t="s">
        <v>4337</v>
      </c>
      <c r="K652" s="2" t="s">
        <v>3677</v>
      </c>
      <c r="L652" s="373" t="s">
        <v>3155</v>
      </c>
    </row>
    <row r="653" spans="1:12">
      <c r="A653" s="2" t="s">
        <v>4223</v>
      </c>
      <c r="B653" s="2">
        <v>1250560</v>
      </c>
      <c r="C653" s="2" t="s">
        <v>3153</v>
      </c>
      <c r="D653" s="2" t="s">
        <v>3154</v>
      </c>
      <c r="E653" s="2">
        <v>7171.53</v>
      </c>
      <c r="F653" s="2">
        <v>7171.53</v>
      </c>
      <c r="G653" s="34">
        <v>43883</v>
      </c>
      <c r="H653" s="2">
        <v>34</v>
      </c>
      <c r="I653" s="2" t="s">
        <v>4177</v>
      </c>
      <c r="J653" s="2" t="s">
        <v>4337</v>
      </c>
      <c r="K653" s="2" t="s">
        <v>3677</v>
      </c>
      <c r="L653" s="373" t="s">
        <v>3155</v>
      </c>
    </row>
    <row r="654" spans="1:12">
      <c r="A654" s="2" t="s">
        <v>4222</v>
      </c>
      <c r="B654" s="2">
        <v>1250518</v>
      </c>
      <c r="C654" s="2" t="s">
        <v>3153</v>
      </c>
      <c r="D654" s="2" t="s">
        <v>3154</v>
      </c>
      <c r="E654" s="2">
        <v>14939.04</v>
      </c>
      <c r="F654" s="2">
        <v>14939.04</v>
      </c>
      <c r="G654" s="34">
        <v>43907</v>
      </c>
      <c r="H654" s="2">
        <v>10</v>
      </c>
      <c r="I654" s="2" t="s">
        <v>4179</v>
      </c>
      <c r="J654" s="2" t="s">
        <v>4337</v>
      </c>
      <c r="K654" s="2" t="s">
        <v>3677</v>
      </c>
      <c r="L654" s="373" t="s">
        <v>3155</v>
      </c>
    </row>
    <row r="655" spans="1:12">
      <c r="A655" s="2" t="s">
        <v>4339</v>
      </c>
      <c r="B655" s="2">
        <v>831793</v>
      </c>
      <c r="C655" s="2" t="s">
        <v>3153</v>
      </c>
      <c r="D655" s="2" t="s">
        <v>3154</v>
      </c>
      <c r="E655" s="2">
        <v>8623.0499999999993</v>
      </c>
      <c r="F655" s="2">
        <v>8623.0499999999993</v>
      </c>
      <c r="G655" s="34">
        <v>43911</v>
      </c>
      <c r="H655" s="2">
        <v>6</v>
      </c>
      <c r="I655" s="2" t="s">
        <v>4179</v>
      </c>
      <c r="J655" s="2" t="s">
        <v>4337</v>
      </c>
      <c r="K655" s="2" t="s">
        <v>3677</v>
      </c>
      <c r="L655" s="373" t="s">
        <v>3155</v>
      </c>
    </row>
    <row r="656" spans="1:12">
      <c r="A656" s="2" t="s">
        <v>4340</v>
      </c>
      <c r="B656" s="2">
        <v>1238609</v>
      </c>
      <c r="C656" s="2" t="s">
        <v>3153</v>
      </c>
      <c r="D656" s="2" t="s">
        <v>3154</v>
      </c>
      <c r="E656" s="2">
        <v>2774.72</v>
      </c>
      <c r="F656" s="2">
        <v>2774.72</v>
      </c>
      <c r="G656" s="34">
        <v>43911</v>
      </c>
      <c r="H656" s="2">
        <v>6</v>
      </c>
      <c r="I656" s="2" t="s">
        <v>4179</v>
      </c>
      <c r="J656" s="2" t="s">
        <v>4337</v>
      </c>
      <c r="K656" s="2" t="s">
        <v>3677</v>
      </c>
      <c r="L656" s="373" t="s">
        <v>3155</v>
      </c>
    </row>
    <row r="657" spans="1:12">
      <c r="A657" s="2" t="s">
        <v>4237</v>
      </c>
      <c r="B657" s="2">
        <v>1250587</v>
      </c>
      <c r="C657" s="2" t="s">
        <v>3153</v>
      </c>
      <c r="D657" s="2" t="s">
        <v>3154</v>
      </c>
      <c r="E657" s="2">
        <v>11924.53</v>
      </c>
      <c r="F657" s="2">
        <v>1818.53</v>
      </c>
      <c r="G657" s="34">
        <v>43897</v>
      </c>
      <c r="H657" s="2">
        <v>20</v>
      </c>
      <c r="I657" s="2" t="s">
        <v>4179</v>
      </c>
      <c r="J657" s="2" t="s">
        <v>4337</v>
      </c>
      <c r="K657" s="2" t="s">
        <v>3677</v>
      </c>
      <c r="L657" s="373" t="s">
        <v>3155</v>
      </c>
    </row>
    <row r="658" spans="1:12">
      <c r="A658" s="2" t="s">
        <v>4341</v>
      </c>
      <c r="B658" s="2">
        <v>697201</v>
      </c>
      <c r="C658" s="2" t="s">
        <v>3153</v>
      </c>
      <c r="D658" s="2" t="s">
        <v>3154</v>
      </c>
      <c r="E658" s="2">
        <v>5749.68</v>
      </c>
      <c r="F658" s="2">
        <v>5749.68</v>
      </c>
      <c r="G658" s="34">
        <v>43911</v>
      </c>
      <c r="H658" s="2">
        <v>6</v>
      </c>
      <c r="I658" s="2" t="s">
        <v>4179</v>
      </c>
      <c r="J658" s="2" t="s">
        <v>4337</v>
      </c>
      <c r="K658" s="2" t="s">
        <v>3677</v>
      </c>
      <c r="L658" s="373" t="s">
        <v>3155</v>
      </c>
    </row>
    <row r="659" spans="1:12">
      <c r="A659" s="2" t="s">
        <v>3160</v>
      </c>
      <c r="B659" s="2">
        <v>1250552</v>
      </c>
      <c r="C659" s="2" t="s">
        <v>3153</v>
      </c>
      <c r="D659" s="2" t="s">
        <v>3154</v>
      </c>
      <c r="E659" s="2">
        <v>10063.26</v>
      </c>
      <c r="F659" s="2">
        <v>10063.26</v>
      </c>
      <c r="G659" s="34">
        <v>43903</v>
      </c>
      <c r="H659" s="2">
        <v>14</v>
      </c>
      <c r="I659" s="2" t="s">
        <v>4179</v>
      </c>
      <c r="J659" s="2" t="s">
        <v>4337</v>
      </c>
      <c r="K659" s="2" t="s">
        <v>3677</v>
      </c>
      <c r="L659" s="373" t="s">
        <v>3155</v>
      </c>
    </row>
    <row r="660" spans="1:12">
      <c r="A660" s="2" t="s">
        <v>3157</v>
      </c>
      <c r="B660" s="2">
        <v>1250590</v>
      </c>
      <c r="C660" s="2" t="s">
        <v>3153</v>
      </c>
      <c r="D660" s="2" t="s">
        <v>3154</v>
      </c>
      <c r="E660" s="2">
        <v>14772.8</v>
      </c>
      <c r="F660" s="2">
        <v>14772.8</v>
      </c>
      <c r="G660" s="34">
        <v>43904</v>
      </c>
      <c r="H660" s="2">
        <v>13</v>
      </c>
      <c r="I660" s="2" t="s">
        <v>4179</v>
      </c>
      <c r="J660" s="2" t="s">
        <v>4337</v>
      </c>
      <c r="K660" s="2" t="s">
        <v>3677</v>
      </c>
      <c r="L660" s="373" t="s">
        <v>3155</v>
      </c>
    </row>
    <row r="661" spans="1:12">
      <c r="A661" s="2" t="s">
        <v>4342</v>
      </c>
      <c r="B661" s="2">
        <v>700858</v>
      </c>
      <c r="C661" s="2" t="s">
        <v>3153</v>
      </c>
      <c r="D661" s="2" t="s">
        <v>3154</v>
      </c>
      <c r="E661" s="2">
        <v>1968.86</v>
      </c>
      <c r="F661" s="2">
        <v>1968.86</v>
      </c>
      <c r="G661" s="34">
        <v>43907</v>
      </c>
      <c r="H661" s="2">
        <v>10</v>
      </c>
      <c r="I661" s="2" t="s">
        <v>4179</v>
      </c>
      <c r="J661" s="2" t="s">
        <v>4337</v>
      </c>
      <c r="K661" s="2" t="s">
        <v>3677</v>
      </c>
      <c r="L661" s="373" t="s">
        <v>3155</v>
      </c>
    </row>
    <row r="662" spans="1:12">
      <c r="A662" s="2" t="s">
        <v>3162</v>
      </c>
      <c r="B662" s="2">
        <v>1171153</v>
      </c>
      <c r="C662" s="2" t="s">
        <v>3153</v>
      </c>
      <c r="D662" s="2" t="s">
        <v>3154</v>
      </c>
      <c r="E662" s="2">
        <v>13170.86</v>
      </c>
      <c r="F662" s="2">
        <v>13170.86</v>
      </c>
      <c r="G662" s="34">
        <v>43906</v>
      </c>
      <c r="H662" s="2">
        <v>11</v>
      </c>
      <c r="I662" s="2" t="s">
        <v>4179</v>
      </c>
      <c r="J662" s="2" t="s">
        <v>4337</v>
      </c>
      <c r="K662" s="2" t="s">
        <v>3677</v>
      </c>
      <c r="L662" s="373" t="s">
        <v>3155</v>
      </c>
    </row>
    <row r="663" spans="1:12">
      <c r="A663" s="2" t="s">
        <v>3160</v>
      </c>
      <c r="B663" s="2">
        <v>1250552</v>
      </c>
      <c r="C663" s="2" t="s">
        <v>3153</v>
      </c>
      <c r="D663" s="2" t="s">
        <v>3154</v>
      </c>
      <c r="E663" s="2">
        <v>26681.31</v>
      </c>
      <c r="F663" s="2">
        <v>26681.31</v>
      </c>
      <c r="G663" s="34">
        <v>43907</v>
      </c>
      <c r="H663" s="2">
        <v>10</v>
      </c>
      <c r="I663" s="2" t="s">
        <v>4179</v>
      </c>
      <c r="J663" s="2" t="s">
        <v>4337</v>
      </c>
      <c r="K663" s="2" t="s">
        <v>3677</v>
      </c>
      <c r="L663" s="373" t="s">
        <v>3155</v>
      </c>
    </row>
    <row r="664" spans="1:12">
      <c r="A664" s="2" t="s">
        <v>4223</v>
      </c>
      <c r="B664" s="2">
        <v>1250560</v>
      </c>
      <c r="C664" s="2" t="s">
        <v>3153</v>
      </c>
      <c r="D664" s="2" t="s">
        <v>3154</v>
      </c>
      <c r="E664" s="2">
        <v>29507.67</v>
      </c>
      <c r="F664" s="2">
        <v>29507.67</v>
      </c>
      <c r="G664" s="34">
        <v>43903</v>
      </c>
      <c r="H664" s="2">
        <v>14</v>
      </c>
      <c r="I664" s="2" t="s">
        <v>4179</v>
      </c>
      <c r="J664" s="2" t="s">
        <v>4337</v>
      </c>
      <c r="K664" s="2" t="s">
        <v>3677</v>
      </c>
      <c r="L664" s="373" t="s">
        <v>3155</v>
      </c>
    </row>
    <row r="665" spans="1:12">
      <c r="A665" s="2" t="s">
        <v>4222</v>
      </c>
      <c r="B665" s="2">
        <v>1250518</v>
      </c>
      <c r="C665" s="2" t="s">
        <v>3153</v>
      </c>
      <c r="D665" s="2" t="s">
        <v>3154</v>
      </c>
      <c r="E665" s="2">
        <v>8533.82</v>
      </c>
      <c r="F665" s="2">
        <v>8533.82</v>
      </c>
      <c r="G665" s="34">
        <v>43903</v>
      </c>
      <c r="H665" s="2">
        <v>14</v>
      </c>
      <c r="I665" s="2" t="s">
        <v>4179</v>
      </c>
      <c r="J665" s="2" t="s">
        <v>4337</v>
      </c>
      <c r="K665" s="2" t="s">
        <v>3677</v>
      </c>
      <c r="L665" s="373" t="s">
        <v>3155</v>
      </c>
    </row>
    <row r="666" spans="1:12">
      <c r="A666" s="2" t="s">
        <v>4242</v>
      </c>
      <c r="B666" s="2">
        <v>1250580</v>
      </c>
      <c r="C666" s="2" t="s">
        <v>3153</v>
      </c>
      <c r="D666" s="2" t="s">
        <v>3154</v>
      </c>
      <c r="E666" s="2">
        <v>69596.95</v>
      </c>
      <c r="F666" s="2">
        <v>2571.9499999999998</v>
      </c>
      <c r="G666" s="34">
        <v>43868</v>
      </c>
      <c r="H666" s="2">
        <v>49</v>
      </c>
      <c r="I666" s="2" t="s">
        <v>4177</v>
      </c>
      <c r="J666" s="2" t="s">
        <v>4337</v>
      </c>
      <c r="K666" s="2" t="s">
        <v>3677</v>
      </c>
      <c r="L666" s="373" t="s">
        <v>3155</v>
      </c>
    </row>
    <row r="667" spans="1:12">
      <c r="A667" s="2" t="s">
        <v>4223</v>
      </c>
      <c r="B667" s="2">
        <v>1250560</v>
      </c>
      <c r="C667" s="2" t="s">
        <v>3153</v>
      </c>
      <c r="D667" s="2" t="s">
        <v>3154</v>
      </c>
      <c r="E667" s="2">
        <v>13859.35</v>
      </c>
      <c r="F667" s="2">
        <v>13859.35</v>
      </c>
      <c r="G667" s="34">
        <v>43869</v>
      </c>
      <c r="H667" s="2">
        <v>48</v>
      </c>
      <c r="I667" s="2" t="s">
        <v>4177</v>
      </c>
      <c r="J667" s="2" t="s">
        <v>4337</v>
      </c>
      <c r="K667" s="2" t="s">
        <v>3677</v>
      </c>
      <c r="L667" s="373" t="s">
        <v>3155</v>
      </c>
    </row>
    <row r="668" spans="1:12">
      <c r="A668" s="2" t="s">
        <v>4343</v>
      </c>
      <c r="B668" s="2">
        <v>1186333</v>
      </c>
      <c r="C668" s="2" t="s">
        <v>3153</v>
      </c>
      <c r="D668" s="2" t="s">
        <v>3154</v>
      </c>
      <c r="E668" s="2">
        <v>16713.330000000002</v>
      </c>
      <c r="F668" s="2">
        <v>16713.330000000002</v>
      </c>
      <c r="G668" s="34">
        <v>43911</v>
      </c>
      <c r="H668" s="2">
        <v>6</v>
      </c>
      <c r="I668" s="2" t="s">
        <v>4179</v>
      </c>
      <c r="J668" s="2" t="s">
        <v>4337</v>
      </c>
      <c r="K668" s="2" t="s">
        <v>3677</v>
      </c>
      <c r="L668" s="373" t="s">
        <v>3155</v>
      </c>
    </row>
    <row r="669" spans="1:12">
      <c r="A669" s="2" t="s">
        <v>3162</v>
      </c>
      <c r="B669" s="2">
        <v>1171153</v>
      </c>
      <c r="C669" s="2" t="s">
        <v>3153</v>
      </c>
      <c r="D669" s="2" t="s">
        <v>3154</v>
      </c>
      <c r="E669" s="2">
        <v>4992.37</v>
      </c>
      <c r="F669" s="2">
        <v>4992.37</v>
      </c>
      <c r="G669" s="34">
        <v>43861</v>
      </c>
      <c r="H669" s="2">
        <v>56</v>
      </c>
      <c r="I669" s="2" t="s">
        <v>4177</v>
      </c>
      <c r="J669" s="2" t="s">
        <v>4337</v>
      </c>
      <c r="K669" s="2" t="s">
        <v>3677</v>
      </c>
      <c r="L669" s="373" t="s">
        <v>3155</v>
      </c>
    </row>
    <row r="670" spans="1:12">
      <c r="A670" s="2" t="s">
        <v>4218</v>
      </c>
      <c r="B670" s="2">
        <v>1250508</v>
      </c>
      <c r="C670" s="2" t="s">
        <v>3153</v>
      </c>
      <c r="D670" s="2" t="s">
        <v>3154</v>
      </c>
      <c r="E670" s="2">
        <v>36332.94</v>
      </c>
      <c r="F670" s="2">
        <v>966.36</v>
      </c>
      <c r="G670" s="34">
        <v>43798</v>
      </c>
      <c r="H670" s="2">
        <v>119</v>
      </c>
      <c r="I670" s="2" t="s">
        <v>4174</v>
      </c>
      <c r="J670" s="2" t="s">
        <v>4337</v>
      </c>
      <c r="K670" s="2" t="s">
        <v>3677</v>
      </c>
      <c r="L670" s="373" t="s">
        <v>3155</v>
      </c>
    </row>
    <row r="671" spans="1:12">
      <c r="A671" s="2" t="s">
        <v>3160</v>
      </c>
      <c r="B671" s="2">
        <v>1250552</v>
      </c>
      <c r="C671" s="2" t="s">
        <v>3153</v>
      </c>
      <c r="D671" s="2" t="s">
        <v>3154</v>
      </c>
      <c r="E671" s="2">
        <v>32532.73</v>
      </c>
      <c r="F671" s="2">
        <v>11.73</v>
      </c>
      <c r="G671" s="34">
        <v>43890</v>
      </c>
      <c r="H671" s="2">
        <v>27</v>
      </c>
      <c r="I671" s="2" t="s">
        <v>4179</v>
      </c>
      <c r="J671" s="2" t="s">
        <v>4337</v>
      </c>
      <c r="K671" s="2" t="s">
        <v>3677</v>
      </c>
      <c r="L671" s="373" t="s">
        <v>3155</v>
      </c>
    </row>
    <row r="672" spans="1:12">
      <c r="A672" s="2" t="s">
        <v>4235</v>
      </c>
      <c r="B672" s="2">
        <v>1250593</v>
      </c>
      <c r="C672" s="2" t="s">
        <v>3153</v>
      </c>
      <c r="D672" s="2" t="s">
        <v>3154</v>
      </c>
      <c r="E672" s="2">
        <v>35220.120000000003</v>
      </c>
      <c r="F672" s="2">
        <v>35220.120000000003</v>
      </c>
      <c r="G672" s="34">
        <v>43911</v>
      </c>
      <c r="H672" s="2">
        <v>6</v>
      </c>
      <c r="I672" s="2" t="s">
        <v>4179</v>
      </c>
      <c r="J672" s="2" t="s">
        <v>4337</v>
      </c>
      <c r="K672" s="2" t="s">
        <v>3677</v>
      </c>
      <c r="L672" s="373" t="s">
        <v>3155</v>
      </c>
    </row>
    <row r="673" spans="1:12">
      <c r="A673" s="2" t="s">
        <v>4344</v>
      </c>
      <c r="B673" s="2">
        <v>1255139</v>
      </c>
      <c r="C673" s="2" t="s">
        <v>3153</v>
      </c>
      <c r="D673" s="2" t="s">
        <v>3154</v>
      </c>
      <c r="E673" s="2">
        <v>91934.82</v>
      </c>
      <c r="F673" s="2">
        <v>91934.82</v>
      </c>
      <c r="G673" s="34">
        <v>43911</v>
      </c>
      <c r="H673" s="2">
        <v>6</v>
      </c>
      <c r="I673" s="2" t="s">
        <v>4179</v>
      </c>
      <c r="J673" s="2" t="s">
        <v>4337</v>
      </c>
      <c r="K673" s="2" t="s">
        <v>3677</v>
      </c>
      <c r="L673" s="373" t="s">
        <v>3155</v>
      </c>
    </row>
    <row r="674" spans="1:12">
      <c r="A674" s="2" t="s">
        <v>4345</v>
      </c>
      <c r="B674" s="2">
        <v>907274</v>
      </c>
      <c r="C674" s="2" t="s">
        <v>3153</v>
      </c>
      <c r="D674" s="2" t="s">
        <v>3154</v>
      </c>
      <c r="E674" s="2">
        <v>2555.86</v>
      </c>
      <c r="F674" s="2">
        <v>2555.86</v>
      </c>
      <c r="G674" s="34">
        <v>43902</v>
      </c>
      <c r="H674" s="2">
        <v>15</v>
      </c>
      <c r="I674" s="2" t="s">
        <v>4179</v>
      </c>
      <c r="J674" s="2" t="s">
        <v>4337</v>
      </c>
      <c r="K674" s="2" t="s">
        <v>3677</v>
      </c>
      <c r="L674" s="373" t="s">
        <v>3155</v>
      </c>
    </row>
    <row r="675" spans="1:12">
      <c r="A675" s="2" t="s">
        <v>4230</v>
      </c>
      <c r="B675" s="2">
        <v>1250600</v>
      </c>
      <c r="C675" s="2" t="s">
        <v>3153</v>
      </c>
      <c r="D675" s="2" t="s">
        <v>3154</v>
      </c>
      <c r="E675" s="2">
        <v>32935.4</v>
      </c>
      <c r="F675" s="2">
        <v>32935.4</v>
      </c>
      <c r="G675" s="34">
        <v>43909</v>
      </c>
      <c r="H675" s="2">
        <v>8</v>
      </c>
      <c r="I675" s="2" t="s">
        <v>4179</v>
      </c>
      <c r="J675" s="2" t="s">
        <v>4337</v>
      </c>
      <c r="K675" s="2" t="s">
        <v>3677</v>
      </c>
      <c r="L675" s="373" t="s">
        <v>3155</v>
      </c>
    </row>
    <row r="676" spans="1:12">
      <c r="A676" s="2" t="s">
        <v>4343</v>
      </c>
      <c r="B676" s="2">
        <v>1186333</v>
      </c>
      <c r="C676" s="2" t="s">
        <v>3153</v>
      </c>
      <c r="D676" s="2" t="s">
        <v>3154</v>
      </c>
      <c r="E676" s="2">
        <v>4362.01</v>
      </c>
      <c r="F676" s="2">
        <v>4362.01</v>
      </c>
      <c r="G676" s="34">
        <v>43911</v>
      </c>
      <c r="H676" s="2">
        <v>6</v>
      </c>
      <c r="I676" s="2" t="s">
        <v>4179</v>
      </c>
      <c r="J676" s="2" t="s">
        <v>4337</v>
      </c>
      <c r="K676" s="2" t="s">
        <v>3677</v>
      </c>
      <c r="L676" s="373" t="s">
        <v>3155</v>
      </c>
    </row>
    <row r="677" spans="1:12">
      <c r="A677" s="2" t="s">
        <v>3160</v>
      </c>
      <c r="B677" s="2">
        <v>1250552</v>
      </c>
      <c r="C677" s="2" t="s">
        <v>3153</v>
      </c>
      <c r="D677" s="2" t="s">
        <v>3154</v>
      </c>
      <c r="E677" s="2">
        <v>16449.95</v>
      </c>
      <c r="F677" s="2">
        <v>2511.9499999999998</v>
      </c>
      <c r="G677" s="34">
        <v>43875</v>
      </c>
      <c r="H677" s="2">
        <v>42</v>
      </c>
      <c r="I677" s="2" t="s">
        <v>4177</v>
      </c>
      <c r="J677" s="2" t="s">
        <v>4337</v>
      </c>
      <c r="K677" s="2" t="s">
        <v>3677</v>
      </c>
      <c r="L677" s="373" t="s">
        <v>3155</v>
      </c>
    </row>
    <row r="678" spans="1:12">
      <c r="A678" s="2" t="s">
        <v>4346</v>
      </c>
      <c r="B678" s="2">
        <v>702352</v>
      </c>
      <c r="C678" s="2" t="s">
        <v>3153</v>
      </c>
      <c r="D678" s="2" t="s">
        <v>3154</v>
      </c>
      <c r="E678" s="2">
        <v>7007.28</v>
      </c>
      <c r="F678" s="2">
        <v>7007.28</v>
      </c>
      <c r="G678" s="34">
        <v>43910</v>
      </c>
      <c r="H678" s="2">
        <v>7</v>
      </c>
      <c r="I678" s="2" t="s">
        <v>4179</v>
      </c>
      <c r="J678" s="2" t="s">
        <v>4337</v>
      </c>
      <c r="K678" s="2" t="s">
        <v>3677</v>
      </c>
      <c r="L678" s="373" t="s">
        <v>3155</v>
      </c>
    </row>
    <row r="679" spans="1:12">
      <c r="A679" s="2" t="s">
        <v>4239</v>
      </c>
      <c r="B679" s="2">
        <v>1203281</v>
      </c>
      <c r="C679" s="2" t="s">
        <v>3153</v>
      </c>
      <c r="D679" s="2" t="s">
        <v>3154</v>
      </c>
      <c r="E679" s="2">
        <v>20331.04</v>
      </c>
      <c r="F679" s="2">
        <v>20331.04</v>
      </c>
      <c r="G679" s="34">
        <v>43910</v>
      </c>
      <c r="H679" s="2">
        <v>7</v>
      </c>
      <c r="I679" s="2" t="s">
        <v>4179</v>
      </c>
      <c r="J679" s="2" t="s">
        <v>4337</v>
      </c>
      <c r="K679" s="2" t="s">
        <v>3677</v>
      </c>
      <c r="L679" s="373" t="s">
        <v>3155</v>
      </c>
    </row>
    <row r="680" spans="1:12">
      <c r="A680" s="2" t="s">
        <v>4223</v>
      </c>
      <c r="B680" s="2">
        <v>1250560</v>
      </c>
      <c r="C680" s="2" t="s">
        <v>3153</v>
      </c>
      <c r="D680" s="2" t="s">
        <v>3154</v>
      </c>
      <c r="E680" s="2">
        <v>119491.79</v>
      </c>
      <c r="F680" s="2">
        <v>119491.79</v>
      </c>
      <c r="G680" s="34">
        <v>43836</v>
      </c>
      <c r="H680" s="2">
        <v>81</v>
      </c>
      <c r="I680" s="2" t="s">
        <v>4181</v>
      </c>
      <c r="J680" s="2" t="s">
        <v>4337</v>
      </c>
      <c r="K680" s="2" t="s">
        <v>3677</v>
      </c>
      <c r="L680" s="373" t="s">
        <v>3155</v>
      </c>
    </row>
    <row r="681" spans="1:12">
      <c r="A681" s="2" t="s">
        <v>4235</v>
      </c>
      <c r="B681" s="2">
        <v>1250593</v>
      </c>
      <c r="C681" s="2" t="s">
        <v>3153</v>
      </c>
      <c r="D681" s="2" t="s">
        <v>3154</v>
      </c>
      <c r="E681" s="2">
        <v>20017.63</v>
      </c>
      <c r="F681" s="2">
        <v>20017.63</v>
      </c>
      <c r="G681" s="34">
        <v>43904</v>
      </c>
      <c r="H681" s="2">
        <v>13</v>
      </c>
      <c r="I681" s="2" t="s">
        <v>4179</v>
      </c>
      <c r="J681" s="2" t="s">
        <v>4337</v>
      </c>
      <c r="K681" s="2" t="s">
        <v>3677</v>
      </c>
      <c r="L681" s="373" t="s">
        <v>3155</v>
      </c>
    </row>
    <row r="682" spans="1:12">
      <c r="A682" s="2" t="s">
        <v>4218</v>
      </c>
      <c r="B682" s="2">
        <v>1250508</v>
      </c>
      <c r="C682" s="2" t="s">
        <v>3153</v>
      </c>
      <c r="D682" s="2" t="s">
        <v>3154</v>
      </c>
      <c r="E682" s="2">
        <v>5148.9799999999996</v>
      </c>
      <c r="F682" s="2">
        <v>5148.9799999999996</v>
      </c>
      <c r="G682" s="34">
        <v>43903</v>
      </c>
      <c r="H682" s="2">
        <v>14</v>
      </c>
      <c r="I682" s="2" t="s">
        <v>4179</v>
      </c>
      <c r="J682" s="2" t="s">
        <v>4337</v>
      </c>
      <c r="K682" s="2" t="s">
        <v>3677</v>
      </c>
      <c r="L682" s="373" t="s">
        <v>3155</v>
      </c>
    </row>
    <row r="683" spans="1:12">
      <c r="A683" s="2" t="s">
        <v>3160</v>
      </c>
      <c r="B683" s="2">
        <v>1250552</v>
      </c>
      <c r="C683" s="2" t="s">
        <v>3153</v>
      </c>
      <c r="D683" s="2" t="s">
        <v>3154</v>
      </c>
      <c r="E683" s="2">
        <v>10728.99</v>
      </c>
      <c r="F683" s="2">
        <v>495.99</v>
      </c>
      <c r="G683" s="34">
        <v>43868</v>
      </c>
      <c r="H683" s="2">
        <v>49</v>
      </c>
      <c r="I683" s="2" t="s">
        <v>4177</v>
      </c>
      <c r="J683" s="2" t="s">
        <v>4337</v>
      </c>
      <c r="K683" s="2" t="s">
        <v>3677</v>
      </c>
      <c r="L683" s="373" t="s">
        <v>3155</v>
      </c>
    </row>
    <row r="684" spans="1:12">
      <c r="A684" s="2" t="s">
        <v>3160</v>
      </c>
      <c r="B684" s="2">
        <v>1250552</v>
      </c>
      <c r="C684" s="2" t="s">
        <v>3153</v>
      </c>
      <c r="D684" s="2" t="s">
        <v>3154</v>
      </c>
      <c r="E684" s="2">
        <v>9920.82</v>
      </c>
      <c r="F684" s="2">
        <v>1753.82</v>
      </c>
      <c r="G684" s="34">
        <v>43875</v>
      </c>
      <c r="H684" s="2">
        <v>42</v>
      </c>
      <c r="I684" s="2" t="s">
        <v>4177</v>
      </c>
      <c r="J684" s="2" t="s">
        <v>4337</v>
      </c>
      <c r="K684" s="2" t="s">
        <v>3677</v>
      </c>
      <c r="L684" s="373" t="s">
        <v>3155</v>
      </c>
    </row>
    <row r="685" spans="1:12">
      <c r="A685" s="2" t="s">
        <v>4218</v>
      </c>
      <c r="B685" s="2">
        <v>1250508</v>
      </c>
      <c r="C685" s="2" t="s">
        <v>3153</v>
      </c>
      <c r="D685" s="2" t="s">
        <v>3154</v>
      </c>
      <c r="E685" s="2">
        <v>34599.06</v>
      </c>
      <c r="F685" s="2">
        <v>10421.18</v>
      </c>
      <c r="G685" s="34">
        <v>43888</v>
      </c>
      <c r="H685" s="2">
        <v>29</v>
      </c>
      <c r="I685" s="2" t="s">
        <v>4179</v>
      </c>
      <c r="J685" s="2" t="s">
        <v>4337</v>
      </c>
      <c r="K685" s="2" t="s">
        <v>3677</v>
      </c>
      <c r="L685" s="373" t="s">
        <v>3155</v>
      </c>
    </row>
    <row r="686" spans="1:12">
      <c r="A686" s="2" t="s">
        <v>4218</v>
      </c>
      <c r="B686" s="2">
        <v>1250508</v>
      </c>
      <c r="C686" s="2" t="s">
        <v>3153</v>
      </c>
      <c r="D686" s="2" t="s">
        <v>3154</v>
      </c>
      <c r="E686" s="2">
        <v>8264.7000000000007</v>
      </c>
      <c r="F686" s="2">
        <v>695.04</v>
      </c>
      <c r="G686" s="34">
        <v>43890</v>
      </c>
      <c r="H686" s="2">
        <v>27</v>
      </c>
      <c r="I686" s="2" t="s">
        <v>4179</v>
      </c>
      <c r="J686" s="2" t="s">
        <v>4337</v>
      </c>
      <c r="K686" s="2" t="s">
        <v>3677</v>
      </c>
      <c r="L686" s="373" t="s">
        <v>3155</v>
      </c>
    </row>
    <row r="687" spans="1:12">
      <c r="A687" s="2" t="s">
        <v>3162</v>
      </c>
      <c r="B687" s="2">
        <v>1171153</v>
      </c>
      <c r="C687" s="2" t="s">
        <v>3153</v>
      </c>
      <c r="D687" s="2" t="s">
        <v>3154</v>
      </c>
      <c r="E687" s="2">
        <v>29963.91</v>
      </c>
      <c r="F687" s="2">
        <v>29963.91</v>
      </c>
      <c r="G687" s="34">
        <v>43899</v>
      </c>
      <c r="H687" s="2">
        <v>18</v>
      </c>
      <c r="I687" s="2" t="s">
        <v>4179</v>
      </c>
      <c r="J687" s="2" t="s">
        <v>4337</v>
      </c>
      <c r="K687" s="2" t="s">
        <v>3677</v>
      </c>
      <c r="L687" s="373" t="s">
        <v>3155</v>
      </c>
    </row>
    <row r="688" spans="1:12">
      <c r="A688" s="2" t="s">
        <v>4222</v>
      </c>
      <c r="B688" s="2">
        <v>1250518</v>
      </c>
      <c r="C688" s="2" t="s">
        <v>3153</v>
      </c>
      <c r="D688" s="2" t="s">
        <v>3154</v>
      </c>
      <c r="E688" s="2">
        <v>30267.43</v>
      </c>
      <c r="F688" s="2">
        <v>30267.43</v>
      </c>
      <c r="G688" s="34">
        <v>43899</v>
      </c>
      <c r="H688" s="2">
        <v>18</v>
      </c>
      <c r="I688" s="2" t="s">
        <v>4179</v>
      </c>
      <c r="J688" s="2" t="s">
        <v>4337</v>
      </c>
      <c r="K688" s="2" t="s">
        <v>3677</v>
      </c>
      <c r="L688" s="373" t="s">
        <v>3155</v>
      </c>
    </row>
    <row r="689" spans="1:12">
      <c r="A689" s="2" t="s">
        <v>4347</v>
      </c>
      <c r="B689" s="2">
        <v>1033460</v>
      </c>
      <c r="C689" s="2" t="s">
        <v>3153</v>
      </c>
      <c r="D689" s="2" t="s">
        <v>3154</v>
      </c>
      <c r="E689" s="2">
        <v>32.47</v>
      </c>
      <c r="F689" s="2">
        <v>32.47</v>
      </c>
      <c r="G689" s="34">
        <v>43907</v>
      </c>
      <c r="H689" s="2">
        <v>10</v>
      </c>
      <c r="I689" s="2" t="s">
        <v>4179</v>
      </c>
      <c r="J689" s="2" t="s">
        <v>4337</v>
      </c>
      <c r="K689" s="2" t="s">
        <v>3677</v>
      </c>
      <c r="L689" s="373" t="s">
        <v>3155</v>
      </c>
    </row>
    <row r="690" spans="1:12">
      <c r="A690" s="2" t="s">
        <v>3162</v>
      </c>
      <c r="B690" s="2">
        <v>1171153</v>
      </c>
      <c r="C690" s="2" t="s">
        <v>3153</v>
      </c>
      <c r="D690" s="2" t="s">
        <v>3154</v>
      </c>
      <c r="E690" s="2">
        <v>1744</v>
      </c>
      <c r="F690" s="2">
        <v>1744</v>
      </c>
      <c r="G690" s="34">
        <v>43911</v>
      </c>
      <c r="H690" s="2">
        <v>6</v>
      </c>
      <c r="I690" s="2" t="s">
        <v>4179</v>
      </c>
      <c r="J690" s="2" t="s">
        <v>4337</v>
      </c>
      <c r="K690" s="2" t="s">
        <v>3677</v>
      </c>
      <c r="L690" s="373" t="s">
        <v>3155</v>
      </c>
    </row>
    <row r="691" spans="1:12">
      <c r="A691" s="2" t="s">
        <v>4348</v>
      </c>
      <c r="B691" s="2">
        <v>920094</v>
      </c>
      <c r="C691" s="2" t="s">
        <v>3153</v>
      </c>
      <c r="D691" s="2" t="s">
        <v>3154</v>
      </c>
      <c r="E691" s="2">
        <v>4817.92</v>
      </c>
      <c r="F691" s="2">
        <v>4817.92</v>
      </c>
      <c r="G691" s="34">
        <v>43757</v>
      </c>
      <c r="H691" s="2">
        <v>160</v>
      </c>
      <c r="I691" s="2" t="s">
        <v>4174</v>
      </c>
      <c r="J691" s="2" t="s">
        <v>4337</v>
      </c>
      <c r="K691" s="2" t="s">
        <v>3677</v>
      </c>
      <c r="L691" s="373" t="s">
        <v>3155</v>
      </c>
    </row>
    <row r="692" spans="1:12">
      <c r="A692" s="2" t="s">
        <v>4222</v>
      </c>
      <c r="B692" s="2">
        <v>1250518</v>
      </c>
      <c r="C692" s="2" t="s">
        <v>3153</v>
      </c>
      <c r="D692" s="2" t="s">
        <v>3154</v>
      </c>
      <c r="E692" s="2">
        <v>31525.919999999998</v>
      </c>
      <c r="F692" s="2">
        <v>530.45000000000005</v>
      </c>
      <c r="G692" s="34">
        <v>43885</v>
      </c>
      <c r="H692" s="2">
        <v>32</v>
      </c>
      <c r="I692" s="2" t="s">
        <v>4177</v>
      </c>
      <c r="J692" s="2" t="s">
        <v>4337</v>
      </c>
      <c r="K692" s="2" t="s">
        <v>3677</v>
      </c>
      <c r="L692" s="373" t="s">
        <v>3155</v>
      </c>
    </row>
    <row r="693" spans="1:12">
      <c r="A693" s="2" t="s">
        <v>4227</v>
      </c>
      <c r="B693" s="2">
        <v>1250594</v>
      </c>
      <c r="C693" s="2" t="s">
        <v>3153</v>
      </c>
      <c r="D693" s="2" t="s">
        <v>3154</v>
      </c>
      <c r="E693" s="2">
        <v>14110.44</v>
      </c>
      <c r="F693" s="2">
        <v>14110.44</v>
      </c>
      <c r="G693" s="34">
        <v>43910</v>
      </c>
      <c r="H693" s="2">
        <v>7</v>
      </c>
      <c r="I693" s="2" t="s">
        <v>4179</v>
      </c>
      <c r="J693" s="2" t="s">
        <v>4337</v>
      </c>
      <c r="K693" s="2" t="s">
        <v>3677</v>
      </c>
      <c r="L693" s="373" t="s">
        <v>3155</v>
      </c>
    </row>
    <row r="694" spans="1:12">
      <c r="A694" s="2" t="s">
        <v>4218</v>
      </c>
      <c r="B694" s="2">
        <v>1250508</v>
      </c>
      <c r="C694" s="2" t="s">
        <v>3153</v>
      </c>
      <c r="D694" s="2" t="s">
        <v>3154</v>
      </c>
      <c r="E694" s="2">
        <v>14316.94</v>
      </c>
      <c r="F694" s="2">
        <v>14316.94</v>
      </c>
      <c r="G694" s="34">
        <v>43896</v>
      </c>
      <c r="H694" s="2">
        <v>21</v>
      </c>
      <c r="I694" s="2" t="s">
        <v>4179</v>
      </c>
      <c r="J694" s="2" t="s">
        <v>4337</v>
      </c>
      <c r="K694" s="2" t="s">
        <v>3677</v>
      </c>
      <c r="L694" s="373" t="s">
        <v>3155</v>
      </c>
    </row>
    <row r="695" spans="1:12">
      <c r="A695" s="2" t="s">
        <v>3162</v>
      </c>
      <c r="B695" s="2">
        <v>1171153</v>
      </c>
      <c r="C695" s="2" t="s">
        <v>3153</v>
      </c>
      <c r="D695" s="2" t="s">
        <v>3154</v>
      </c>
      <c r="E695" s="2">
        <v>8186.48</v>
      </c>
      <c r="F695" s="2">
        <v>8186.48</v>
      </c>
      <c r="G695" s="34">
        <v>43888</v>
      </c>
      <c r="H695" s="2">
        <v>29</v>
      </c>
      <c r="I695" s="2" t="s">
        <v>4179</v>
      </c>
      <c r="J695" s="2" t="s">
        <v>4337</v>
      </c>
      <c r="K695" s="2" t="s">
        <v>3677</v>
      </c>
      <c r="L695" s="373" t="s">
        <v>3155</v>
      </c>
    </row>
    <row r="696" spans="1:12">
      <c r="A696" s="2" t="s">
        <v>4349</v>
      </c>
      <c r="B696" s="2">
        <v>1158507</v>
      </c>
      <c r="C696" s="2" t="s">
        <v>3153</v>
      </c>
      <c r="D696" s="2" t="s">
        <v>3154</v>
      </c>
      <c r="E696" s="2">
        <v>11723.41</v>
      </c>
      <c r="F696" s="2">
        <v>11723.41</v>
      </c>
      <c r="G696" s="34">
        <v>43739</v>
      </c>
      <c r="H696" s="2">
        <v>178</v>
      </c>
      <c r="I696" s="2" t="s">
        <v>4174</v>
      </c>
      <c r="J696" s="2" t="s">
        <v>4337</v>
      </c>
      <c r="K696" s="2" t="s">
        <v>3677</v>
      </c>
      <c r="L696" s="373" t="s">
        <v>3155</v>
      </c>
    </row>
    <row r="697" spans="1:12">
      <c r="A697" s="2" t="s">
        <v>4223</v>
      </c>
      <c r="B697" s="2">
        <v>1250560</v>
      </c>
      <c r="C697" s="2" t="s">
        <v>3153</v>
      </c>
      <c r="D697" s="2" t="s">
        <v>3154</v>
      </c>
      <c r="E697" s="2">
        <v>9646.3799999999992</v>
      </c>
      <c r="F697" s="2">
        <v>9646.3799999999992</v>
      </c>
      <c r="G697" s="34">
        <v>43896</v>
      </c>
      <c r="H697" s="2">
        <v>21</v>
      </c>
      <c r="I697" s="2" t="s">
        <v>4179</v>
      </c>
      <c r="J697" s="2" t="s">
        <v>4337</v>
      </c>
      <c r="K697" s="2" t="s">
        <v>3677</v>
      </c>
      <c r="L697" s="373" t="s">
        <v>3155</v>
      </c>
    </row>
    <row r="698" spans="1:12">
      <c r="A698" s="2" t="s">
        <v>4222</v>
      </c>
      <c r="B698" s="2">
        <v>1250518</v>
      </c>
      <c r="C698" s="2" t="s">
        <v>3153</v>
      </c>
      <c r="D698" s="2" t="s">
        <v>3154</v>
      </c>
      <c r="E698" s="2">
        <v>13339.42</v>
      </c>
      <c r="F698" s="2">
        <v>13339.42</v>
      </c>
      <c r="G698" s="34">
        <v>43894</v>
      </c>
      <c r="H698" s="2">
        <v>23</v>
      </c>
      <c r="I698" s="2" t="s">
        <v>4179</v>
      </c>
      <c r="J698" s="2" t="s">
        <v>4337</v>
      </c>
      <c r="K698" s="2" t="s">
        <v>3677</v>
      </c>
      <c r="L698" s="373" t="s">
        <v>3155</v>
      </c>
    </row>
    <row r="699" spans="1:12">
      <c r="A699" s="2" t="s">
        <v>4235</v>
      </c>
      <c r="B699" s="2">
        <v>1250593</v>
      </c>
      <c r="C699" s="2" t="s">
        <v>3153</v>
      </c>
      <c r="D699" s="2" t="s">
        <v>3154</v>
      </c>
      <c r="E699" s="2">
        <v>6468.01</v>
      </c>
      <c r="F699" s="2">
        <v>6468.01</v>
      </c>
      <c r="G699" s="34">
        <v>43911</v>
      </c>
      <c r="H699" s="2">
        <v>6</v>
      </c>
      <c r="I699" s="2" t="s">
        <v>4179</v>
      </c>
      <c r="J699" s="2" t="s">
        <v>4337</v>
      </c>
      <c r="K699" s="2" t="s">
        <v>3677</v>
      </c>
      <c r="L699" s="373" t="s">
        <v>3155</v>
      </c>
    </row>
    <row r="700" spans="1:12">
      <c r="A700" s="2" t="s">
        <v>4242</v>
      </c>
      <c r="B700" s="2">
        <v>1250580</v>
      </c>
      <c r="C700" s="2" t="s">
        <v>3153</v>
      </c>
      <c r="D700" s="2" t="s">
        <v>3154</v>
      </c>
      <c r="E700" s="2">
        <v>11619.03</v>
      </c>
      <c r="F700" s="2">
        <v>11619.03</v>
      </c>
      <c r="G700" s="34">
        <v>43906</v>
      </c>
      <c r="H700" s="2">
        <v>11</v>
      </c>
      <c r="I700" s="2" t="s">
        <v>4179</v>
      </c>
      <c r="J700" s="2" t="s">
        <v>4337</v>
      </c>
      <c r="K700" s="2" t="s">
        <v>3677</v>
      </c>
      <c r="L700" s="373" t="s">
        <v>3155</v>
      </c>
    </row>
    <row r="701" spans="1:12">
      <c r="A701" s="2" t="s">
        <v>4222</v>
      </c>
      <c r="B701" s="2">
        <v>1250518</v>
      </c>
      <c r="C701" s="2" t="s">
        <v>3153</v>
      </c>
      <c r="D701" s="2" t="s">
        <v>3154</v>
      </c>
      <c r="E701" s="2">
        <v>12914.62</v>
      </c>
      <c r="F701" s="2">
        <v>12914.62</v>
      </c>
      <c r="G701" s="34">
        <v>43885</v>
      </c>
      <c r="H701" s="2">
        <v>32</v>
      </c>
      <c r="I701" s="2" t="s">
        <v>4177</v>
      </c>
      <c r="J701" s="2" t="s">
        <v>4337</v>
      </c>
      <c r="K701" s="2" t="s">
        <v>3677</v>
      </c>
      <c r="L701" s="373" t="s">
        <v>3155</v>
      </c>
    </row>
    <row r="702" spans="1:12">
      <c r="A702" s="2" t="s">
        <v>4223</v>
      </c>
      <c r="B702" s="2">
        <v>1250560</v>
      </c>
      <c r="C702" s="2" t="s">
        <v>3153</v>
      </c>
      <c r="D702" s="2" t="s">
        <v>3154</v>
      </c>
      <c r="E702" s="2">
        <v>21900.19</v>
      </c>
      <c r="F702" s="2">
        <v>21900.19</v>
      </c>
      <c r="G702" s="34">
        <v>43822</v>
      </c>
      <c r="H702" s="2">
        <v>95</v>
      </c>
      <c r="I702" s="2" t="s">
        <v>4174</v>
      </c>
      <c r="J702" s="2" t="s">
        <v>4337</v>
      </c>
      <c r="K702" s="2" t="s">
        <v>3677</v>
      </c>
      <c r="L702" s="373" t="s">
        <v>3155</v>
      </c>
    </row>
    <row r="703" spans="1:12">
      <c r="A703" s="2" t="s">
        <v>3160</v>
      </c>
      <c r="B703" s="2">
        <v>1250552</v>
      </c>
      <c r="C703" s="2" t="s">
        <v>3153</v>
      </c>
      <c r="D703" s="2" t="s">
        <v>3154</v>
      </c>
      <c r="E703" s="2">
        <v>23744.98</v>
      </c>
      <c r="F703" s="2">
        <v>23744.98</v>
      </c>
      <c r="G703" s="34">
        <v>43911</v>
      </c>
      <c r="H703" s="2">
        <v>6</v>
      </c>
      <c r="I703" s="2" t="s">
        <v>4179</v>
      </c>
      <c r="J703" s="2" t="s">
        <v>4337</v>
      </c>
      <c r="K703" s="2" t="s">
        <v>3677</v>
      </c>
      <c r="L703" s="373" t="s">
        <v>3155</v>
      </c>
    </row>
    <row r="704" spans="1:12">
      <c r="A704" s="2" t="s">
        <v>4270</v>
      </c>
      <c r="B704" s="2">
        <v>1250554</v>
      </c>
      <c r="C704" s="2" t="s">
        <v>3153</v>
      </c>
      <c r="D704" s="2" t="s">
        <v>3154</v>
      </c>
      <c r="E704" s="2">
        <v>16499.63</v>
      </c>
      <c r="F704" s="2">
        <v>16499.63</v>
      </c>
      <c r="G704" s="34">
        <v>43910</v>
      </c>
      <c r="H704" s="2">
        <v>7</v>
      </c>
      <c r="I704" s="2" t="s">
        <v>4179</v>
      </c>
      <c r="J704" s="2" t="s">
        <v>4337</v>
      </c>
      <c r="K704" s="2" t="s">
        <v>3677</v>
      </c>
      <c r="L704" s="373" t="s">
        <v>3155</v>
      </c>
    </row>
    <row r="705" spans="1:12">
      <c r="A705" s="2" t="s">
        <v>3162</v>
      </c>
      <c r="B705" s="2">
        <v>1171153</v>
      </c>
      <c r="C705" s="2" t="s">
        <v>3153</v>
      </c>
      <c r="D705" s="2" t="s">
        <v>3154</v>
      </c>
      <c r="E705" s="2">
        <v>15898.7</v>
      </c>
      <c r="F705" s="2">
        <v>15898.7</v>
      </c>
      <c r="G705" s="34">
        <v>43895</v>
      </c>
      <c r="H705" s="2">
        <v>22</v>
      </c>
      <c r="I705" s="2" t="s">
        <v>4179</v>
      </c>
      <c r="J705" s="2" t="s">
        <v>4337</v>
      </c>
      <c r="K705" s="2" t="s">
        <v>3677</v>
      </c>
      <c r="L705" s="373" t="s">
        <v>3155</v>
      </c>
    </row>
    <row r="706" spans="1:12">
      <c r="A706" s="2" t="s">
        <v>3160</v>
      </c>
      <c r="B706" s="2">
        <v>1250552</v>
      </c>
      <c r="C706" s="2" t="s">
        <v>3153</v>
      </c>
      <c r="D706" s="2" t="s">
        <v>3154</v>
      </c>
      <c r="E706" s="2">
        <v>37996.980000000003</v>
      </c>
      <c r="F706" s="2">
        <v>6465.98</v>
      </c>
      <c r="G706" s="34">
        <v>43874</v>
      </c>
      <c r="H706" s="2">
        <v>43</v>
      </c>
      <c r="I706" s="2" t="s">
        <v>4177</v>
      </c>
      <c r="J706" s="2" t="s">
        <v>4337</v>
      </c>
      <c r="K706" s="2" t="s">
        <v>3677</v>
      </c>
      <c r="L706" s="373" t="s">
        <v>3155</v>
      </c>
    </row>
    <row r="707" spans="1:12">
      <c r="A707" s="2" t="s">
        <v>4218</v>
      </c>
      <c r="B707" s="2">
        <v>1250508</v>
      </c>
      <c r="C707" s="2" t="s">
        <v>3153</v>
      </c>
      <c r="D707" s="2" t="s">
        <v>3154</v>
      </c>
      <c r="E707" s="2">
        <v>25593.29</v>
      </c>
      <c r="F707" s="2">
        <v>3718.31</v>
      </c>
      <c r="G707" s="34">
        <v>43810</v>
      </c>
      <c r="H707" s="2">
        <v>107</v>
      </c>
      <c r="I707" s="2" t="s">
        <v>4174</v>
      </c>
      <c r="J707" s="2" t="s">
        <v>4337</v>
      </c>
      <c r="K707" s="2" t="s">
        <v>3677</v>
      </c>
      <c r="L707" s="373" t="s">
        <v>3155</v>
      </c>
    </row>
    <row r="708" spans="1:12">
      <c r="A708" s="2" t="s">
        <v>4341</v>
      </c>
      <c r="B708" s="2">
        <v>697201</v>
      </c>
      <c r="C708" s="2" t="s">
        <v>3153</v>
      </c>
      <c r="D708" s="2" t="s">
        <v>3154</v>
      </c>
      <c r="E708" s="2">
        <v>1220</v>
      </c>
      <c r="F708" s="2">
        <v>1220</v>
      </c>
      <c r="G708" s="34">
        <v>43911</v>
      </c>
      <c r="H708" s="2">
        <v>6</v>
      </c>
      <c r="I708" s="2" t="s">
        <v>4179</v>
      </c>
      <c r="J708" s="2" t="s">
        <v>4337</v>
      </c>
      <c r="K708" s="2" t="s">
        <v>3677</v>
      </c>
      <c r="L708" s="373" t="s">
        <v>3155</v>
      </c>
    </row>
    <row r="709" spans="1:12">
      <c r="A709" s="2" t="s">
        <v>3160</v>
      </c>
      <c r="B709" s="2">
        <v>1250552</v>
      </c>
      <c r="C709" s="2" t="s">
        <v>3153</v>
      </c>
      <c r="D709" s="2" t="s">
        <v>3154</v>
      </c>
      <c r="E709" s="2">
        <v>15336.45</v>
      </c>
      <c r="F709" s="2">
        <v>15336.45</v>
      </c>
      <c r="G709" s="34">
        <v>43908</v>
      </c>
      <c r="H709" s="2">
        <v>9</v>
      </c>
      <c r="I709" s="2" t="s">
        <v>4179</v>
      </c>
      <c r="J709" s="2" t="s">
        <v>4337</v>
      </c>
      <c r="K709" s="2" t="s">
        <v>3677</v>
      </c>
      <c r="L709" s="373" t="s">
        <v>3155</v>
      </c>
    </row>
    <row r="710" spans="1:12">
      <c r="A710" s="2" t="s">
        <v>4237</v>
      </c>
      <c r="B710" s="2">
        <v>1250587</v>
      </c>
      <c r="C710" s="2" t="s">
        <v>3153</v>
      </c>
      <c r="D710" s="2" t="s">
        <v>3154</v>
      </c>
      <c r="E710" s="2">
        <v>2409.9899999999998</v>
      </c>
      <c r="F710" s="2">
        <v>2409.9899999999998</v>
      </c>
      <c r="G710" s="34">
        <v>43903</v>
      </c>
      <c r="H710" s="2">
        <v>14</v>
      </c>
      <c r="I710" s="2" t="s">
        <v>4179</v>
      </c>
      <c r="J710" s="2" t="s">
        <v>4337</v>
      </c>
      <c r="K710" s="2" t="s">
        <v>3677</v>
      </c>
      <c r="L710" s="373" t="s">
        <v>3155</v>
      </c>
    </row>
    <row r="711" spans="1:12">
      <c r="A711" s="2" t="s">
        <v>4350</v>
      </c>
      <c r="B711" s="2">
        <v>1250596</v>
      </c>
      <c r="C711" s="2" t="s">
        <v>3153</v>
      </c>
      <c r="D711" s="2" t="s">
        <v>3154</v>
      </c>
      <c r="E711" s="2">
        <v>10132.700000000001</v>
      </c>
      <c r="F711" s="2">
        <v>10132.700000000001</v>
      </c>
      <c r="G711" s="34">
        <v>43895</v>
      </c>
      <c r="H711" s="2">
        <v>22</v>
      </c>
      <c r="I711" s="2" t="s">
        <v>4179</v>
      </c>
      <c r="J711" s="2" t="s">
        <v>4337</v>
      </c>
      <c r="K711" s="2" t="s">
        <v>3677</v>
      </c>
      <c r="L711" s="373" t="s">
        <v>3155</v>
      </c>
    </row>
    <row r="712" spans="1:12">
      <c r="A712" s="2" t="s">
        <v>3157</v>
      </c>
      <c r="B712" s="2">
        <v>1250590</v>
      </c>
      <c r="C712" s="2" t="s">
        <v>3881</v>
      </c>
      <c r="D712" s="2" t="s">
        <v>3882</v>
      </c>
      <c r="E712" s="2">
        <v>-305</v>
      </c>
      <c r="F712" s="2">
        <v>-305</v>
      </c>
      <c r="G712" s="34">
        <v>43894</v>
      </c>
      <c r="H712" s="2">
        <v>23</v>
      </c>
      <c r="I712" s="2" t="s">
        <v>4179</v>
      </c>
      <c r="J712" s="2" t="s">
        <v>4351</v>
      </c>
      <c r="K712" s="2" t="s">
        <v>3899</v>
      </c>
      <c r="L712" s="373" t="s">
        <v>3155</v>
      </c>
    </row>
    <row r="713" spans="1:12">
      <c r="A713" s="2" t="s">
        <v>3162</v>
      </c>
      <c r="B713" s="2">
        <v>1171153</v>
      </c>
      <c r="C713" s="2" t="s">
        <v>3881</v>
      </c>
      <c r="D713" s="2" t="s">
        <v>3882</v>
      </c>
      <c r="E713" s="2">
        <v>-52.9</v>
      </c>
      <c r="F713" s="2">
        <v>-52.9</v>
      </c>
      <c r="G713" s="34">
        <v>43869</v>
      </c>
      <c r="H713" s="2">
        <v>48</v>
      </c>
      <c r="I713" s="2" t="s">
        <v>4177</v>
      </c>
      <c r="J713" s="2" t="s">
        <v>4351</v>
      </c>
      <c r="K713" s="2" t="s">
        <v>3899</v>
      </c>
      <c r="L713" s="373" t="s">
        <v>3155</v>
      </c>
    </row>
    <row r="714" spans="1:12">
      <c r="A714" s="2" t="s">
        <v>4352</v>
      </c>
      <c r="B714" s="2">
        <v>1255984</v>
      </c>
      <c r="C714" s="2" t="s">
        <v>3153</v>
      </c>
      <c r="D714" s="2" t="s">
        <v>3154</v>
      </c>
      <c r="E714" s="2">
        <v>1770</v>
      </c>
      <c r="F714" s="2">
        <v>1770</v>
      </c>
      <c r="G714" s="34">
        <v>43861</v>
      </c>
      <c r="H714" s="2">
        <v>56</v>
      </c>
      <c r="I714" s="2" t="s">
        <v>4177</v>
      </c>
      <c r="J714" s="2" t="s">
        <v>3898</v>
      </c>
      <c r="K714" s="2" t="s">
        <v>3899</v>
      </c>
      <c r="L714" s="373" t="s">
        <v>3155</v>
      </c>
    </row>
    <row r="715" spans="1:12">
      <c r="A715" s="2" t="s">
        <v>4231</v>
      </c>
      <c r="B715" s="2">
        <v>1250571</v>
      </c>
      <c r="C715" s="2" t="s">
        <v>3153</v>
      </c>
      <c r="D715" s="2" t="s">
        <v>3154</v>
      </c>
      <c r="E715" s="2">
        <v>48825.32</v>
      </c>
      <c r="F715" s="2">
        <v>72.319999999999993</v>
      </c>
      <c r="G715" s="34">
        <v>43817</v>
      </c>
      <c r="H715" s="2">
        <v>100</v>
      </c>
      <c r="I715" s="2" t="s">
        <v>4174</v>
      </c>
      <c r="J715" s="2" t="s">
        <v>3898</v>
      </c>
      <c r="K715" s="2" t="s">
        <v>3899</v>
      </c>
      <c r="L715" s="373" t="s">
        <v>3155</v>
      </c>
    </row>
    <row r="716" spans="1:12">
      <c r="A716" s="2" t="s">
        <v>3160</v>
      </c>
      <c r="B716" s="2">
        <v>1250552</v>
      </c>
      <c r="C716" s="2" t="s">
        <v>3153</v>
      </c>
      <c r="D716" s="2" t="s">
        <v>3154</v>
      </c>
      <c r="E716" s="2">
        <v>12722.13</v>
      </c>
      <c r="F716" s="2">
        <v>12722.13</v>
      </c>
      <c r="G716" s="34">
        <v>43907</v>
      </c>
      <c r="H716" s="2">
        <v>10</v>
      </c>
      <c r="I716" s="2" t="s">
        <v>4179</v>
      </c>
      <c r="J716" s="2" t="s">
        <v>3898</v>
      </c>
      <c r="K716" s="2" t="s">
        <v>3899</v>
      </c>
      <c r="L716" s="373" t="s">
        <v>3155</v>
      </c>
    </row>
    <row r="717" spans="1:12">
      <c r="A717" s="2" t="s">
        <v>3162</v>
      </c>
      <c r="B717" s="2">
        <v>1171153</v>
      </c>
      <c r="C717" s="2" t="s">
        <v>3153</v>
      </c>
      <c r="D717" s="2" t="s">
        <v>3154</v>
      </c>
      <c r="E717" s="2">
        <v>12105.54</v>
      </c>
      <c r="F717" s="2">
        <v>12105.54</v>
      </c>
      <c r="G717" s="34">
        <v>43902</v>
      </c>
      <c r="H717" s="2">
        <v>15</v>
      </c>
      <c r="I717" s="2" t="s">
        <v>4179</v>
      </c>
      <c r="J717" s="2" t="s">
        <v>3898</v>
      </c>
      <c r="K717" s="2" t="s">
        <v>3899</v>
      </c>
      <c r="L717" s="373" t="s">
        <v>3155</v>
      </c>
    </row>
    <row r="718" spans="1:12">
      <c r="A718" s="2" t="s">
        <v>4242</v>
      </c>
      <c r="B718" s="2">
        <v>1250580</v>
      </c>
      <c r="C718" s="2" t="s">
        <v>3153</v>
      </c>
      <c r="D718" s="2" t="s">
        <v>3154</v>
      </c>
      <c r="E718" s="2">
        <v>7504.97</v>
      </c>
      <c r="F718" s="2">
        <v>7504.97</v>
      </c>
      <c r="G718" s="34">
        <v>43907</v>
      </c>
      <c r="H718" s="2">
        <v>10</v>
      </c>
      <c r="I718" s="2" t="s">
        <v>4179</v>
      </c>
      <c r="J718" s="2" t="s">
        <v>3898</v>
      </c>
      <c r="K718" s="2" t="s">
        <v>3899</v>
      </c>
      <c r="L718" s="373" t="s">
        <v>3155</v>
      </c>
    </row>
    <row r="719" spans="1:12">
      <c r="A719" s="2" t="s">
        <v>4222</v>
      </c>
      <c r="B719" s="2">
        <v>1250518</v>
      </c>
      <c r="C719" s="2" t="s">
        <v>3153</v>
      </c>
      <c r="D719" s="2" t="s">
        <v>3154</v>
      </c>
      <c r="E719" s="2">
        <v>25233.97</v>
      </c>
      <c r="F719" s="2">
        <v>25233.97</v>
      </c>
      <c r="G719" s="34">
        <v>43861</v>
      </c>
      <c r="H719" s="2">
        <v>56</v>
      </c>
      <c r="I719" s="2" t="s">
        <v>4177</v>
      </c>
      <c r="J719" s="2" t="s">
        <v>3898</v>
      </c>
      <c r="K719" s="2" t="s">
        <v>3899</v>
      </c>
      <c r="L719" s="373" t="s">
        <v>3155</v>
      </c>
    </row>
    <row r="720" spans="1:12">
      <c r="A720" s="2" t="s">
        <v>3162</v>
      </c>
      <c r="B720" s="2">
        <v>1171153</v>
      </c>
      <c r="C720" s="2" t="s">
        <v>3153</v>
      </c>
      <c r="D720" s="2" t="s">
        <v>3154</v>
      </c>
      <c r="E720" s="2">
        <v>31082.5</v>
      </c>
      <c r="F720" s="2">
        <v>31082.5</v>
      </c>
      <c r="G720" s="34">
        <v>43906</v>
      </c>
      <c r="H720" s="2">
        <v>11</v>
      </c>
      <c r="I720" s="2" t="s">
        <v>4179</v>
      </c>
      <c r="J720" s="2" t="s">
        <v>3898</v>
      </c>
      <c r="K720" s="2" t="s">
        <v>3899</v>
      </c>
      <c r="L720" s="373" t="s">
        <v>3155</v>
      </c>
    </row>
    <row r="721" spans="1:12">
      <c r="A721" s="2" t="s">
        <v>3162</v>
      </c>
      <c r="B721" s="2">
        <v>1171153</v>
      </c>
      <c r="C721" s="2" t="s">
        <v>3153</v>
      </c>
      <c r="D721" s="2" t="s">
        <v>3154</v>
      </c>
      <c r="E721" s="2">
        <v>8597.42</v>
      </c>
      <c r="F721" s="2">
        <v>8597.42</v>
      </c>
      <c r="G721" s="34">
        <v>43903</v>
      </c>
      <c r="H721" s="2">
        <v>14</v>
      </c>
      <c r="I721" s="2" t="s">
        <v>4179</v>
      </c>
      <c r="J721" s="2" t="s">
        <v>3898</v>
      </c>
      <c r="K721" s="2" t="s">
        <v>3899</v>
      </c>
      <c r="L721" s="373" t="s">
        <v>3155</v>
      </c>
    </row>
    <row r="722" spans="1:12">
      <c r="A722" s="2" t="s">
        <v>4222</v>
      </c>
      <c r="B722" s="2">
        <v>1250518</v>
      </c>
      <c r="C722" s="2" t="s">
        <v>3153</v>
      </c>
      <c r="D722" s="2" t="s">
        <v>3154</v>
      </c>
      <c r="E722" s="2">
        <v>7348.07</v>
      </c>
      <c r="F722" s="2">
        <v>7348.07</v>
      </c>
      <c r="G722" s="34">
        <v>43895</v>
      </c>
      <c r="H722" s="2">
        <v>22</v>
      </c>
      <c r="I722" s="2" t="s">
        <v>4179</v>
      </c>
      <c r="J722" s="2" t="s">
        <v>3898</v>
      </c>
      <c r="K722" s="2" t="s">
        <v>3899</v>
      </c>
      <c r="L722" s="373" t="s">
        <v>3155</v>
      </c>
    </row>
    <row r="723" spans="1:12">
      <c r="A723" s="2" t="s">
        <v>4237</v>
      </c>
      <c r="B723" s="2">
        <v>1250587</v>
      </c>
      <c r="C723" s="2" t="s">
        <v>3153</v>
      </c>
      <c r="D723" s="2" t="s">
        <v>3154</v>
      </c>
      <c r="E723" s="2">
        <v>178622.83</v>
      </c>
      <c r="F723" s="2">
        <v>178622.83</v>
      </c>
      <c r="G723" s="34">
        <v>43854</v>
      </c>
      <c r="H723" s="2">
        <v>63</v>
      </c>
      <c r="I723" s="2" t="s">
        <v>4181</v>
      </c>
      <c r="J723" s="2" t="s">
        <v>3898</v>
      </c>
      <c r="K723" s="2" t="s">
        <v>3899</v>
      </c>
      <c r="L723" s="373" t="s">
        <v>3155</v>
      </c>
    </row>
    <row r="724" spans="1:12">
      <c r="A724" s="2" t="s">
        <v>4222</v>
      </c>
      <c r="B724" s="2">
        <v>1250518</v>
      </c>
      <c r="C724" s="2" t="s">
        <v>3153</v>
      </c>
      <c r="D724" s="2" t="s">
        <v>3154</v>
      </c>
      <c r="E724" s="2">
        <v>18101.419999999998</v>
      </c>
      <c r="F724" s="2">
        <v>18101.419999999998</v>
      </c>
      <c r="G724" s="34">
        <v>43904</v>
      </c>
      <c r="H724" s="2">
        <v>13</v>
      </c>
      <c r="I724" s="2" t="s">
        <v>4179</v>
      </c>
      <c r="J724" s="2" t="s">
        <v>3898</v>
      </c>
      <c r="K724" s="2" t="s">
        <v>3899</v>
      </c>
      <c r="L724" s="373" t="s">
        <v>3155</v>
      </c>
    </row>
    <row r="725" spans="1:12">
      <c r="A725" s="2" t="s">
        <v>3162</v>
      </c>
      <c r="B725" s="2">
        <v>1171153</v>
      </c>
      <c r="C725" s="2" t="s">
        <v>3153</v>
      </c>
      <c r="D725" s="2" t="s">
        <v>3154</v>
      </c>
      <c r="E725" s="2">
        <v>5301.02</v>
      </c>
      <c r="F725" s="2">
        <v>5301.02</v>
      </c>
      <c r="G725" s="34">
        <v>43897</v>
      </c>
      <c r="H725" s="2">
        <v>20</v>
      </c>
      <c r="I725" s="2" t="s">
        <v>4179</v>
      </c>
      <c r="J725" s="2" t="s">
        <v>3898</v>
      </c>
      <c r="K725" s="2" t="s">
        <v>3899</v>
      </c>
      <c r="L725" s="373" t="s">
        <v>3155</v>
      </c>
    </row>
    <row r="726" spans="1:12">
      <c r="A726" s="2" t="s">
        <v>4353</v>
      </c>
      <c r="B726" s="2">
        <v>752749</v>
      </c>
      <c r="C726" s="2" t="s">
        <v>3153</v>
      </c>
      <c r="D726" s="2" t="s">
        <v>3154</v>
      </c>
      <c r="E726" s="2">
        <v>11464.99</v>
      </c>
      <c r="F726" s="2">
        <v>11464.99</v>
      </c>
      <c r="G726" s="34">
        <v>43885</v>
      </c>
      <c r="H726" s="2">
        <v>32</v>
      </c>
      <c r="I726" s="2" t="s">
        <v>4177</v>
      </c>
      <c r="J726" s="2" t="s">
        <v>3898</v>
      </c>
      <c r="K726" s="2" t="s">
        <v>3899</v>
      </c>
      <c r="L726" s="373" t="s">
        <v>3155</v>
      </c>
    </row>
    <row r="727" spans="1:12">
      <c r="A727" s="2" t="s">
        <v>4227</v>
      </c>
      <c r="B727" s="2">
        <v>1250594</v>
      </c>
      <c r="C727" s="2" t="s">
        <v>3153</v>
      </c>
      <c r="D727" s="2" t="s">
        <v>3154</v>
      </c>
      <c r="E727" s="2">
        <v>5253.89</v>
      </c>
      <c r="F727" s="2">
        <v>5253.89</v>
      </c>
      <c r="G727" s="34">
        <v>43911</v>
      </c>
      <c r="H727" s="2">
        <v>6</v>
      </c>
      <c r="I727" s="2" t="s">
        <v>4179</v>
      </c>
      <c r="J727" s="2" t="s">
        <v>3898</v>
      </c>
      <c r="K727" s="2" t="s">
        <v>3899</v>
      </c>
      <c r="L727" s="373" t="s">
        <v>3155</v>
      </c>
    </row>
    <row r="728" spans="1:12">
      <c r="A728" s="2" t="s">
        <v>3162</v>
      </c>
      <c r="B728" s="2">
        <v>1171153</v>
      </c>
      <c r="C728" s="2" t="s">
        <v>3153</v>
      </c>
      <c r="D728" s="2" t="s">
        <v>3154</v>
      </c>
      <c r="E728" s="2">
        <v>7949.68</v>
      </c>
      <c r="F728" s="2">
        <v>7949.68</v>
      </c>
      <c r="G728" s="34">
        <v>43909</v>
      </c>
      <c r="H728" s="2">
        <v>8</v>
      </c>
      <c r="I728" s="2" t="s">
        <v>4179</v>
      </c>
      <c r="J728" s="2" t="s">
        <v>3898</v>
      </c>
      <c r="K728" s="2" t="s">
        <v>3899</v>
      </c>
      <c r="L728" s="373" t="s">
        <v>3155</v>
      </c>
    </row>
    <row r="729" spans="1:12">
      <c r="A729" s="2" t="s">
        <v>3160</v>
      </c>
      <c r="B729" s="2">
        <v>1250552</v>
      </c>
      <c r="C729" s="2" t="s">
        <v>3153</v>
      </c>
      <c r="D729" s="2" t="s">
        <v>3154</v>
      </c>
      <c r="E729" s="2">
        <v>21960.93</v>
      </c>
      <c r="F729" s="2">
        <v>3601.93</v>
      </c>
      <c r="G729" s="34">
        <v>43879</v>
      </c>
      <c r="H729" s="2">
        <v>38</v>
      </c>
      <c r="I729" s="2" t="s">
        <v>4177</v>
      </c>
      <c r="J729" s="2" t="s">
        <v>3898</v>
      </c>
      <c r="K729" s="2" t="s">
        <v>3899</v>
      </c>
      <c r="L729" s="373" t="s">
        <v>3155</v>
      </c>
    </row>
    <row r="730" spans="1:12">
      <c r="A730" s="2" t="s">
        <v>4227</v>
      </c>
      <c r="B730" s="2">
        <v>1250594</v>
      </c>
      <c r="C730" s="2" t="s">
        <v>3153</v>
      </c>
      <c r="D730" s="2" t="s">
        <v>3154</v>
      </c>
      <c r="E730" s="2">
        <v>18116.46</v>
      </c>
      <c r="F730" s="2">
        <v>18116.46</v>
      </c>
      <c r="G730" s="34">
        <v>43840</v>
      </c>
      <c r="H730" s="2">
        <v>77</v>
      </c>
      <c r="I730" s="2" t="s">
        <v>4181</v>
      </c>
      <c r="J730" s="2" t="s">
        <v>3898</v>
      </c>
      <c r="K730" s="2" t="s">
        <v>3899</v>
      </c>
      <c r="L730" s="373" t="s">
        <v>3155</v>
      </c>
    </row>
    <row r="731" spans="1:12">
      <c r="A731" s="2" t="s">
        <v>3160</v>
      </c>
      <c r="B731" s="2">
        <v>1250552</v>
      </c>
      <c r="C731" s="2" t="s">
        <v>3153</v>
      </c>
      <c r="D731" s="2" t="s">
        <v>3154</v>
      </c>
      <c r="E731" s="2">
        <v>6820.87</v>
      </c>
      <c r="F731" s="2">
        <v>1039.8699999999999</v>
      </c>
      <c r="G731" s="34">
        <v>43876</v>
      </c>
      <c r="H731" s="2">
        <v>41</v>
      </c>
      <c r="I731" s="2" t="s">
        <v>4177</v>
      </c>
      <c r="J731" s="2" t="s">
        <v>3898</v>
      </c>
      <c r="K731" s="2" t="s">
        <v>3899</v>
      </c>
      <c r="L731" s="373" t="s">
        <v>3155</v>
      </c>
    </row>
    <row r="732" spans="1:12">
      <c r="A732" s="2" t="s">
        <v>4227</v>
      </c>
      <c r="B732" s="2">
        <v>1250594</v>
      </c>
      <c r="C732" s="2" t="s">
        <v>3153</v>
      </c>
      <c r="D732" s="2" t="s">
        <v>3154</v>
      </c>
      <c r="E732" s="2">
        <v>101093.18</v>
      </c>
      <c r="F732" s="2">
        <v>101093.18</v>
      </c>
      <c r="G732" s="34">
        <v>43889</v>
      </c>
      <c r="H732" s="2">
        <v>28</v>
      </c>
      <c r="I732" s="2" t="s">
        <v>4179</v>
      </c>
      <c r="J732" s="2" t="s">
        <v>3898</v>
      </c>
      <c r="K732" s="2" t="s">
        <v>3899</v>
      </c>
      <c r="L732" s="373" t="s">
        <v>3155</v>
      </c>
    </row>
    <row r="733" spans="1:12">
      <c r="A733" s="2" t="s">
        <v>3160</v>
      </c>
      <c r="B733" s="2">
        <v>1250552</v>
      </c>
      <c r="C733" s="2" t="s">
        <v>3153</v>
      </c>
      <c r="D733" s="2" t="s">
        <v>3154</v>
      </c>
      <c r="E733" s="2">
        <v>106554.59</v>
      </c>
      <c r="F733" s="2">
        <v>17931.59</v>
      </c>
      <c r="G733" s="34">
        <v>43861</v>
      </c>
      <c r="H733" s="2">
        <v>56</v>
      </c>
      <c r="I733" s="2" t="s">
        <v>4177</v>
      </c>
      <c r="J733" s="2" t="s">
        <v>3898</v>
      </c>
      <c r="K733" s="2" t="s">
        <v>3899</v>
      </c>
      <c r="L733" s="373" t="s">
        <v>3155</v>
      </c>
    </row>
    <row r="734" spans="1:12">
      <c r="A734" s="2" t="s">
        <v>3162</v>
      </c>
      <c r="B734" s="2">
        <v>1171153</v>
      </c>
      <c r="C734" s="2" t="s">
        <v>3153</v>
      </c>
      <c r="D734" s="2" t="s">
        <v>3154</v>
      </c>
      <c r="E734" s="2">
        <v>11408.81</v>
      </c>
      <c r="F734" s="2">
        <v>11232.81</v>
      </c>
      <c r="G734" s="34">
        <v>43847</v>
      </c>
      <c r="H734" s="2">
        <v>70</v>
      </c>
      <c r="I734" s="2" t="s">
        <v>4181</v>
      </c>
      <c r="J734" s="2" t="s">
        <v>3898</v>
      </c>
      <c r="K734" s="2" t="s">
        <v>3899</v>
      </c>
      <c r="L734" s="373" t="s">
        <v>3155</v>
      </c>
    </row>
    <row r="735" spans="1:12">
      <c r="A735" s="2" t="s">
        <v>4354</v>
      </c>
      <c r="B735" s="2">
        <v>1172352</v>
      </c>
      <c r="C735" s="2" t="s">
        <v>3153</v>
      </c>
      <c r="D735" s="2" t="s">
        <v>3154</v>
      </c>
      <c r="E735" s="2">
        <v>222265.18</v>
      </c>
      <c r="F735" s="2">
        <v>222265.18</v>
      </c>
      <c r="G735" s="34">
        <v>43890</v>
      </c>
      <c r="H735" s="2">
        <v>27</v>
      </c>
      <c r="I735" s="2" t="s">
        <v>4179</v>
      </c>
      <c r="J735" s="2" t="s">
        <v>3898</v>
      </c>
      <c r="K735" s="2" t="s">
        <v>3899</v>
      </c>
      <c r="L735" s="373" t="s">
        <v>3155</v>
      </c>
    </row>
    <row r="736" spans="1:12">
      <c r="A736" s="2" t="s">
        <v>4218</v>
      </c>
      <c r="B736" s="2">
        <v>1250508</v>
      </c>
      <c r="C736" s="2" t="s">
        <v>3153</v>
      </c>
      <c r="D736" s="2" t="s">
        <v>3154</v>
      </c>
      <c r="E736" s="2">
        <v>22912.61</v>
      </c>
      <c r="F736" s="2">
        <v>22912.61</v>
      </c>
      <c r="G736" s="34">
        <v>43899</v>
      </c>
      <c r="H736" s="2">
        <v>18</v>
      </c>
      <c r="I736" s="2" t="s">
        <v>4179</v>
      </c>
      <c r="J736" s="2" t="s">
        <v>3898</v>
      </c>
      <c r="K736" s="2" t="s">
        <v>3899</v>
      </c>
      <c r="L736" s="373" t="s">
        <v>3155</v>
      </c>
    </row>
    <row r="737" spans="1:12">
      <c r="A737" s="2" t="s">
        <v>4218</v>
      </c>
      <c r="B737" s="2">
        <v>1250508</v>
      </c>
      <c r="C737" s="2" t="s">
        <v>3153</v>
      </c>
      <c r="D737" s="2" t="s">
        <v>3154</v>
      </c>
      <c r="E737" s="2">
        <v>1014.99</v>
      </c>
      <c r="F737" s="2">
        <v>1014.99</v>
      </c>
      <c r="G737" s="34">
        <v>43838</v>
      </c>
      <c r="H737" s="2">
        <v>79</v>
      </c>
      <c r="I737" s="2" t="s">
        <v>4181</v>
      </c>
      <c r="J737" s="2" t="s">
        <v>3898</v>
      </c>
      <c r="K737" s="2" t="s">
        <v>3899</v>
      </c>
      <c r="L737" s="373" t="s">
        <v>3155</v>
      </c>
    </row>
    <row r="738" spans="1:12">
      <c r="A738" s="2" t="s">
        <v>4222</v>
      </c>
      <c r="B738" s="2">
        <v>1250518</v>
      </c>
      <c r="C738" s="2" t="s">
        <v>3153</v>
      </c>
      <c r="D738" s="2" t="s">
        <v>3154</v>
      </c>
      <c r="E738" s="2">
        <v>18334.82</v>
      </c>
      <c r="F738" s="2">
        <v>18334.82</v>
      </c>
      <c r="G738" s="34">
        <v>43904</v>
      </c>
      <c r="H738" s="2">
        <v>13</v>
      </c>
      <c r="I738" s="2" t="s">
        <v>4179</v>
      </c>
      <c r="J738" s="2" t="s">
        <v>3898</v>
      </c>
      <c r="K738" s="2" t="s">
        <v>3899</v>
      </c>
      <c r="L738" s="373" t="s">
        <v>3155</v>
      </c>
    </row>
    <row r="739" spans="1:12">
      <c r="A739" s="2" t="s">
        <v>4223</v>
      </c>
      <c r="B739" s="2">
        <v>1250560</v>
      </c>
      <c r="C739" s="2" t="s">
        <v>3153</v>
      </c>
      <c r="D739" s="2" t="s">
        <v>3154</v>
      </c>
      <c r="E739" s="2">
        <v>31903.31</v>
      </c>
      <c r="F739" s="2">
        <v>31903.31</v>
      </c>
      <c r="G739" s="34">
        <v>43880</v>
      </c>
      <c r="H739" s="2">
        <v>37</v>
      </c>
      <c r="I739" s="2" t="s">
        <v>4177</v>
      </c>
      <c r="J739" s="2" t="s">
        <v>3898</v>
      </c>
      <c r="K739" s="2" t="s">
        <v>3899</v>
      </c>
      <c r="L739" s="373" t="s">
        <v>3155</v>
      </c>
    </row>
    <row r="740" spans="1:12">
      <c r="A740" s="2" t="s">
        <v>3162</v>
      </c>
      <c r="B740" s="2">
        <v>1171153</v>
      </c>
      <c r="C740" s="2" t="s">
        <v>3153</v>
      </c>
      <c r="D740" s="2" t="s">
        <v>3154</v>
      </c>
      <c r="E740" s="2">
        <v>18101.39</v>
      </c>
      <c r="F740" s="2">
        <v>1341.39</v>
      </c>
      <c r="G740" s="34">
        <v>43873</v>
      </c>
      <c r="H740" s="2">
        <v>44</v>
      </c>
      <c r="I740" s="2" t="s">
        <v>4177</v>
      </c>
      <c r="J740" s="2" t="s">
        <v>3898</v>
      </c>
      <c r="K740" s="2" t="s">
        <v>3899</v>
      </c>
      <c r="L740" s="373" t="s">
        <v>3155</v>
      </c>
    </row>
    <row r="741" spans="1:12">
      <c r="A741" s="2" t="s">
        <v>3160</v>
      </c>
      <c r="B741" s="2">
        <v>1250552</v>
      </c>
      <c r="C741" s="2" t="s">
        <v>3153</v>
      </c>
      <c r="D741" s="2" t="s">
        <v>3154</v>
      </c>
      <c r="E741" s="2">
        <v>22817.35</v>
      </c>
      <c r="F741" s="2">
        <v>22817.35</v>
      </c>
      <c r="G741" s="34">
        <v>43909</v>
      </c>
      <c r="H741" s="2">
        <v>8</v>
      </c>
      <c r="I741" s="2" t="s">
        <v>4179</v>
      </c>
      <c r="J741" s="2" t="s">
        <v>3898</v>
      </c>
      <c r="K741" s="2" t="s">
        <v>3899</v>
      </c>
      <c r="L741" s="373" t="s">
        <v>3155</v>
      </c>
    </row>
    <row r="742" spans="1:12">
      <c r="A742" s="2" t="s">
        <v>4218</v>
      </c>
      <c r="B742" s="2">
        <v>1250508</v>
      </c>
      <c r="C742" s="2" t="s">
        <v>3153</v>
      </c>
      <c r="D742" s="2" t="s">
        <v>3154</v>
      </c>
      <c r="E742" s="2">
        <v>9488.92</v>
      </c>
      <c r="F742" s="2">
        <v>9488.92</v>
      </c>
      <c r="G742" s="34">
        <v>43904</v>
      </c>
      <c r="H742" s="2">
        <v>13</v>
      </c>
      <c r="I742" s="2" t="s">
        <v>4179</v>
      </c>
      <c r="J742" s="2" t="s">
        <v>3898</v>
      </c>
      <c r="K742" s="2" t="s">
        <v>3899</v>
      </c>
      <c r="L742" s="373" t="s">
        <v>3155</v>
      </c>
    </row>
    <row r="743" spans="1:12">
      <c r="A743" s="2" t="s">
        <v>4218</v>
      </c>
      <c r="B743" s="2">
        <v>1250508</v>
      </c>
      <c r="C743" s="2" t="s">
        <v>3153</v>
      </c>
      <c r="D743" s="2" t="s">
        <v>3154</v>
      </c>
      <c r="E743" s="2">
        <v>46222.68</v>
      </c>
      <c r="F743" s="2">
        <v>3995.6</v>
      </c>
      <c r="G743" s="34">
        <v>43868</v>
      </c>
      <c r="H743" s="2">
        <v>49</v>
      </c>
      <c r="I743" s="2" t="s">
        <v>4177</v>
      </c>
      <c r="J743" s="2" t="s">
        <v>3898</v>
      </c>
      <c r="K743" s="2" t="s">
        <v>3899</v>
      </c>
      <c r="L743" s="373" t="s">
        <v>3155</v>
      </c>
    </row>
    <row r="744" spans="1:12">
      <c r="A744" s="2" t="s">
        <v>4223</v>
      </c>
      <c r="B744" s="2">
        <v>1250560</v>
      </c>
      <c r="C744" s="2" t="s">
        <v>3153</v>
      </c>
      <c r="D744" s="2" t="s">
        <v>3154</v>
      </c>
      <c r="E744" s="2">
        <v>50183.79</v>
      </c>
      <c r="F744" s="2">
        <v>50183.79</v>
      </c>
      <c r="G744" s="34">
        <v>43904</v>
      </c>
      <c r="H744" s="2">
        <v>13</v>
      </c>
      <c r="I744" s="2" t="s">
        <v>4179</v>
      </c>
      <c r="J744" s="2" t="s">
        <v>3898</v>
      </c>
      <c r="K744" s="2" t="s">
        <v>3899</v>
      </c>
      <c r="L744" s="373" t="s">
        <v>3155</v>
      </c>
    </row>
    <row r="745" spans="1:12">
      <c r="A745" s="2" t="s">
        <v>4218</v>
      </c>
      <c r="B745" s="2">
        <v>1250508</v>
      </c>
      <c r="C745" s="2" t="s">
        <v>3153</v>
      </c>
      <c r="D745" s="2" t="s">
        <v>3154</v>
      </c>
      <c r="E745" s="2">
        <v>7386.24</v>
      </c>
      <c r="F745" s="2">
        <v>7386.24</v>
      </c>
      <c r="G745" s="34">
        <v>43861</v>
      </c>
      <c r="H745" s="2">
        <v>56</v>
      </c>
      <c r="I745" s="2" t="s">
        <v>4177</v>
      </c>
      <c r="J745" s="2" t="s">
        <v>3898</v>
      </c>
      <c r="K745" s="2" t="s">
        <v>3899</v>
      </c>
      <c r="L745" s="373" t="s">
        <v>3155</v>
      </c>
    </row>
    <row r="746" spans="1:12">
      <c r="A746" s="2" t="s">
        <v>3162</v>
      </c>
      <c r="B746" s="2">
        <v>1171153</v>
      </c>
      <c r="C746" s="2" t="s">
        <v>3153</v>
      </c>
      <c r="D746" s="2" t="s">
        <v>3154</v>
      </c>
      <c r="E746" s="2">
        <v>15689.62</v>
      </c>
      <c r="F746" s="2">
        <v>15689.62</v>
      </c>
      <c r="G746" s="34">
        <v>43909</v>
      </c>
      <c r="H746" s="2">
        <v>8</v>
      </c>
      <c r="I746" s="2" t="s">
        <v>4179</v>
      </c>
      <c r="J746" s="2" t="s">
        <v>3898</v>
      </c>
      <c r="K746" s="2" t="s">
        <v>3899</v>
      </c>
      <c r="L746" s="373" t="s">
        <v>3155</v>
      </c>
    </row>
    <row r="747" spans="1:12">
      <c r="A747" s="2" t="s">
        <v>4218</v>
      </c>
      <c r="B747" s="2">
        <v>1250508</v>
      </c>
      <c r="C747" s="2" t="s">
        <v>3153</v>
      </c>
      <c r="D747" s="2" t="s">
        <v>3154</v>
      </c>
      <c r="E747" s="2">
        <v>20479.37</v>
      </c>
      <c r="F747" s="2">
        <v>20479.37</v>
      </c>
      <c r="G747" s="34">
        <v>43907</v>
      </c>
      <c r="H747" s="2">
        <v>10</v>
      </c>
      <c r="I747" s="2" t="s">
        <v>4179</v>
      </c>
      <c r="J747" s="2" t="s">
        <v>3898</v>
      </c>
      <c r="K747" s="2" t="s">
        <v>3899</v>
      </c>
      <c r="L747" s="373" t="s">
        <v>3155</v>
      </c>
    </row>
    <row r="748" spans="1:12">
      <c r="A748" s="2" t="s">
        <v>4222</v>
      </c>
      <c r="B748" s="2">
        <v>1250518</v>
      </c>
      <c r="C748" s="2" t="s">
        <v>3153</v>
      </c>
      <c r="D748" s="2" t="s">
        <v>3154</v>
      </c>
      <c r="E748" s="2">
        <v>19272.560000000001</v>
      </c>
      <c r="F748" s="2">
        <v>19272.560000000001</v>
      </c>
      <c r="G748" s="34">
        <v>43889</v>
      </c>
      <c r="H748" s="2">
        <v>28</v>
      </c>
      <c r="I748" s="2" t="s">
        <v>4179</v>
      </c>
      <c r="J748" s="2" t="s">
        <v>3898</v>
      </c>
      <c r="K748" s="2" t="s">
        <v>3899</v>
      </c>
      <c r="L748" s="373" t="s">
        <v>3155</v>
      </c>
    </row>
    <row r="749" spans="1:12">
      <c r="A749" s="2" t="s">
        <v>3162</v>
      </c>
      <c r="B749" s="2">
        <v>1171153</v>
      </c>
      <c r="C749" s="2" t="s">
        <v>3153</v>
      </c>
      <c r="D749" s="2" t="s">
        <v>3154</v>
      </c>
      <c r="E749" s="2">
        <v>6409.99</v>
      </c>
      <c r="F749" s="2">
        <v>6409.99</v>
      </c>
      <c r="G749" s="34">
        <v>43909</v>
      </c>
      <c r="H749" s="2">
        <v>8</v>
      </c>
      <c r="I749" s="2" t="s">
        <v>4179</v>
      </c>
      <c r="J749" s="2" t="s">
        <v>3898</v>
      </c>
      <c r="K749" s="2" t="s">
        <v>3899</v>
      </c>
      <c r="L749" s="373" t="s">
        <v>3155</v>
      </c>
    </row>
    <row r="750" spans="1:12">
      <c r="A750" s="2" t="s">
        <v>4231</v>
      </c>
      <c r="B750" s="2">
        <v>1250571</v>
      </c>
      <c r="C750" s="2" t="s">
        <v>3153</v>
      </c>
      <c r="D750" s="2" t="s">
        <v>3154</v>
      </c>
      <c r="E750" s="2">
        <v>9423.6299999999992</v>
      </c>
      <c r="F750" s="2">
        <v>9423.6299999999992</v>
      </c>
      <c r="G750" s="34">
        <v>43887</v>
      </c>
      <c r="H750" s="2">
        <v>30</v>
      </c>
      <c r="I750" s="2" t="s">
        <v>4179</v>
      </c>
      <c r="J750" s="2" t="s">
        <v>3898</v>
      </c>
      <c r="K750" s="2" t="s">
        <v>3899</v>
      </c>
      <c r="L750" s="373" t="s">
        <v>3155</v>
      </c>
    </row>
    <row r="751" spans="1:12">
      <c r="A751" s="2" t="s">
        <v>3160</v>
      </c>
      <c r="B751" s="2">
        <v>1250552</v>
      </c>
      <c r="C751" s="2" t="s">
        <v>3153</v>
      </c>
      <c r="D751" s="2" t="s">
        <v>3154</v>
      </c>
      <c r="E751" s="2">
        <v>8145.67</v>
      </c>
      <c r="F751" s="2">
        <v>29.67</v>
      </c>
      <c r="G751" s="34">
        <v>43895</v>
      </c>
      <c r="H751" s="2">
        <v>22</v>
      </c>
      <c r="I751" s="2" t="s">
        <v>4179</v>
      </c>
      <c r="J751" s="2" t="s">
        <v>3898</v>
      </c>
      <c r="K751" s="2" t="s">
        <v>3899</v>
      </c>
      <c r="L751" s="373" t="s">
        <v>3155</v>
      </c>
    </row>
    <row r="752" spans="1:12">
      <c r="A752" s="2" t="s">
        <v>4355</v>
      </c>
      <c r="B752" s="2">
        <v>1108619</v>
      </c>
      <c r="C752" s="2" t="s">
        <v>3153</v>
      </c>
      <c r="D752" s="2" t="s">
        <v>3154</v>
      </c>
      <c r="E752" s="2">
        <v>2763.01</v>
      </c>
      <c r="F752" s="2">
        <v>2763.01</v>
      </c>
      <c r="G752" s="34">
        <v>43911</v>
      </c>
      <c r="H752" s="2">
        <v>6</v>
      </c>
      <c r="I752" s="2" t="s">
        <v>4179</v>
      </c>
      <c r="J752" s="2" t="s">
        <v>3898</v>
      </c>
      <c r="K752" s="2" t="s">
        <v>3899</v>
      </c>
      <c r="L752" s="373" t="s">
        <v>3155</v>
      </c>
    </row>
    <row r="753" spans="1:12">
      <c r="A753" s="2" t="s">
        <v>3162</v>
      </c>
      <c r="B753" s="2">
        <v>1171153</v>
      </c>
      <c r="C753" s="2" t="s">
        <v>3153</v>
      </c>
      <c r="D753" s="2" t="s">
        <v>3154</v>
      </c>
      <c r="E753" s="2">
        <v>47347.91</v>
      </c>
      <c r="F753" s="2">
        <v>47347.91</v>
      </c>
      <c r="G753" s="34">
        <v>43910</v>
      </c>
      <c r="H753" s="2">
        <v>7</v>
      </c>
      <c r="I753" s="2" t="s">
        <v>4179</v>
      </c>
      <c r="J753" s="2" t="s">
        <v>3898</v>
      </c>
      <c r="K753" s="2" t="s">
        <v>3899</v>
      </c>
      <c r="L753" s="373" t="s">
        <v>3155</v>
      </c>
    </row>
    <row r="754" spans="1:12">
      <c r="A754" s="2" t="s">
        <v>3162</v>
      </c>
      <c r="B754" s="2">
        <v>1171153</v>
      </c>
      <c r="C754" s="2" t="s">
        <v>3153</v>
      </c>
      <c r="D754" s="2" t="s">
        <v>3154</v>
      </c>
      <c r="E754" s="2">
        <v>22161</v>
      </c>
      <c r="F754" s="2">
        <v>22161</v>
      </c>
      <c r="G754" s="34">
        <v>43909</v>
      </c>
      <c r="H754" s="2">
        <v>8</v>
      </c>
      <c r="I754" s="2" t="s">
        <v>4179</v>
      </c>
      <c r="J754" s="2" t="s">
        <v>3898</v>
      </c>
      <c r="K754" s="2" t="s">
        <v>3899</v>
      </c>
      <c r="L754" s="373" t="s">
        <v>3155</v>
      </c>
    </row>
    <row r="755" spans="1:12">
      <c r="A755" s="2" t="s">
        <v>4356</v>
      </c>
      <c r="B755" s="2">
        <v>1249723</v>
      </c>
      <c r="C755" s="2" t="s">
        <v>3153</v>
      </c>
      <c r="D755" s="2" t="s">
        <v>3154</v>
      </c>
      <c r="E755" s="2">
        <v>2194.4699999999998</v>
      </c>
      <c r="F755" s="2">
        <v>2194.4699999999998</v>
      </c>
      <c r="G755" s="34">
        <v>43909</v>
      </c>
      <c r="H755" s="2">
        <v>8</v>
      </c>
      <c r="I755" s="2" t="s">
        <v>4179</v>
      </c>
      <c r="J755" s="2" t="s">
        <v>3898</v>
      </c>
      <c r="K755" s="2" t="s">
        <v>3899</v>
      </c>
      <c r="L755" s="373" t="s">
        <v>3155</v>
      </c>
    </row>
    <row r="756" spans="1:12">
      <c r="A756" s="2" t="s">
        <v>4223</v>
      </c>
      <c r="B756" s="2">
        <v>1250560</v>
      </c>
      <c r="C756" s="2" t="s">
        <v>3153</v>
      </c>
      <c r="D756" s="2" t="s">
        <v>3154</v>
      </c>
      <c r="E756" s="2">
        <v>19129.349999999999</v>
      </c>
      <c r="F756" s="2">
        <v>19129.349999999999</v>
      </c>
      <c r="G756" s="34">
        <v>43896</v>
      </c>
      <c r="H756" s="2">
        <v>21</v>
      </c>
      <c r="I756" s="2" t="s">
        <v>4179</v>
      </c>
      <c r="J756" s="2" t="s">
        <v>3898</v>
      </c>
      <c r="K756" s="2" t="s">
        <v>3899</v>
      </c>
      <c r="L756" s="373" t="s">
        <v>3155</v>
      </c>
    </row>
    <row r="757" spans="1:12">
      <c r="A757" s="2" t="s">
        <v>4251</v>
      </c>
      <c r="B757" s="2">
        <v>765295</v>
      </c>
      <c r="C757" s="2" t="s">
        <v>3153</v>
      </c>
      <c r="D757" s="2" t="s">
        <v>3154</v>
      </c>
      <c r="E757" s="2">
        <v>24190</v>
      </c>
      <c r="F757" s="2">
        <v>24190</v>
      </c>
      <c r="G757" s="34">
        <v>43830</v>
      </c>
      <c r="H757" s="2">
        <v>87</v>
      </c>
      <c r="I757" s="2" t="s">
        <v>4181</v>
      </c>
      <c r="J757" s="2" t="s">
        <v>3898</v>
      </c>
      <c r="K757" s="2" t="s">
        <v>3899</v>
      </c>
      <c r="L757" s="373" t="s">
        <v>3155</v>
      </c>
    </row>
    <row r="758" spans="1:12">
      <c r="A758" s="2" t="s">
        <v>3162</v>
      </c>
      <c r="B758" s="2">
        <v>1171153</v>
      </c>
      <c r="C758" s="2" t="s">
        <v>3153</v>
      </c>
      <c r="D758" s="2" t="s">
        <v>3154</v>
      </c>
      <c r="E758" s="2">
        <v>9889.09</v>
      </c>
      <c r="F758" s="2">
        <v>9889.09</v>
      </c>
      <c r="G758" s="34">
        <v>43906</v>
      </c>
      <c r="H758" s="2">
        <v>11</v>
      </c>
      <c r="I758" s="2" t="s">
        <v>4179</v>
      </c>
      <c r="J758" s="2" t="s">
        <v>3898</v>
      </c>
      <c r="K758" s="2" t="s">
        <v>3899</v>
      </c>
      <c r="L758" s="373" t="s">
        <v>3155</v>
      </c>
    </row>
    <row r="759" spans="1:12">
      <c r="A759" s="2" t="s">
        <v>4222</v>
      </c>
      <c r="B759" s="2">
        <v>1250518</v>
      </c>
      <c r="C759" s="2" t="s">
        <v>3153</v>
      </c>
      <c r="D759" s="2" t="s">
        <v>3154</v>
      </c>
      <c r="E759" s="2">
        <v>10940.66</v>
      </c>
      <c r="F759" s="2">
        <v>10940.66</v>
      </c>
      <c r="G759" s="34">
        <v>43902</v>
      </c>
      <c r="H759" s="2">
        <v>15</v>
      </c>
      <c r="I759" s="2" t="s">
        <v>4179</v>
      </c>
      <c r="J759" s="2" t="s">
        <v>3898</v>
      </c>
      <c r="K759" s="2" t="s">
        <v>3899</v>
      </c>
      <c r="L759" s="373" t="s">
        <v>3155</v>
      </c>
    </row>
    <row r="760" spans="1:12">
      <c r="A760" s="2" t="s">
        <v>3162</v>
      </c>
      <c r="B760" s="2">
        <v>1171153</v>
      </c>
      <c r="C760" s="2" t="s">
        <v>3153</v>
      </c>
      <c r="D760" s="2" t="s">
        <v>3154</v>
      </c>
      <c r="E760" s="2">
        <v>6762.18</v>
      </c>
      <c r="F760" s="2">
        <v>6762.18</v>
      </c>
      <c r="G760" s="34">
        <v>43908</v>
      </c>
      <c r="H760" s="2">
        <v>9</v>
      </c>
      <c r="I760" s="2" t="s">
        <v>4179</v>
      </c>
      <c r="J760" s="2" t="s">
        <v>3898</v>
      </c>
      <c r="K760" s="2" t="s">
        <v>3899</v>
      </c>
      <c r="L760" s="373" t="s">
        <v>3155</v>
      </c>
    </row>
    <row r="761" spans="1:12">
      <c r="A761" s="2" t="s">
        <v>4222</v>
      </c>
      <c r="B761" s="2">
        <v>1250518</v>
      </c>
      <c r="C761" s="2" t="s">
        <v>3153</v>
      </c>
      <c r="D761" s="2" t="s">
        <v>3154</v>
      </c>
      <c r="E761" s="2">
        <v>17475.89</v>
      </c>
      <c r="F761" s="2">
        <v>17475.89</v>
      </c>
      <c r="G761" s="34">
        <v>43888</v>
      </c>
      <c r="H761" s="2">
        <v>29</v>
      </c>
      <c r="I761" s="2" t="s">
        <v>4179</v>
      </c>
      <c r="J761" s="2" t="s">
        <v>3898</v>
      </c>
      <c r="K761" s="2" t="s">
        <v>3899</v>
      </c>
      <c r="L761" s="373" t="s">
        <v>3155</v>
      </c>
    </row>
    <row r="762" spans="1:12">
      <c r="A762" s="2" t="s">
        <v>4218</v>
      </c>
      <c r="B762" s="2">
        <v>1250508</v>
      </c>
      <c r="C762" s="2" t="s">
        <v>3153</v>
      </c>
      <c r="D762" s="2" t="s">
        <v>3154</v>
      </c>
      <c r="E762" s="2">
        <v>43256.37</v>
      </c>
      <c r="F762" s="2">
        <v>43256.37</v>
      </c>
      <c r="G762" s="34">
        <v>43883</v>
      </c>
      <c r="H762" s="2">
        <v>34</v>
      </c>
      <c r="I762" s="2" t="s">
        <v>4177</v>
      </c>
      <c r="J762" s="2" t="s">
        <v>3898</v>
      </c>
      <c r="K762" s="2" t="s">
        <v>3899</v>
      </c>
      <c r="L762" s="373" t="s">
        <v>3155</v>
      </c>
    </row>
    <row r="763" spans="1:12">
      <c r="A763" s="2" t="s">
        <v>3160</v>
      </c>
      <c r="B763" s="2">
        <v>1250552</v>
      </c>
      <c r="C763" s="2" t="s">
        <v>3153</v>
      </c>
      <c r="D763" s="2" t="s">
        <v>3154</v>
      </c>
      <c r="E763" s="2">
        <v>83890.45</v>
      </c>
      <c r="F763" s="2">
        <v>83890.45</v>
      </c>
      <c r="G763" s="34">
        <v>43909</v>
      </c>
      <c r="H763" s="2">
        <v>8</v>
      </c>
      <c r="I763" s="2" t="s">
        <v>4179</v>
      </c>
      <c r="J763" s="2" t="s">
        <v>3898</v>
      </c>
      <c r="K763" s="2" t="s">
        <v>3899</v>
      </c>
      <c r="L763" s="373" t="s">
        <v>3155</v>
      </c>
    </row>
    <row r="764" spans="1:12">
      <c r="A764" s="2" t="s">
        <v>3162</v>
      </c>
      <c r="B764" s="2">
        <v>1171153</v>
      </c>
      <c r="C764" s="2" t="s">
        <v>3153</v>
      </c>
      <c r="D764" s="2" t="s">
        <v>3154</v>
      </c>
      <c r="E764" s="2">
        <v>18926.98</v>
      </c>
      <c r="F764" s="2">
        <v>18926.98</v>
      </c>
      <c r="G764" s="34">
        <v>43906</v>
      </c>
      <c r="H764" s="2">
        <v>11</v>
      </c>
      <c r="I764" s="2" t="s">
        <v>4179</v>
      </c>
      <c r="J764" s="2" t="s">
        <v>3898</v>
      </c>
      <c r="K764" s="2" t="s">
        <v>3899</v>
      </c>
      <c r="L764" s="373" t="s">
        <v>3155</v>
      </c>
    </row>
    <row r="765" spans="1:12">
      <c r="A765" s="2" t="s">
        <v>3160</v>
      </c>
      <c r="B765" s="2">
        <v>1250552</v>
      </c>
      <c r="C765" s="2" t="s">
        <v>3153</v>
      </c>
      <c r="D765" s="2" t="s">
        <v>3154</v>
      </c>
      <c r="E765" s="2">
        <v>30891.43</v>
      </c>
      <c r="F765" s="2">
        <v>4943.43</v>
      </c>
      <c r="G765" s="34">
        <v>43876</v>
      </c>
      <c r="H765" s="2">
        <v>41</v>
      </c>
      <c r="I765" s="2" t="s">
        <v>4177</v>
      </c>
      <c r="J765" s="2" t="s">
        <v>3898</v>
      </c>
      <c r="K765" s="2" t="s">
        <v>3899</v>
      </c>
      <c r="L765" s="373" t="s">
        <v>3155</v>
      </c>
    </row>
    <row r="766" spans="1:12">
      <c r="A766" s="2" t="s">
        <v>4222</v>
      </c>
      <c r="B766" s="2">
        <v>1250518</v>
      </c>
      <c r="C766" s="2" t="s">
        <v>3153</v>
      </c>
      <c r="D766" s="2" t="s">
        <v>3154</v>
      </c>
      <c r="E766" s="2">
        <v>17320.93</v>
      </c>
      <c r="F766" s="2">
        <v>17320.93</v>
      </c>
      <c r="G766" s="34">
        <v>43899</v>
      </c>
      <c r="H766" s="2">
        <v>18</v>
      </c>
      <c r="I766" s="2" t="s">
        <v>4179</v>
      </c>
      <c r="J766" s="2" t="s">
        <v>3898</v>
      </c>
      <c r="K766" s="2" t="s">
        <v>3899</v>
      </c>
      <c r="L766" s="373" t="s">
        <v>3155</v>
      </c>
    </row>
    <row r="767" spans="1:12">
      <c r="A767" s="2" t="s">
        <v>3160</v>
      </c>
      <c r="B767" s="2">
        <v>1250552</v>
      </c>
      <c r="C767" s="2" t="s">
        <v>3153</v>
      </c>
      <c r="D767" s="2" t="s">
        <v>3154</v>
      </c>
      <c r="E767" s="2">
        <v>7753.13</v>
      </c>
      <c r="F767" s="2">
        <v>7753.13</v>
      </c>
      <c r="G767" s="34">
        <v>43909</v>
      </c>
      <c r="H767" s="2">
        <v>8</v>
      </c>
      <c r="I767" s="2" t="s">
        <v>4179</v>
      </c>
      <c r="J767" s="2" t="s">
        <v>3898</v>
      </c>
      <c r="K767" s="2" t="s">
        <v>3899</v>
      </c>
      <c r="L767" s="373" t="s">
        <v>3155</v>
      </c>
    </row>
    <row r="768" spans="1:12">
      <c r="A768" s="2" t="s">
        <v>4223</v>
      </c>
      <c r="B768" s="2">
        <v>1250560</v>
      </c>
      <c r="C768" s="2" t="s">
        <v>3153</v>
      </c>
      <c r="D768" s="2" t="s">
        <v>3154</v>
      </c>
      <c r="E768" s="2">
        <v>41178.129999999997</v>
      </c>
      <c r="F768" s="2">
        <v>41178.129999999997</v>
      </c>
      <c r="G768" s="34">
        <v>43876</v>
      </c>
      <c r="H768" s="2">
        <v>41</v>
      </c>
      <c r="I768" s="2" t="s">
        <v>4177</v>
      </c>
      <c r="J768" s="2" t="s">
        <v>3898</v>
      </c>
      <c r="K768" s="2" t="s">
        <v>3899</v>
      </c>
      <c r="L768" s="373" t="s">
        <v>3155</v>
      </c>
    </row>
    <row r="769" spans="1:12">
      <c r="A769" s="2" t="s">
        <v>4222</v>
      </c>
      <c r="B769" s="2">
        <v>1250518</v>
      </c>
      <c r="C769" s="2" t="s">
        <v>3153</v>
      </c>
      <c r="D769" s="2" t="s">
        <v>3154</v>
      </c>
      <c r="E769" s="2">
        <v>21101.83</v>
      </c>
      <c r="F769" s="2">
        <v>21101.83</v>
      </c>
      <c r="G769" s="34">
        <v>43899</v>
      </c>
      <c r="H769" s="2">
        <v>18</v>
      </c>
      <c r="I769" s="2" t="s">
        <v>4179</v>
      </c>
      <c r="J769" s="2" t="s">
        <v>3898</v>
      </c>
      <c r="K769" s="2" t="s">
        <v>3899</v>
      </c>
      <c r="L769" s="373" t="s">
        <v>3155</v>
      </c>
    </row>
    <row r="770" spans="1:12">
      <c r="A770" s="2" t="s">
        <v>3162</v>
      </c>
      <c r="B770" s="2">
        <v>1171153</v>
      </c>
      <c r="C770" s="2" t="s">
        <v>3153</v>
      </c>
      <c r="D770" s="2" t="s">
        <v>3154</v>
      </c>
      <c r="E770" s="2">
        <v>6540.93</v>
      </c>
      <c r="F770" s="2">
        <v>6540.93</v>
      </c>
      <c r="G770" s="34">
        <v>43909</v>
      </c>
      <c r="H770" s="2">
        <v>8</v>
      </c>
      <c r="I770" s="2" t="s">
        <v>4179</v>
      </c>
      <c r="J770" s="2" t="s">
        <v>3898</v>
      </c>
      <c r="K770" s="2" t="s">
        <v>3899</v>
      </c>
      <c r="L770" s="373" t="s">
        <v>3155</v>
      </c>
    </row>
    <row r="771" spans="1:12">
      <c r="A771" s="2" t="s">
        <v>4357</v>
      </c>
      <c r="B771" s="2">
        <v>143970</v>
      </c>
      <c r="C771" s="2" t="s">
        <v>3153</v>
      </c>
      <c r="D771" s="2" t="s">
        <v>3154</v>
      </c>
      <c r="E771" s="2">
        <v>3436</v>
      </c>
      <c r="F771" s="2">
        <v>3436</v>
      </c>
      <c r="G771" s="34">
        <v>43911</v>
      </c>
      <c r="H771" s="2">
        <v>6</v>
      </c>
      <c r="I771" s="2" t="s">
        <v>4179</v>
      </c>
      <c r="J771" s="2" t="s">
        <v>3898</v>
      </c>
      <c r="K771" s="2" t="s">
        <v>3899</v>
      </c>
      <c r="L771" s="373" t="s">
        <v>3155</v>
      </c>
    </row>
    <row r="772" spans="1:12">
      <c r="A772" s="2" t="s">
        <v>4222</v>
      </c>
      <c r="B772" s="2">
        <v>1250518</v>
      </c>
      <c r="C772" s="2" t="s">
        <v>3153</v>
      </c>
      <c r="D772" s="2" t="s">
        <v>3154</v>
      </c>
      <c r="E772" s="2">
        <v>12953.06</v>
      </c>
      <c r="F772" s="2">
        <v>12953.06</v>
      </c>
      <c r="G772" s="34">
        <v>43904</v>
      </c>
      <c r="H772" s="2">
        <v>13</v>
      </c>
      <c r="I772" s="2" t="s">
        <v>4179</v>
      </c>
      <c r="J772" s="2" t="s">
        <v>3898</v>
      </c>
      <c r="K772" s="2" t="s">
        <v>3899</v>
      </c>
      <c r="L772" s="373" t="s">
        <v>3155</v>
      </c>
    </row>
    <row r="773" spans="1:12">
      <c r="A773" s="2" t="s">
        <v>3162</v>
      </c>
      <c r="B773" s="2">
        <v>1171153</v>
      </c>
      <c r="C773" s="2" t="s">
        <v>3153</v>
      </c>
      <c r="D773" s="2" t="s">
        <v>3154</v>
      </c>
      <c r="E773" s="2">
        <v>26192.57</v>
      </c>
      <c r="F773" s="2">
        <v>26192.57</v>
      </c>
      <c r="G773" s="34">
        <v>43855</v>
      </c>
      <c r="H773" s="2">
        <v>62</v>
      </c>
      <c r="I773" s="2" t="s">
        <v>4181</v>
      </c>
      <c r="J773" s="2" t="s">
        <v>3898</v>
      </c>
      <c r="K773" s="2" t="s">
        <v>3899</v>
      </c>
      <c r="L773" s="373" t="s">
        <v>3155</v>
      </c>
    </row>
    <row r="774" spans="1:12">
      <c r="A774" s="2" t="s">
        <v>4358</v>
      </c>
      <c r="B774" s="2">
        <v>1247683</v>
      </c>
      <c r="C774" s="2" t="s">
        <v>3153</v>
      </c>
      <c r="D774" s="2" t="s">
        <v>3154</v>
      </c>
      <c r="E774" s="2">
        <v>913</v>
      </c>
      <c r="F774" s="2">
        <v>913</v>
      </c>
      <c r="G774" s="34">
        <v>43910</v>
      </c>
      <c r="H774" s="2">
        <v>7</v>
      </c>
      <c r="I774" s="2" t="s">
        <v>4179</v>
      </c>
      <c r="J774" s="2" t="s">
        <v>3898</v>
      </c>
      <c r="K774" s="2" t="s">
        <v>3899</v>
      </c>
      <c r="L774" s="373" t="s">
        <v>3155</v>
      </c>
    </row>
    <row r="775" spans="1:12">
      <c r="A775" s="2" t="s">
        <v>4359</v>
      </c>
      <c r="B775" s="2">
        <v>1112551</v>
      </c>
      <c r="C775" s="2" t="s">
        <v>3153</v>
      </c>
      <c r="D775" s="2" t="s">
        <v>3154</v>
      </c>
      <c r="E775" s="2">
        <v>16424.53</v>
      </c>
      <c r="F775" s="2">
        <v>16424.53</v>
      </c>
      <c r="G775" s="34">
        <v>43889</v>
      </c>
      <c r="H775" s="2">
        <v>28</v>
      </c>
      <c r="I775" s="2" t="s">
        <v>4179</v>
      </c>
      <c r="J775" s="2" t="s">
        <v>3898</v>
      </c>
      <c r="K775" s="2" t="s">
        <v>3899</v>
      </c>
      <c r="L775" s="373" t="s">
        <v>3155</v>
      </c>
    </row>
    <row r="776" spans="1:12">
      <c r="A776" s="2" t="s">
        <v>4235</v>
      </c>
      <c r="B776" s="2">
        <v>1250593</v>
      </c>
      <c r="C776" s="2" t="s">
        <v>3153</v>
      </c>
      <c r="D776" s="2" t="s">
        <v>3154</v>
      </c>
      <c r="E776" s="2">
        <v>27885.57</v>
      </c>
      <c r="F776" s="2">
        <v>27885.57</v>
      </c>
      <c r="G776" s="34">
        <v>43909</v>
      </c>
      <c r="H776" s="2">
        <v>8</v>
      </c>
      <c r="I776" s="2" t="s">
        <v>4179</v>
      </c>
      <c r="J776" s="2" t="s">
        <v>3898</v>
      </c>
      <c r="K776" s="2" t="s">
        <v>3899</v>
      </c>
      <c r="L776" s="373" t="s">
        <v>3155</v>
      </c>
    </row>
    <row r="777" spans="1:12">
      <c r="A777" s="2" t="s">
        <v>3162</v>
      </c>
      <c r="B777" s="2">
        <v>1171153</v>
      </c>
      <c r="C777" s="2" t="s">
        <v>3153</v>
      </c>
      <c r="D777" s="2" t="s">
        <v>3154</v>
      </c>
      <c r="E777" s="2">
        <v>20954.22</v>
      </c>
      <c r="F777" s="2">
        <v>20954.22</v>
      </c>
      <c r="G777" s="34">
        <v>43901</v>
      </c>
      <c r="H777" s="2">
        <v>16</v>
      </c>
      <c r="I777" s="2" t="s">
        <v>4179</v>
      </c>
      <c r="J777" s="2" t="s">
        <v>3898</v>
      </c>
      <c r="K777" s="2" t="s">
        <v>3899</v>
      </c>
      <c r="L777" s="373" t="s">
        <v>3155</v>
      </c>
    </row>
    <row r="778" spans="1:12">
      <c r="A778" s="2" t="s">
        <v>4223</v>
      </c>
      <c r="B778" s="2">
        <v>1250560</v>
      </c>
      <c r="C778" s="2" t="s">
        <v>3153</v>
      </c>
      <c r="D778" s="2" t="s">
        <v>3154</v>
      </c>
      <c r="E778" s="2">
        <v>14869</v>
      </c>
      <c r="F778" s="2">
        <v>14869</v>
      </c>
      <c r="G778" s="34">
        <v>43902</v>
      </c>
      <c r="H778" s="2">
        <v>15</v>
      </c>
      <c r="I778" s="2" t="s">
        <v>4179</v>
      </c>
      <c r="J778" s="2" t="s">
        <v>3898</v>
      </c>
      <c r="K778" s="2" t="s">
        <v>3899</v>
      </c>
      <c r="L778" s="373" t="s">
        <v>3155</v>
      </c>
    </row>
    <row r="779" spans="1:12">
      <c r="A779" s="2" t="s">
        <v>4360</v>
      </c>
      <c r="B779" s="2">
        <v>1164529</v>
      </c>
      <c r="C779" s="2" t="s">
        <v>3153</v>
      </c>
      <c r="D779" s="2" t="s">
        <v>3154</v>
      </c>
      <c r="E779" s="2">
        <v>1436.01</v>
      </c>
      <c r="F779" s="2">
        <v>1436.01</v>
      </c>
      <c r="G779" s="34">
        <v>43909</v>
      </c>
      <c r="H779" s="2">
        <v>8</v>
      </c>
      <c r="I779" s="2" t="s">
        <v>4179</v>
      </c>
      <c r="J779" s="2" t="s">
        <v>3898</v>
      </c>
      <c r="K779" s="2" t="s">
        <v>3899</v>
      </c>
      <c r="L779" s="373" t="s">
        <v>3155</v>
      </c>
    </row>
    <row r="780" spans="1:12">
      <c r="A780" s="2" t="s">
        <v>4223</v>
      </c>
      <c r="B780" s="2">
        <v>1250560</v>
      </c>
      <c r="C780" s="2" t="s">
        <v>3153</v>
      </c>
      <c r="D780" s="2" t="s">
        <v>3154</v>
      </c>
      <c r="E780" s="2">
        <v>4719.5200000000004</v>
      </c>
      <c r="F780" s="2">
        <v>4719.5200000000004</v>
      </c>
      <c r="G780" s="34">
        <v>43878</v>
      </c>
      <c r="H780" s="2">
        <v>39</v>
      </c>
      <c r="I780" s="2" t="s">
        <v>4177</v>
      </c>
      <c r="J780" s="2" t="s">
        <v>3898</v>
      </c>
      <c r="K780" s="2" t="s">
        <v>3899</v>
      </c>
      <c r="L780" s="373" t="s">
        <v>3155</v>
      </c>
    </row>
    <row r="781" spans="1:12">
      <c r="A781" s="2" t="s">
        <v>4218</v>
      </c>
      <c r="B781" s="2">
        <v>1250508</v>
      </c>
      <c r="C781" s="2" t="s">
        <v>3153</v>
      </c>
      <c r="D781" s="2" t="s">
        <v>3154</v>
      </c>
      <c r="E781" s="2">
        <v>26829.05</v>
      </c>
      <c r="F781" s="2">
        <v>26829.05</v>
      </c>
      <c r="G781" s="34">
        <v>43903</v>
      </c>
      <c r="H781" s="2">
        <v>14</v>
      </c>
      <c r="I781" s="2" t="s">
        <v>4179</v>
      </c>
      <c r="J781" s="2" t="s">
        <v>3898</v>
      </c>
      <c r="K781" s="2" t="s">
        <v>3899</v>
      </c>
      <c r="L781" s="373" t="s">
        <v>3155</v>
      </c>
    </row>
    <row r="782" spans="1:12">
      <c r="A782" s="2" t="s">
        <v>4222</v>
      </c>
      <c r="B782" s="2">
        <v>1250518</v>
      </c>
      <c r="C782" s="2" t="s">
        <v>3153</v>
      </c>
      <c r="D782" s="2" t="s">
        <v>3154</v>
      </c>
      <c r="E782" s="2">
        <v>24169.09</v>
      </c>
      <c r="F782" s="2">
        <v>24169.09</v>
      </c>
      <c r="G782" s="34">
        <v>43855</v>
      </c>
      <c r="H782" s="2">
        <v>62</v>
      </c>
      <c r="I782" s="2" t="s">
        <v>4181</v>
      </c>
      <c r="J782" s="2" t="s">
        <v>3898</v>
      </c>
      <c r="K782" s="2" t="s">
        <v>3899</v>
      </c>
      <c r="L782" s="373" t="s">
        <v>3155</v>
      </c>
    </row>
    <row r="783" spans="1:12">
      <c r="A783" s="2" t="s">
        <v>3160</v>
      </c>
      <c r="B783" s="2">
        <v>1250552</v>
      </c>
      <c r="C783" s="2" t="s">
        <v>3153</v>
      </c>
      <c r="D783" s="2" t="s">
        <v>3154</v>
      </c>
      <c r="E783" s="2">
        <v>20706.150000000001</v>
      </c>
      <c r="F783" s="2">
        <v>99.15</v>
      </c>
      <c r="G783" s="34">
        <v>43897</v>
      </c>
      <c r="H783" s="2">
        <v>20</v>
      </c>
      <c r="I783" s="2" t="s">
        <v>4179</v>
      </c>
      <c r="J783" s="2" t="s">
        <v>3898</v>
      </c>
      <c r="K783" s="2" t="s">
        <v>3899</v>
      </c>
      <c r="L783" s="373" t="s">
        <v>3155</v>
      </c>
    </row>
    <row r="784" spans="1:12">
      <c r="A784" s="2" t="s">
        <v>4223</v>
      </c>
      <c r="B784" s="2">
        <v>1250560</v>
      </c>
      <c r="C784" s="2" t="s">
        <v>3153</v>
      </c>
      <c r="D784" s="2" t="s">
        <v>3154</v>
      </c>
      <c r="E784" s="2">
        <v>20535.3</v>
      </c>
      <c r="F784" s="2">
        <v>20535.3</v>
      </c>
      <c r="G784" s="34">
        <v>43885</v>
      </c>
      <c r="H784" s="2">
        <v>32</v>
      </c>
      <c r="I784" s="2" t="s">
        <v>4177</v>
      </c>
      <c r="J784" s="2" t="s">
        <v>3898</v>
      </c>
      <c r="K784" s="2" t="s">
        <v>3899</v>
      </c>
      <c r="L784" s="373" t="s">
        <v>3155</v>
      </c>
    </row>
    <row r="785" spans="1:12">
      <c r="A785" s="2" t="s">
        <v>4361</v>
      </c>
      <c r="B785" s="2">
        <v>1264470</v>
      </c>
      <c r="C785" s="2" t="s">
        <v>3153</v>
      </c>
      <c r="D785" s="2" t="s">
        <v>3154</v>
      </c>
      <c r="E785" s="2">
        <v>24186.2</v>
      </c>
      <c r="F785" s="2">
        <v>24186.2</v>
      </c>
      <c r="G785" s="34">
        <v>43906</v>
      </c>
      <c r="H785" s="2">
        <v>11</v>
      </c>
      <c r="I785" s="2" t="s">
        <v>4179</v>
      </c>
      <c r="J785" s="2" t="s">
        <v>3898</v>
      </c>
      <c r="K785" s="2" t="s">
        <v>3899</v>
      </c>
      <c r="L785" s="373" t="s">
        <v>3155</v>
      </c>
    </row>
    <row r="786" spans="1:12">
      <c r="A786" s="2" t="s">
        <v>3162</v>
      </c>
      <c r="B786" s="2">
        <v>1171153</v>
      </c>
      <c r="C786" s="2" t="s">
        <v>3153</v>
      </c>
      <c r="D786" s="2" t="s">
        <v>3154</v>
      </c>
      <c r="E786" s="2">
        <v>25870.06</v>
      </c>
      <c r="F786" s="2">
        <v>25870.06</v>
      </c>
      <c r="G786" s="34">
        <v>43890</v>
      </c>
      <c r="H786" s="2">
        <v>27</v>
      </c>
      <c r="I786" s="2" t="s">
        <v>4179</v>
      </c>
      <c r="J786" s="2" t="s">
        <v>3898</v>
      </c>
      <c r="K786" s="2" t="s">
        <v>3899</v>
      </c>
      <c r="L786" s="373" t="s">
        <v>3155</v>
      </c>
    </row>
    <row r="787" spans="1:12">
      <c r="A787" s="2" t="s">
        <v>3157</v>
      </c>
      <c r="B787" s="2">
        <v>1250590</v>
      </c>
      <c r="C787" s="2" t="s">
        <v>3153</v>
      </c>
      <c r="D787" s="2" t="s">
        <v>3154</v>
      </c>
      <c r="E787" s="2">
        <v>20093.560000000001</v>
      </c>
      <c r="F787" s="2">
        <v>20093.560000000001</v>
      </c>
      <c r="G787" s="34">
        <v>43902</v>
      </c>
      <c r="H787" s="2">
        <v>15</v>
      </c>
      <c r="I787" s="2" t="s">
        <v>4179</v>
      </c>
      <c r="J787" s="2" t="s">
        <v>3898</v>
      </c>
      <c r="K787" s="2" t="s">
        <v>3899</v>
      </c>
      <c r="L787" s="373" t="s">
        <v>3155</v>
      </c>
    </row>
    <row r="788" spans="1:12">
      <c r="A788" s="2" t="s">
        <v>3897</v>
      </c>
      <c r="B788" s="2">
        <v>303629</v>
      </c>
      <c r="C788" s="2" t="s">
        <v>3153</v>
      </c>
      <c r="D788" s="2" t="s">
        <v>3154</v>
      </c>
      <c r="E788" s="2">
        <v>6595.78</v>
      </c>
      <c r="F788" s="2">
        <v>6595.78</v>
      </c>
      <c r="G788" s="34">
        <v>43726</v>
      </c>
      <c r="H788" s="2">
        <v>191</v>
      </c>
      <c r="I788" s="2" t="s">
        <v>3870</v>
      </c>
      <c r="J788" s="2" t="s">
        <v>3898</v>
      </c>
      <c r="K788" s="2" t="s">
        <v>3899</v>
      </c>
      <c r="L788" s="373" t="s">
        <v>3155</v>
      </c>
    </row>
    <row r="789" spans="1:12">
      <c r="A789" s="2" t="s">
        <v>4227</v>
      </c>
      <c r="B789" s="2">
        <v>1250594</v>
      </c>
      <c r="C789" s="2" t="s">
        <v>3153</v>
      </c>
      <c r="D789" s="2" t="s">
        <v>3154</v>
      </c>
      <c r="E789" s="2">
        <v>25063.15</v>
      </c>
      <c r="F789" s="2">
        <v>25063.15</v>
      </c>
      <c r="G789" s="34">
        <v>43906</v>
      </c>
      <c r="H789" s="2">
        <v>11</v>
      </c>
      <c r="I789" s="2" t="s">
        <v>4179</v>
      </c>
      <c r="J789" s="2" t="s">
        <v>3898</v>
      </c>
      <c r="K789" s="2" t="s">
        <v>3899</v>
      </c>
      <c r="L789" s="373" t="s">
        <v>3155</v>
      </c>
    </row>
    <row r="790" spans="1:12">
      <c r="A790" s="2" t="s">
        <v>4362</v>
      </c>
      <c r="B790" s="2">
        <v>969743</v>
      </c>
      <c r="C790" s="2" t="s">
        <v>3153</v>
      </c>
      <c r="D790" s="2" t="s">
        <v>3154</v>
      </c>
      <c r="E790" s="2">
        <v>1180</v>
      </c>
      <c r="F790" s="2">
        <v>1180</v>
      </c>
      <c r="G790" s="34">
        <v>43876</v>
      </c>
      <c r="H790" s="2">
        <v>41</v>
      </c>
      <c r="I790" s="2" t="s">
        <v>4177</v>
      </c>
      <c r="J790" s="2" t="s">
        <v>3898</v>
      </c>
      <c r="K790" s="2" t="s">
        <v>3899</v>
      </c>
      <c r="L790" s="373" t="s">
        <v>3155</v>
      </c>
    </row>
    <row r="791" spans="1:12">
      <c r="A791" s="2" t="s">
        <v>4222</v>
      </c>
      <c r="B791" s="2">
        <v>1250518</v>
      </c>
      <c r="C791" s="2" t="s">
        <v>3153</v>
      </c>
      <c r="D791" s="2" t="s">
        <v>3154</v>
      </c>
      <c r="E791" s="2">
        <v>22469.31</v>
      </c>
      <c r="F791" s="2">
        <v>22469.31</v>
      </c>
      <c r="G791" s="34">
        <v>43911</v>
      </c>
      <c r="H791" s="2">
        <v>6</v>
      </c>
      <c r="I791" s="2" t="s">
        <v>4179</v>
      </c>
      <c r="J791" s="2" t="s">
        <v>3898</v>
      </c>
      <c r="K791" s="2" t="s">
        <v>3899</v>
      </c>
      <c r="L791" s="373" t="s">
        <v>3155</v>
      </c>
    </row>
    <row r="792" spans="1:12">
      <c r="A792" s="2" t="s">
        <v>4218</v>
      </c>
      <c r="B792" s="2">
        <v>1250508</v>
      </c>
      <c r="C792" s="2" t="s">
        <v>3153</v>
      </c>
      <c r="D792" s="2" t="s">
        <v>3154</v>
      </c>
      <c r="E792" s="2">
        <v>10767.45</v>
      </c>
      <c r="F792" s="2">
        <v>10767.45</v>
      </c>
      <c r="G792" s="34">
        <v>43910</v>
      </c>
      <c r="H792" s="2">
        <v>7</v>
      </c>
      <c r="I792" s="2" t="s">
        <v>4179</v>
      </c>
      <c r="J792" s="2" t="s">
        <v>3898</v>
      </c>
      <c r="K792" s="2" t="s">
        <v>3899</v>
      </c>
      <c r="L792" s="373" t="s">
        <v>3155</v>
      </c>
    </row>
    <row r="793" spans="1:12">
      <c r="A793" s="2" t="s">
        <v>3162</v>
      </c>
      <c r="B793" s="2">
        <v>1171153</v>
      </c>
      <c r="C793" s="2" t="s">
        <v>3153</v>
      </c>
      <c r="D793" s="2" t="s">
        <v>3154</v>
      </c>
      <c r="E793" s="2">
        <v>114000.93</v>
      </c>
      <c r="F793" s="2">
        <v>114000.93</v>
      </c>
      <c r="G793" s="34">
        <v>43888</v>
      </c>
      <c r="H793" s="2">
        <v>29</v>
      </c>
      <c r="I793" s="2" t="s">
        <v>4179</v>
      </c>
      <c r="J793" s="2" t="s">
        <v>3898</v>
      </c>
      <c r="K793" s="2" t="s">
        <v>3899</v>
      </c>
      <c r="L793" s="373" t="s">
        <v>3155</v>
      </c>
    </row>
    <row r="794" spans="1:12">
      <c r="A794" s="2" t="s">
        <v>4223</v>
      </c>
      <c r="B794" s="2">
        <v>1250560</v>
      </c>
      <c r="C794" s="2" t="s">
        <v>3153</v>
      </c>
      <c r="D794" s="2" t="s">
        <v>3154</v>
      </c>
      <c r="E794" s="2">
        <v>12513.86</v>
      </c>
      <c r="F794" s="2">
        <v>12513.86</v>
      </c>
      <c r="G794" s="34">
        <v>43886</v>
      </c>
      <c r="H794" s="2">
        <v>31</v>
      </c>
      <c r="I794" s="2" t="s">
        <v>4177</v>
      </c>
      <c r="J794" s="2" t="s">
        <v>3898</v>
      </c>
      <c r="K794" s="2" t="s">
        <v>3899</v>
      </c>
      <c r="L794" s="373" t="s">
        <v>3155</v>
      </c>
    </row>
    <row r="795" spans="1:12">
      <c r="A795" s="2" t="s">
        <v>3160</v>
      </c>
      <c r="B795" s="2">
        <v>1250552</v>
      </c>
      <c r="C795" s="2" t="s">
        <v>3153</v>
      </c>
      <c r="D795" s="2" t="s">
        <v>3154</v>
      </c>
      <c r="E795" s="2">
        <v>28465.59</v>
      </c>
      <c r="F795" s="2">
        <v>28465.59</v>
      </c>
      <c r="G795" s="34">
        <v>43909</v>
      </c>
      <c r="H795" s="2">
        <v>8</v>
      </c>
      <c r="I795" s="2" t="s">
        <v>4179</v>
      </c>
      <c r="J795" s="2" t="s">
        <v>3898</v>
      </c>
      <c r="K795" s="2" t="s">
        <v>3899</v>
      </c>
      <c r="L795" s="373" t="s">
        <v>3155</v>
      </c>
    </row>
    <row r="796" spans="1:12">
      <c r="A796" s="2" t="s">
        <v>4223</v>
      </c>
      <c r="B796" s="2">
        <v>1250560</v>
      </c>
      <c r="C796" s="2" t="s">
        <v>3153</v>
      </c>
      <c r="D796" s="2" t="s">
        <v>3154</v>
      </c>
      <c r="E796" s="2">
        <v>27400.41</v>
      </c>
      <c r="F796" s="2">
        <v>27400.41</v>
      </c>
      <c r="G796" s="34">
        <v>43861</v>
      </c>
      <c r="H796" s="2">
        <v>56</v>
      </c>
      <c r="I796" s="2" t="s">
        <v>4177</v>
      </c>
      <c r="J796" s="2" t="s">
        <v>3898</v>
      </c>
      <c r="K796" s="2" t="s">
        <v>3899</v>
      </c>
      <c r="L796" s="373" t="s">
        <v>3155</v>
      </c>
    </row>
    <row r="797" spans="1:12">
      <c r="A797" s="2" t="s">
        <v>3162</v>
      </c>
      <c r="B797" s="2">
        <v>1171153</v>
      </c>
      <c r="C797" s="2" t="s">
        <v>3153</v>
      </c>
      <c r="D797" s="2" t="s">
        <v>3154</v>
      </c>
      <c r="E797" s="2">
        <v>17631.490000000002</v>
      </c>
      <c r="F797" s="2">
        <v>17631.490000000002</v>
      </c>
      <c r="G797" s="34">
        <v>43902</v>
      </c>
      <c r="H797" s="2">
        <v>15</v>
      </c>
      <c r="I797" s="2" t="s">
        <v>4179</v>
      </c>
      <c r="J797" s="2" t="s">
        <v>3898</v>
      </c>
      <c r="K797" s="2" t="s">
        <v>3899</v>
      </c>
      <c r="L797" s="373" t="s">
        <v>3155</v>
      </c>
    </row>
    <row r="798" spans="1:12">
      <c r="A798" s="2" t="s">
        <v>4223</v>
      </c>
      <c r="B798" s="2">
        <v>1250560</v>
      </c>
      <c r="C798" s="2" t="s">
        <v>3153</v>
      </c>
      <c r="D798" s="2" t="s">
        <v>3154</v>
      </c>
      <c r="E798" s="2">
        <v>18140.89</v>
      </c>
      <c r="F798" s="2">
        <v>189.89</v>
      </c>
      <c r="G798" s="34">
        <v>43848</v>
      </c>
      <c r="H798" s="2">
        <v>69</v>
      </c>
      <c r="I798" s="2" t="s">
        <v>4181</v>
      </c>
      <c r="J798" s="2" t="s">
        <v>3898</v>
      </c>
      <c r="K798" s="2" t="s">
        <v>3899</v>
      </c>
      <c r="L798" s="373" t="s">
        <v>3155</v>
      </c>
    </row>
    <row r="799" spans="1:12">
      <c r="A799" s="2" t="s">
        <v>4222</v>
      </c>
      <c r="B799" s="2">
        <v>1250518</v>
      </c>
      <c r="C799" s="2" t="s">
        <v>3153</v>
      </c>
      <c r="D799" s="2" t="s">
        <v>3154</v>
      </c>
      <c r="E799" s="2">
        <v>30961.13</v>
      </c>
      <c r="F799" s="2">
        <v>30961.13</v>
      </c>
      <c r="G799" s="34">
        <v>43907</v>
      </c>
      <c r="H799" s="2">
        <v>10</v>
      </c>
      <c r="I799" s="2" t="s">
        <v>4179</v>
      </c>
      <c r="J799" s="2" t="s">
        <v>3898</v>
      </c>
      <c r="K799" s="2" t="s">
        <v>3899</v>
      </c>
      <c r="L799" s="373" t="s">
        <v>3155</v>
      </c>
    </row>
    <row r="800" spans="1:12">
      <c r="A800" s="2" t="s">
        <v>3160</v>
      </c>
      <c r="B800" s="2">
        <v>1250552</v>
      </c>
      <c r="C800" s="2" t="s">
        <v>3153</v>
      </c>
      <c r="D800" s="2" t="s">
        <v>3154</v>
      </c>
      <c r="E800" s="2">
        <v>12155.74</v>
      </c>
      <c r="F800" s="2">
        <v>12155.74</v>
      </c>
      <c r="G800" s="34">
        <v>43903</v>
      </c>
      <c r="H800" s="2">
        <v>14</v>
      </c>
      <c r="I800" s="2" t="s">
        <v>4179</v>
      </c>
      <c r="J800" s="2" t="s">
        <v>3898</v>
      </c>
      <c r="K800" s="2" t="s">
        <v>3899</v>
      </c>
      <c r="L800" s="373" t="s">
        <v>3155</v>
      </c>
    </row>
    <row r="801" spans="1:12">
      <c r="A801" s="2" t="s">
        <v>3162</v>
      </c>
      <c r="B801" s="2">
        <v>1171153</v>
      </c>
      <c r="C801" s="2" t="s">
        <v>3153</v>
      </c>
      <c r="D801" s="2" t="s">
        <v>3154</v>
      </c>
      <c r="E801" s="2">
        <v>7803.95</v>
      </c>
      <c r="F801" s="2">
        <v>7803.95</v>
      </c>
      <c r="G801" s="34">
        <v>43903</v>
      </c>
      <c r="H801" s="2">
        <v>14</v>
      </c>
      <c r="I801" s="2" t="s">
        <v>4179</v>
      </c>
      <c r="J801" s="2" t="s">
        <v>3898</v>
      </c>
      <c r="K801" s="2" t="s">
        <v>3899</v>
      </c>
      <c r="L801" s="373" t="s">
        <v>3155</v>
      </c>
    </row>
    <row r="802" spans="1:12">
      <c r="A802" s="2" t="s">
        <v>3162</v>
      </c>
      <c r="B802" s="2">
        <v>1171153</v>
      </c>
      <c r="C802" s="2" t="s">
        <v>3153</v>
      </c>
      <c r="D802" s="2" t="s">
        <v>3154</v>
      </c>
      <c r="E802" s="2">
        <v>12435.83</v>
      </c>
      <c r="F802" s="2">
        <v>12435.83</v>
      </c>
      <c r="G802" s="34">
        <v>43896</v>
      </c>
      <c r="H802" s="2">
        <v>21</v>
      </c>
      <c r="I802" s="2" t="s">
        <v>4179</v>
      </c>
      <c r="J802" s="2" t="s">
        <v>3898</v>
      </c>
      <c r="K802" s="2" t="s">
        <v>3899</v>
      </c>
      <c r="L802" s="373" t="s">
        <v>3155</v>
      </c>
    </row>
    <row r="803" spans="1:12">
      <c r="A803" s="2" t="s">
        <v>4219</v>
      </c>
      <c r="B803" s="2">
        <v>1250603</v>
      </c>
      <c r="C803" s="2" t="s">
        <v>3153</v>
      </c>
      <c r="D803" s="2" t="s">
        <v>3154</v>
      </c>
      <c r="E803" s="2">
        <v>23498.69</v>
      </c>
      <c r="F803" s="2">
        <v>23498.69</v>
      </c>
      <c r="G803" s="34">
        <v>43911</v>
      </c>
      <c r="H803" s="2">
        <v>6</v>
      </c>
      <c r="I803" s="2" t="s">
        <v>4179</v>
      </c>
      <c r="J803" s="2" t="s">
        <v>3898</v>
      </c>
      <c r="K803" s="2" t="s">
        <v>3899</v>
      </c>
      <c r="L803" s="373" t="s">
        <v>3155</v>
      </c>
    </row>
    <row r="804" spans="1:12">
      <c r="A804" s="2" t="s">
        <v>4223</v>
      </c>
      <c r="B804" s="2">
        <v>1250560</v>
      </c>
      <c r="C804" s="2" t="s">
        <v>3153</v>
      </c>
      <c r="D804" s="2" t="s">
        <v>3154</v>
      </c>
      <c r="E804" s="2">
        <v>22544.47</v>
      </c>
      <c r="F804" s="2">
        <v>22544.47</v>
      </c>
      <c r="G804" s="34">
        <v>43880</v>
      </c>
      <c r="H804" s="2">
        <v>37</v>
      </c>
      <c r="I804" s="2" t="s">
        <v>4177</v>
      </c>
      <c r="J804" s="2" t="s">
        <v>3898</v>
      </c>
      <c r="K804" s="2" t="s">
        <v>3899</v>
      </c>
      <c r="L804" s="373" t="s">
        <v>3155</v>
      </c>
    </row>
    <row r="805" spans="1:12">
      <c r="A805" s="2" t="s">
        <v>4352</v>
      </c>
      <c r="B805" s="2">
        <v>1255984</v>
      </c>
      <c r="C805" s="2" t="s">
        <v>3153</v>
      </c>
      <c r="D805" s="2" t="s">
        <v>3154</v>
      </c>
      <c r="E805" s="2">
        <v>276781.99</v>
      </c>
      <c r="F805" s="2">
        <v>80414.990000000005</v>
      </c>
      <c r="G805" s="34">
        <v>43861</v>
      </c>
      <c r="H805" s="2">
        <v>56</v>
      </c>
      <c r="I805" s="2" t="s">
        <v>4177</v>
      </c>
      <c r="J805" s="2" t="s">
        <v>3898</v>
      </c>
      <c r="K805" s="2" t="s">
        <v>3899</v>
      </c>
      <c r="L805" s="373" t="s">
        <v>3155</v>
      </c>
    </row>
    <row r="806" spans="1:12">
      <c r="A806" s="2" t="s">
        <v>3162</v>
      </c>
      <c r="B806" s="2">
        <v>1171153</v>
      </c>
      <c r="C806" s="2" t="s">
        <v>3153</v>
      </c>
      <c r="D806" s="2" t="s">
        <v>3154</v>
      </c>
      <c r="E806" s="2">
        <v>12499.34</v>
      </c>
      <c r="F806" s="2">
        <v>12499.34</v>
      </c>
      <c r="G806" s="34">
        <v>43906</v>
      </c>
      <c r="H806" s="2">
        <v>11</v>
      </c>
      <c r="I806" s="2" t="s">
        <v>4179</v>
      </c>
      <c r="J806" s="2" t="s">
        <v>3898</v>
      </c>
      <c r="K806" s="2" t="s">
        <v>3899</v>
      </c>
      <c r="L806" s="373" t="s">
        <v>3155</v>
      </c>
    </row>
    <row r="807" spans="1:12">
      <c r="A807" s="2" t="s">
        <v>4218</v>
      </c>
      <c r="B807" s="2">
        <v>1250508</v>
      </c>
      <c r="C807" s="2" t="s">
        <v>3153</v>
      </c>
      <c r="D807" s="2" t="s">
        <v>3154</v>
      </c>
      <c r="E807" s="2">
        <v>8361.18</v>
      </c>
      <c r="F807" s="2">
        <v>8361.18</v>
      </c>
      <c r="G807" s="34">
        <v>43897</v>
      </c>
      <c r="H807" s="2">
        <v>20</v>
      </c>
      <c r="I807" s="2" t="s">
        <v>4179</v>
      </c>
      <c r="J807" s="2" t="s">
        <v>3898</v>
      </c>
      <c r="K807" s="2" t="s">
        <v>3899</v>
      </c>
      <c r="L807" s="373" t="s">
        <v>3155</v>
      </c>
    </row>
    <row r="808" spans="1:12">
      <c r="A808" s="2" t="s">
        <v>3162</v>
      </c>
      <c r="B808" s="2">
        <v>1171153</v>
      </c>
      <c r="C808" s="2" t="s">
        <v>3153</v>
      </c>
      <c r="D808" s="2" t="s">
        <v>3154</v>
      </c>
      <c r="E808" s="2">
        <v>24481.040000000001</v>
      </c>
      <c r="F808" s="2">
        <v>24481.040000000001</v>
      </c>
      <c r="G808" s="34">
        <v>43907</v>
      </c>
      <c r="H808" s="2">
        <v>10</v>
      </c>
      <c r="I808" s="2" t="s">
        <v>4179</v>
      </c>
      <c r="J808" s="2" t="s">
        <v>3898</v>
      </c>
      <c r="K808" s="2" t="s">
        <v>3899</v>
      </c>
      <c r="L808" s="373" t="s">
        <v>3155</v>
      </c>
    </row>
    <row r="809" spans="1:12">
      <c r="A809" s="2" t="s">
        <v>4223</v>
      </c>
      <c r="B809" s="2">
        <v>1250560</v>
      </c>
      <c r="C809" s="2" t="s">
        <v>3153</v>
      </c>
      <c r="D809" s="2" t="s">
        <v>3154</v>
      </c>
      <c r="E809" s="2">
        <v>28191.86</v>
      </c>
      <c r="F809" s="2">
        <v>28191.86</v>
      </c>
      <c r="G809" s="34">
        <v>43909</v>
      </c>
      <c r="H809" s="2">
        <v>8</v>
      </c>
      <c r="I809" s="2" t="s">
        <v>4179</v>
      </c>
      <c r="J809" s="2" t="s">
        <v>3898</v>
      </c>
      <c r="K809" s="2" t="s">
        <v>3899</v>
      </c>
      <c r="L809" s="373" t="s">
        <v>3155</v>
      </c>
    </row>
    <row r="810" spans="1:12">
      <c r="A810" s="2" t="s">
        <v>4223</v>
      </c>
      <c r="B810" s="2">
        <v>1250560</v>
      </c>
      <c r="C810" s="2" t="s">
        <v>3153</v>
      </c>
      <c r="D810" s="2" t="s">
        <v>3154</v>
      </c>
      <c r="E810" s="2">
        <v>51658.64</v>
      </c>
      <c r="F810" s="2">
        <v>51658.64</v>
      </c>
      <c r="G810" s="34">
        <v>43890</v>
      </c>
      <c r="H810" s="2">
        <v>27</v>
      </c>
      <c r="I810" s="2" t="s">
        <v>4179</v>
      </c>
      <c r="J810" s="2" t="s">
        <v>3898</v>
      </c>
      <c r="K810" s="2" t="s">
        <v>3899</v>
      </c>
      <c r="L810" s="373" t="s">
        <v>3155</v>
      </c>
    </row>
    <row r="811" spans="1:12">
      <c r="A811" s="2" t="s">
        <v>4363</v>
      </c>
      <c r="B811" s="2">
        <v>990915</v>
      </c>
      <c r="C811" s="2" t="s">
        <v>3148</v>
      </c>
      <c r="D811" s="2" t="s">
        <v>3149</v>
      </c>
      <c r="E811" s="2">
        <v>-4000</v>
      </c>
      <c r="F811" s="2">
        <v>-4000</v>
      </c>
      <c r="G811" s="34">
        <v>43911</v>
      </c>
      <c r="H811" s="2">
        <v>6</v>
      </c>
      <c r="I811" s="2" t="s">
        <v>4179</v>
      </c>
      <c r="J811" s="2" t="s">
        <v>3901</v>
      </c>
      <c r="K811" s="2" t="s">
        <v>3150</v>
      </c>
      <c r="L811" s="373" t="s">
        <v>3902</v>
      </c>
    </row>
    <row r="812" spans="1:12">
      <c r="A812" s="2" t="s">
        <v>4364</v>
      </c>
      <c r="B812" s="2">
        <v>1290841</v>
      </c>
      <c r="C812" s="2" t="s">
        <v>3148</v>
      </c>
      <c r="D812" s="2" t="s">
        <v>3149</v>
      </c>
      <c r="E812" s="2">
        <v>-10000</v>
      </c>
      <c r="F812" s="2">
        <v>-10000</v>
      </c>
      <c r="G812" s="34">
        <v>43909</v>
      </c>
      <c r="H812" s="2">
        <v>8</v>
      </c>
      <c r="I812" s="2" t="s">
        <v>4179</v>
      </c>
      <c r="J812" s="2" t="s">
        <v>3901</v>
      </c>
      <c r="K812" s="2" t="s">
        <v>3150</v>
      </c>
      <c r="L812" s="373" t="s">
        <v>3902</v>
      </c>
    </row>
    <row r="813" spans="1:12">
      <c r="A813" s="2" t="s">
        <v>4365</v>
      </c>
      <c r="B813" s="2">
        <v>1282721</v>
      </c>
      <c r="C813" s="2" t="s">
        <v>3148</v>
      </c>
      <c r="D813" s="2" t="s">
        <v>3149</v>
      </c>
      <c r="E813" s="2">
        <v>-10000</v>
      </c>
      <c r="F813" s="2">
        <v>-10000</v>
      </c>
      <c r="G813" s="34">
        <v>43882</v>
      </c>
      <c r="H813" s="2">
        <v>35</v>
      </c>
      <c r="I813" s="2" t="s">
        <v>4177</v>
      </c>
      <c r="J813" s="2" t="s">
        <v>3901</v>
      </c>
      <c r="K813" s="2" t="s">
        <v>3150</v>
      </c>
      <c r="L813" s="373" t="s">
        <v>3902</v>
      </c>
    </row>
    <row r="814" spans="1:12">
      <c r="A814" s="2" t="s">
        <v>4366</v>
      </c>
      <c r="B814" s="2">
        <v>1280594</v>
      </c>
      <c r="C814" s="2" t="s">
        <v>3148</v>
      </c>
      <c r="D814" s="2" t="s">
        <v>3149</v>
      </c>
      <c r="E814" s="2">
        <v>-6800</v>
      </c>
      <c r="F814" s="2">
        <v>-96.32</v>
      </c>
      <c r="G814" s="34">
        <v>43880</v>
      </c>
      <c r="H814" s="2">
        <v>37</v>
      </c>
      <c r="I814" s="2" t="s">
        <v>4177</v>
      </c>
      <c r="J814" s="2" t="s">
        <v>3901</v>
      </c>
      <c r="K814" s="2" t="s">
        <v>3150</v>
      </c>
      <c r="L814" s="373" t="s">
        <v>3902</v>
      </c>
    </row>
    <row r="815" spans="1:12">
      <c r="A815" s="2" t="s">
        <v>4367</v>
      </c>
      <c r="B815" s="2">
        <v>914593</v>
      </c>
      <c r="C815" s="2" t="s">
        <v>3148</v>
      </c>
      <c r="D815" s="2" t="s">
        <v>3149</v>
      </c>
      <c r="E815" s="2">
        <v>-118</v>
      </c>
      <c r="F815" s="2">
        <v>-118</v>
      </c>
      <c r="G815" s="34">
        <v>43815</v>
      </c>
      <c r="H815" s="2">
        <v>102</v>
      </c>
      <c r="I815" s="2" t="s">
        <v>4174</v>
      </c>
      <c r="J815" s="2" t="s">
        <v>3901</v>
      </c>
      <c r="K815" s="2" t="s">
        <v>3150</v>
      </c>
      <c r="L815" s="373" t="s">
        <v>3902</v>
      </c>
    </row>
    <row r="816" spans="1:12">
      <c r="A816" s="2" t="s">
        <v>4368</v>
      </c>
      <c r="B816" s="2">
        <v>1091142</v>
      </c>
      <c r="C816" s="2" t="s">
        <v>3148</v>
      </c>
      <c r="D816" s="2" t="s">
        <v>3149</v>
      </c>
      <c r="E816" s="2">
        <v>-8600</v>
      </c>
      <c r="F816" s="2">
        <v>-13.79</v>
      </c>
      <c r="G816" s="34">
        <v>43899</v>
      </c>
      <c r="H816" s="2">
        <v>18</v>
      </c>
      <c r="I816" s="2" t="s">
        <v>4179</v>
      </c>
      <c r="J816" s="2" t="s">
        <v>3901</v>
      </c>
      <c r="K816" s="2" t="s">
        <v>3150</v>
      </c>
      <c r="L816" s="373" t="s">
        <v>3902</v>
      </c>
    </row>
    <row r="817" spans="1:12">
      <c r="A817" s="2" t="s">
        <v>4369</v>
      </c>
      <c r="B817" s="2">
        <v>1277030</v>
      </c>
      <c r="C817" s="2" t="s">
        <v>3148</v>
      </c>
      <c r="D817" s="2" t="s">
        <v>3149</v>
      </c>
      <c r="E817" s="2">
        <v>-2500</v>
      </c>
      <c r="F817" s="2">
        <v>-2500</v>
      </c>
      <c r="G817" s="34">
        <v>43909</v>
      </c>
      <c r="H817" s="2">
        <v>8</v>
      </c>
      <c r="I817" s="2" t="s">
        <v>4179</v>
      </c>
      <c r="J817" s="2" t="s">
        <v>3901</v>
      </c>
      <c r="K817" s="2" t="s">
        <v>3150</v>
      </c>
      <c r="L817" s="373" t="s">
        <v>3902</v>
      </c>
    </row>
    <row r="818" spans="1:12">
      <c r="A818" s="2" t="s">
        <v>4370</v>
      </c>
      <c r="B818" s="2">
        <v>998001</v>
      </c>
      <c r="C818" s="2" t="s">
        <v>3148</v>
      </c>
      <c r="D818" s="2" t="s">
        <v>3149</v>
      </c>
      <c r="E818" s="2">
        <v>-1500</v>
      </c>
      <c r="F818" s="2">
        <v>-1500</v>
      </c>
      <c r="G818" s="34">
        <v>43875</v>
      </c>
      <c r="H818" s="2">
        <v>42</v>
      </c>
      <c r="I818" s="2" t="s">
        <v>4177</v>
      </c>
      <c r="J818" s="2" t="s">
        <v>3901</v>
      </c>
      <c r="K818" s="2" t="s">
        <v>3150</v>
      </c>
      <c r="L818" s="373" t="s">
        <v>3902</v>
      </c>
    </row>
    <row r="819" spans="1:12">
      <c r="A819" s="2" t="s">
        <v>4371</v>
      </c>
      <c r="B819" s="2">
        <v>974140</v>
      </c>
      <c r="C819" s="2" t="s">
        <v>3148</v>
      </c>
      <c r="D819" s="2" t="s">
        <v>3149</v>
      </c>
      <c r="E819" s="2">
        <v>-3382</v>
      </c>
      <c r="F819" s="2">
        <v>-1146.78</v>
      </c>
      <c r="G819" s="34">
        <v>43899</v>
      </c>
      <c r="H819" s="2">
        <v>18</v>
      </c>
      <c r="I819" s="2" t="s">
        <v>4179</v>
      </c>
      <c r="J819" s="2" t="s">
        <v>3901</v>
      </c>
      <c r="K819" s="2" t="s">
        <v>3150</v>
      </c>
      <c r="L819" s="373" t="s">
        <v>3902</v>
      </c>
    </row>
    <row r="820" spans="1:12">
      <c r="A820" s="2" t="s">
        <v>4372</v>
      </c>
      <c r="B820" s="2">
        <v>1277930</v>
      </c>
      <c r="C820" s="2" t="s">
        <v>3148</v>
      </c>
      <c r="D820" s="2" t="s">
        <v>3149</v>
      </c>
      <c r="E820" s="2">
        <v>-6000</v>
      </c>
      <c r="F820" s="2">
        <v>-6000</v>
      </c>
      <c r="G820" s="34">
        <v>43865</v>
      </c>
      <c r="H820" s="2">
        <v>52</v>
      </c>
      <c r="I820" s="2" t="s">
        <v>4177</v>
      </c>
      <c r="J820" s="2" t="s">
        <v>3901</v>
      </c>
      <c r="K820" s="2" t="s">
        <v>3150</v>
      </c>
      <c r="L820" s="373" t="s">
        <v>3902</v>
      </c>
    </row>
    <row r="821" spans="1:12">
      <c r="A821" s="2" t="s">
        <v>3900</v>
      </c>
      <c r="B821" s="2">
        <v>778796</v>
      </c>
      <c r="C821" s="2" t="s">
        <v>3148</v>
      </c>
      <c r="D821" s="2" t="s">
        <v>3149</v>
      </c>
      <c r="E821" s="2">
        <v>-10000</v>
      </c>
      <c r="F821" s="2">
        <v>-10000</v>
      </c>
      <c r="G821" s="34">
        <v>43693</v>
      </c>
      <c r="H821" s="2">
        <v>224</v>
      </c>
      <c r="I821" s="2" t="s">
        <v>3870</v>
      </c>
      <c r="J821" s="2" t="s">
        <v>3901</v>
      </c>
      <c r="K821" s="2" t="s">
        <v>3150</v>
      </c>
      <c r="L821" s="373" t="s">
        <v>3902</v>
      </c>
    </row>
    <row r="822" spans="1:12">
      <c r="A822" s="2" t="s">
        <v>4373</v>
      </c>
      <c r="B822" s="2">
        <v>1289881</v>
      </c>
      <c r="C822" s="2" t="s">
        <v>3148</v>
      </c>
      <c r="D822" s="2" t="s">
        <v>3149</v>
      </c>
      <c r="E822" s="2">
        <v>-10000</v>
      </c>
      <c r="F822" s="2">
        <v>-10000</v>
      </c>
      <c r="G822" s="34">
        <v>43906</v>
      </c>
      <c r="H822" s="2">
        <v>11</v>
      </c>
      <c r="I822" s="2" t="s">
        <v>4179</v>
      </c>
      <c r="J822" s="2" t="s">
        <v>3901</v>
      </c>
      <c r="K822" s="2" t="s">
        <v>3150</v>
      </c>
      <c r="L822" s="373" t="s">
        <v>3902</v>
      </c>
    </row>
    <row r="823" spans="1:12">
      <c r="A823" s="2" t="s">
        <v>4374</v>
      </c>
      <c r="B823" s="2">
        <v>843824</v>
      </c>
      <c r="C823" s="2" t="s">
        <v>3148</v>
      </c>
      <c r="D823" s="2" t="s">
        <v>3149</v>
      </c>
      <c r="E823" s="2">
        <v>-1500</v>
      </c>
      <c r="F823" s="2">
        <v>-1500</v>
      </c>
      <c r="G823" s="34">
        <v>43890</v>
      </c>
      <c r="H823" s="2">
        <v>27</v>
      </c>
      <c r="I823" s="2" t="s">
        <v>4179</v>
      </c>
      <c r="J823" s="2" t="s">
        <v>3901</v>
      </c>
      <c r="K823" s="2" t="s">
        <v>3150</v>
      </c>
      <c r="L823" s="373" t="s">
        <v>3902</v>
      </c>
    </row>
    <row r="824" spans="1:12">
      <c r="A824" s="2" t="s">
        <v>4058</v>
      </c>
      <c r="B824" s="2">
        <v>1205776</v>
      </c>
      <c r="C824" s="2" t="s">
        <v>3148</v>
      </c>
      <c r="D824" s="2" t="s">
        <v>3149</v>
      </c>
      <c r="E824" s="2">
        <v>-1500</v>
      </c>
      <c r="F824" s="2">
        <v>-54.07</v>
      </c>
      <c r="G824" s="34">
        <v>43883</v>
      </c>
      <c r="H824" s="2">
        <v>34</v>
      </c>
      <c r="I824" s="2" t="s">
        <v>4177</v>
      </c>
      <c r="J824" s="2" t="s">
        <v>3901</v>
      </c>
      <c r="K824" s="2" t="s">
        <v>3150</v>
      </c>
      <c r="L824" s="373" t="s">
        <v>3902</v>
      </c>
    </row>
    <row r="825" spans="1:12">
      <c r="A825" s="2" t="s">
        <v>4375</v>
      </c>
      <c r="B825" s="2">
        <v>1070761</v>
      </c>
      <c r="C825" s="2" t="s">
        <v>3148</v>
      </c>
      <c r="D825" s="2" t="s">
        <v>3149</v>
      </c>
      <c r="E825" s="2">
        <v>-4000</v>
      </c>
      <c r="F825" s="2">
        <v>-81.489999999999995</v>
      </c>
      <c r="G825" s="34">
        <v>43878</v>
      </c>
      <c r="H825" s="2">
        <v>39</v>
      </c>
      <c r="I825" s="2" t="s">
        <v>4177</v>
      </c>
      <c r="J825" s="2" t="s">
        <v>3901</v>
      </c>
      <c r="K825" s="2" t="s">
        <v>3150</v>
      </c>
      <c r="L825" s="373" t="s">
        <v>3902</v>
      </c>
    </row>
    <row r="826" spans="1:12">
      <c r="A826" s="2" t="s">
        <v>4376</v>
      </c>
      <c r="B826" s="2">
        <v>1262361</v>
      </c>
      <c r="C826" s="2" t="s">
        <v>3148</v>
      </c>
      <c r="D826" s="2" t="s">
        <v>3149</v>
      </c>
      <c r="E826" s="2">
        <v>-1000</v>
      </c>
      <c r="F826" s="2">
        <v>-1000</v>
      </c>
      <c r="G826" s="34">
        <v>43817</v>
      </c>
      <c r="H826" s="2">
        <v>100</v>
      </c>
      <c r="I826" s="2" t="s">
        <v>4174</v>
      </c>
      <c r="J826" s="2" t="s">
        <v>3901</v>
      </c>
      <c r="K826" s="2" t="s">
        <v>3150</v>
      </c>
      <c r="L826" s="373" t="s">
        <v>3902</v>
      </c>
    </row>
    <row r="827" spans="1:12">
      <c r="A827" s="2" t="s">
        <v>4377</v>
      </c>
      <c r="B827" s="2">
        <v>129020</v>
      </c>
      <c r="C827" s="2" t="s">
        <v>3148</v>
      </c>
      <c r="D827" s="2" t="s">
        <v>3149</v>
      </c>
      <c r="E827" s="2">
        <v>-482</v>
      </c>
      <c r="F827" s="2">
        <v>-482</v>
      </c>
      <c r="G827" s="34">
        <v>43855</v>
      </c>
      <c r="H827" s="2">
        <v>62</v>
      </c>
      <c r="I827" s="2" t="s">
        <v>4181</v>
      </c>
      <c r="J827" s="2" t="s">
        <v>3901</v>
      </c>
      <c r="K827" s="2" t="s">
        <v>3150</v>
      </c>
      <c r="L827" s="373" t="s">
        <v>3902</v>
      </c>
    </row>
    <row r="828" spans="1:12">
      <c r="A828" s="2" t="s">
        <v>4378</v>
      </c>
      <c r="B828" s="2">
        <v>1253979</v>
      </c>
      <c r="C828" s="2" t="s">
        <v>3148</v>
      </c>
      <c r="D828" s="2" t="s">
        <v>3149</v>
      </c>
      <c r="E828" s="2">
        <v>-10000</v>
      </c>
      <c r="F828" s="2">
        <v>-10000</v>
      </c>
      <c r="G828" s="34">
        <v>43795</v>
      </c>
      <c r="H828" s="2">
        <v>122</v>
      </c>
      <c r="I828" s="2" t="s">
        <v>4174</v>
      </c>
      <c r="J828" s="2" t="s">
        <v>3901</v>
      </c>
      <c r="K828" s="2" t="s">
        <v>3150</v>
      </c>
      <c r="L828" s="373" t="s">
        <v>3902</v>
      </c>
    </row>
    <row r="829" spans="1:12">
      <c r="A829" s="2" t="s">
        <v>3710</v>
      </c>
      <c r="B829" s="2">
        <v>1195453</v>
      </c>
      <c r="C829" s="2" t="s">
        <v>3148</v>
      </c>
      <c r="D829" s="2" t="s">
        <v>3149</v>
      </c>
      <c r="E829" s="2">
        <v>-11000</v>
      </c>
      <c r="F829" s="2">
        <v>-791.56</v>
      </c>
      <c r="G829" s="34">
        <v>43605</v>
      </c>
      <c r="H829" s="2">
        <v>312</v>
      </c>
      <c r="I829" s="2" t="s">
        <v>3870</v>
      </c>
      <c r="J829" s="2" t="s">
        <v>3901</v>
      </c>
      <c r="K829" s="2" t="s">
        <v>3150</v>
      </c>
      <c r="L829" s="373" t="s">
        <v>3902</v>
      </c>
    </row>
    <row r="830" spans="1:12">
      <c r="A830" s="2" t="s">
        <v>4379</v>
      </c>
      <c r="B830" s="2">
        <v>1291174</v>
      </c>
      <c r="C830" s="2" t="s">
        <v>3148</v>
      </c>
      <c r="D830" s="2" t="s">
        <v>3149</v>
      </c>
      <c r="E830" s="2">
        <v>-10000</v>
      </c>
      <c r="F830" s="2">
        <v>-10000</v>
      </c>
      <c r="G830" s="34">
        <v>43911</v>
      </c>
      <c r="H830" s="2">
        <v>6</v>
      </c>
      <c r="I830" s="2" t="s">
        <v>4179</v>
      </c>
      <c r="J830" s="2" t="s">
        <v>3901</v>
      </c>
      <c r="K830" s="2" t="s">
        <v>3150</v>
      </c>
      <c r="L830" s="373" t="s">
        <v>3902</v>
      </c>
    </row>
    <row r="831" spans="1:12">
      <c r="A831" s="2" t="s">
        <v>4380</v>
      </c>
      <c r="B831" s="2">
        <v>1288942</v>
      </c>
      <c r="C831" s="2" t="s">
        <v>3148</v>
      </c>
      <c r="D831" s="2" t="s">
        <v>3149</v>
      </c>
      <c r="E831" s="2">
        <v>-20400</v>
      </c>
      <c r="F831" s="2">
        <v>-20400</v>
      </c>
      <c r="G831" s="34">
        <v>43903</v>
      </c>
      <c r="H831" s="2">
        <v>14</v>
      </c>
      <c r="I831" s="2" t="s">
        <v>4179</v>
      </c>
      <c r="J831" s="2" t="s">
        <v>3901</v>
      </c>
      <c r="K831" s="2" t="s">
        <v>3150</v>
      </c>
      <c r="L831" s="373" t="s">
        <v>3902</v>
      </c>
    </row>
    <row r="832" spans="1:12">
      <c r="A832" s="2" t="s">
        <v>4381</v>
      </c>
      <c r="B832" s="2">
        <v>991311</v>
      </c>
      <c r="C832" s="2" t="s">
        <v>3148</v>
      </c>
      <c r="D832" s="2" t="s">
        <v>3149</v>
      </c>
      <c r="E832" s="2">
        <v>-4193</v>
      </c>
      <c r="F832" s="2">
        <v>-4193</v>
      </c>
      <c r="G832" s="34">
        <v>43897</v>
      </c>
      <c r="H832" s="2">
        <v>20</v>
      </c>
      <c r="I832" s="2" t="s">
        <v>4179</v>
      </c>
      <c r="J832" s="2" t="s">
        <v>3901</v>
      </c>
      <c r="K832" s="2" t="s">
        <v>3150</v>
      </c>
      <c r="L832" s="373" t="s">
        <v>3902</v>
      </c>
    </row>
    <row r="833" spans="1:12">
      <c r="A833" s="2" t="s">
        <v>4382</v>
      </c>
      <c r="B833" s="2">
        <v>806259</v>
      </c>
      <c r="C833" s="2" t="s">
        <v>3148</v>
      </c>
      <c r="D833" s="2" t="s">
        <v>3149</v>
      </c>
      <c r="E833" s="2">
        <v>-180</v>
      </c>
      <c r="F833" s="2">
        <v>-180</v>
      </c>
      <c r="G833" s="34">
        <v>43876</v>
      </c>
      <c r="H833" s="2">
        <v>41</v>
      </c>
      <c r="I833" s="2" t="s">
        <v>4177</v>
      </c>
      <c r="J833" s="2" t="s">
        <v>3901</v>
      </c>
      <c r="K833" s="2" t="s">
        <v>3150</v>
      </c>
      <c r="L833" s="373" t="s">
        <v>3902</v>
      </c>
    </row>
    <row r="834" spans="1:12">
      <c r="A834" s="2" t="s">
        <v>3903</v>
      </c>
      <c r="B834" s="2">
        <v>1227331</v>
      </c>
      <c r="C834" s="2" t="s">
        <v>3148</v>
      </c>
      <c r="D834" s="2" t="s">
        <v>3149</v>
      </c>
      <c r="E834" s="2">
        <v>-20000</v>
      </c>
      <c r="F834" s="2">
        <v>-20000</v>
      </c>
      <c r="G834" s="34">
        <v>43724</v>
      </c>
      <c r="H834" s="2">
        <v>193</v>
      </c>
      <c r="I834" s="2" t="s">
        <v>3870</v>
      </c>
      <c r="J834" s="2" t="s">
        <v>3901</v>
      </c>
      <c r="K834" s="2" t="s">
        <v>3150</v>
      </c>
      <c r="L834" s="373" t="s">
        <v>3902</v>
      </c>
    </row>
    <row r="835" spans="1:12">
      <c r="A835" s="2" t="s">
        <v>4383</v>
      </c>
      <c r="B835" s="2">
        <v>1290250</v>
      </c>
      <c r="C835" s="2" t="s">
        <v>3148</v>
      </c>
      <c r="D835" s="2" t="s">
        <v>3149</v>
      </c>
      <c r="E835" s="2">
        <v>-2000</v>
      </c>
      <c r="F835" s="2">
        <v>-2000</v>
      </c>
      <c r="G835" s="34">
        <v>43907</v>
      </c>
      <c r="H835" s="2">
        <v>10</v>
      </c>
      <c r="I835" s="2" t="s">
        <v>4179</v>
      </c>
      <c r="J835" s="2" t="s">
        <v>3901</v>
      </c>
      <c r="K835" s="2" t="s">
        <v>3150</v>
      </c>
      <c r="L835" s="373" t="s">
        <v>3902</v>
      </c>
    </row>
    <row r="836" spans="1:12">
      <c r="A836" s="2" t="s">
        <v>4380</v>
      </c>
      <c r="B836" s="2">
        <v>1288942</v>
      </c>
      <c r="C836" s="2" t="s">
        <v>3148</v>
      </c>
      <c r="D836" s="2" t="s">
        <v>3149</v>
      </c>
      <c r="E836" s="2">
        <v>-30000</v>
      </c>
      <c r="F836" s="2">
        <v>-30000</v>
      </c>
      <c r="G836" s="34">
        <v>43903</v>
      </c>
      <c r="H836" s="2">
        <v>14</v>
      </c>
      <c r="I836" s="2" t="s">
        <v>4179</v>
      </c>
      <c r="J836" s="2" t="s">
        <v>3901</v>
      </c>
      <c r="K836" s="2" t="s">
        <v>3150</v>
      </c>
      <c r="L836" s="373" t="s">
        <v>3902</v>
      </c>
    </row>
    <row r="837" spans="1:12">
      <c r="A837" s="2" t="s">
        <v>4384</v>
      </c>
      <c r="B837" s="2">
        <v>1266246</v>
      </c>
      <c r="C837" s="2" t="s">
        <v>3148</v>
      </c>
      <c r="D837" s="2" t="s">
        <v>3149</v>
      </c>
      <c r="E837" s="2">
        <v>-1590</v>
      </c>
      <c r="F837" s="2">
        <v>-1590</v>
      </c>
      <c r="G837" s="34">
        <v>43841</v>
      </c>
      <c r="H837" s="2">
        <v>76</v>
      </c>
      <c r="I837" s="2" t="s">
        <v>4181</v>
      </c>
      <c r="J837" s="2" t="s">
        <v>3901</v>
      </c>
      <c r="K837" s="2" t="s">
        <v>3150</v>
      </c>
      <c r="L837" s="373" t="s">
        <v>3902</v>
      </c>
    </row>
    <row r="838" spans="1:12">
      <c r="A838" s="2" t="s">
        <v>4385</v>
      </c>
      <c r="B838" s="2">
        <v>1271026</v>
      </c>
      <c r="C838" s="2" t="s">
        <v>3148</v>
      </c>
      <c r="D838" s="2" t="s">
        <v>3149</v>
      </c>
      <c r="E838" s="2">
        <v>-10000</v>
      </c>
      <c r="F838" s="2">
        <v>-10000</v>
      </c>
      <c r="G838" s="34">
        <v>43841</v>
      </c>
      <c r="H838" s="2">
        <v>76</v>
      </c>
      <c r="I838" s="2" t="s">
        <v>4181</v>
      </c>
      <c r="J838" s="2" t="s">
        <v>3901</v>
      </c>
      <c r="K838" s="2" t="s">
        <v>3150</v>
      </c>
      <c r="L838" s="373" t="s">
        <v>3902</v>
      </c>
    </row>
    <row r="839" spans="1:12">
      <c r="A839" s="2" t="s">
        <v>4386</v>
      </c>
      <c r="B839" s="2">
        <v>1255375</v>
      </c>
      <c r="C839" s="2" t="s">
        <v>3148</v>
      </c>
      <c r="D839" s="2" t="s">
        <v>3149</v>
      </c>
      <c r="E839" s="2">
        <v>-10000</v>
      </c>
      <c r="F839" s="2">
        <v>-10000</v>
      </c>
      <c r="G839" s="34">
        <v>43798</v>
      </c>
      <c r="H839" s="2">
        <v>119</v>
      </c>
      <c r="I839" s="2" t="s">
        <v>4174</v>
      </c>
      <c r="J839" s="2" t="s">
        <v>3901</v>
      </c>
      <c r="K839" s="2" t="s">
        <v>3150</v>
      </c>
      <c r="L839" s="373" t="s">
        <v>3902</v>
      </c>
    </row>
    <row r="840" spans="1:12">
      <c r="A840" s="2" t="s">
        <v>4387</v>
      </c>
      <c r="B840" s="2">
        <v>464262</v>
      </c>
      <c r="C840" s="2" t="s">
        <v>3148</v>
      </c>
      <c r="D840" s="2" t="s">
        <v>3149</v>
      </c>
      <c r="E840" s="2">
        <v>-299</v>
      </c>
      <c r="F840" s="2">
        <v>-299</v>
      </c>
      <c r="G840" s="34">
        <v>43785</v>
      </c>
      <c r="H840" s="2">
        <v>132</v>
      </c>
      <c r="I840" s="2" t="s">
        <v>4174</v>
      </c>
      <c r="J840" s="2" t="s">
        <v>3901</v>
      </c>
      <c r="K840" s="2" t="s">
        <v>3150</v>
      </c>
      <c r="L840" s="373" t="s">
        <v>3902</v>
      </c>
    </row>
    <row r="841" spans="1:12">
      <c r="A841" s="2" t="s">
        <v>4388</v>
      </c>
      <c r="B841" s="2">
        <v>855431</v>
      </c>
      <c r="C841" s="2" t="s">
        <v>3148</v>
      </c>
      <c r="D841" s="2" t="s">
        <v>3149</v>
      </c>
      <c r="E841" s="2">
        <v>-550</v>
      </c>
      <c r="F841" s="2">
        <v>-550</v>
      </c>
      <c r="G841" s="34">
        <v>43780</v>
      </c>
      <c r="H841" s="2">
        <v>137</v>
      </c>
      <c r="I841" s="2" t="s">
        <v>4174</v>
      </c>
      <c r="J841" s="2" t="s">
        <v>3901</v>
      </c>
      <c r="K841" s="2" t="s">
        <v>3150</v>
      </c>
      <c r="L841" s="373" t="s">
        <v>3902</v>
      </c>
    </row>
    <row r="842" spans="1:12">
      <c r="A842" s="2" t="s">
        <v>4389</v>
      </c>
      <c r="B842" s="2">
        <v>694397</v>
      </c>
      <c r="C842" s="2" t="s">
        <v>3148</v>
      </c>
      <c r="D842" s="2" t="s">
        <v>3149</v>
      </c>
      <c r="E842" s="2">
        <v>-413</v>
      </c>
      <c r="F842" s="2">
        <v>-413</v>
      </c>
      <c r="G842" s="34">
        <v>43740</v>
      </c>
      <c r="H842" s="2">
        <v>177</v>
      </c>
      <c r="I842" s="2" t="s">
        <v>4174</v>
      </c>
      <c r="J842" s="2" t="s">
        <v>3901</v>
      </c>
      <c r="K842" s="2" t="s">
        <v>3150</v>
      </c>
      <c r="L842" s="373" t="s">
        <v>3902</v>
      </c>
    </row>
    <row r="843" spans="1:12">
      <c r="A843" s="2" t="s">
        <v>4390</v>
      </c>
      <c r="B843" s="2">
        <v>985981</v>
      </c>
      <c r="C843" s="2" t="s">
        <v>3148</v>
      </c>
      <c r="D843" s="2" t="s">
        <v>3149</v>
      </c>
      <c r="E843" s="2">
        <v>-3503</v>
      </c>
      <c r="F843" s="2">
        <v>-338.89</v>
      </c>
      <c r="G843" s="34">
        <v>43904</v>
      </c>
      <c r="H843" s="2">
        <v>13</v>
      </c>
      <c r="I843" s="2" t="s">
        <v>4179</v>
      </c>
      <c r="J843" s="2" t="s">
        <v>3901</v>
      </c>
      <c r="K843" s="2" t="s">
        <v>3150</v>
      </c>
      <c r="L843" s="373" t="s">
        <v>3902</v>
      </c>
    </row>
    <row r="844" spans="1:12">
      <c r="A844" s="2" t="s">
        <v>4391</v>
      </c>
      <c r="B844" s="2">
        <v>1274780</v>
      </c>
      <c r="C844" s="2" t="s">
        <v>3148</v>
      </c>
      <c r="D844" s="2" t="s">
        <v>3149</v>
      </c>
      <c r="E844" s="2">
        <v>-10000</v>
      </c>
      <c r="F844" s="2">
        <v>-10000</v>
      </c>
      <c r="G844" s="34">
        <v>43854</v>
      </c>
      <c r="H844" s="2">
        <v>63</v>
      </c>
      <c r="I844" s="2" t="s">
        <v>4181</v>
      </c>
      <c r="J844" s="2" t="s">
        <v>3901</v>
      </c>
      <c r="K844" s="2" t="s">
        <v>3150</v>
      </c>
      <c r="L844" s="373" t="s">
        <v>3902</v>
      </c>
    </row>
    <row r="845" spans="1:12">
      <c r="A845" s="2" t="s">
        <v>4392</v>
      </c>
      <c r="B845" s="2">
        <v>556128</v>
      </c>
      <c r="C845" s="2" t="s">
        <v>3148</v>
      </c>
      <c r="D845" s="2" t="s">
        <v>3149</v>
      </c>
      <c r="E845" s="2">
        <v>-2500</v>
      </c>
      <c r="F845" s="2">
        <v>-2500</v>
      </c>
      <c r="G845" s="34">
        <v>43832</v>
      </c>
      <c r="H845" s="2">
        <v>85</v>
      </c>
      <c r="I845" s="2" t="s">
        <v>4181</v>
      </c>
      <c r="J845" s="2" t="s">
        <v>3901</v>
      </c>
      <c r="K845" s="2" t="s">
        <v>3150</v>
      </c>
      <c r="L845" s="373" t="s">
        <v>3902</v>
      </c>
    </row>
    <row r="846" spans="1:12">
      <c r="A846" s="2" t="s">
        <v>4393</v>
      </c>
      <c r="B846" s="2">
        <v>1239808</v>
      </c>
      <c r="C846" s="2" t="s">
        <v>3148</v>
      </c>
      <c r="D846" s="2" t="s">
        <v>3149</v>
      </c>
      <c r="E846" s="2">
        <v>-10000</v>
      </c>
      <c r="F846" s="2">
        <v>-10000</v>
      </c>
      <c r="G846" s="34">
        <v>43750</v>
      </c>
      <c r="H846" s="2">
        <v>167</v>
      </c>
      <c r="I846" s="2" t="s">
        <v>4174</v>
      </c>
      <c r="J846" s="2" t="s">
        <v>3901</v>
      </c>
      <c r="K846" s="2" t="s">
        <v>3150</v>
      </c>
      <c r="L846" s="373" t="s">
        <v>3902</v>
      </c>
    </row>
    <row r="847" spans="1:12">
      <c r="A847" s="2" t="s">
        <v>4394</v>
      </c>
      <c r="B847" s="2">
        <v>1290707</v>
      </c>
      <c r="C847" s="2" t="s">
        <v>3148</v>
      </c>
      <c r="D847" s="2" t="s">
        <v>3149</v>
      </c>
      <c r="E847" s="2">
        <v>-10000</v>
      </c>
      <c r="F847" s="2">
        <v>-10000</v>
      </c>
      <c r="G847" s="34">
        <v>43909</v>
      </c>
      <c r="H847" s="2">
        <v>8</v>
      </c>
      <c r="I847" s="2" t="s">
        <v>4179</v>
      </c>
      <c r="J847" s="2" t="s">
        <v>3901</v>
      </c>
      <c r="K847" s="2" t="s">
        <v>3150</v>
      </c>
      <c r="L847" s="373" t="s">
        <v>3902</v>
      </c>
    </row>
    <row r="848" spans="1:12">
      <c r="A848" s="2" t="s">
        <v>4395</v>
      </c>
      <c r="B848" s="2">
        <v>1288714</v>
      </c>
      <c r="C848" s="2" t="s">
        <v>3148</v>
      </c>
      <c r="D848" s="2" t="s">
        <v>3149</v>
      </c>
      <c r="E848" s="2">
        <v>-10000</v>
      </c>
      <c r="F848" s="2">
        <v>-10000</v>
      </c>
      <c r="G848" s="34">
        <v>43902</v>
      </c>
      <c r="H848" s="2">
        <v>15</v>
      </c>
      <c r="I848" s="2" t="s">
        <v>4179</v>
      </c>
      <c r="J848" s="2" t="s">
        <v>3901</v>
      </c>
      <c r="K848" s="2" t="s">
        <v>3150</v>
      </c>
      <c r="L848" s="373" t="s">
        <v>3902</v>
      </c>
    </row>
    <row r="849" spans="1:12">
      <c r="A849" s="2" t="s">
        <v>4396</v>
      </c>
      <c r="B849" s="2">
        <v>1287636</v>
      </c>
      <c r="C849" s="2" t="s">
        <v>3148</v>
      </c>
      <c r="D849" s="2" t="s">
        <v>3149</v>
      </c>
      <c r="E849" s="2">
        <v>-10000</v>
      </c>
      <c r="F849" s="2">
        <v>-10000</v>
      </c>
      <c r="G849" s="34">
        <v>43899</v>
      </c>
      <c r="H849" s="2">
        <v>18</v>
      </c>
      <c r="I849" s="2" t="s">
        <v>4179</v>
      </c>
      <c r="J849" s="2" t="s">
        <v>3901</v>
      </c>
      <c r="K849" s="2" t="s">
        <v>3150</v>
      </c>
      <c r="L849" s="373" t="s">
        <v>3902</v>
      </c>
    </row>
    <row r="850" spans="1:12">
      <c r="A850" s="2" t="s">
        <v>4397</v>
      </c>
      <c r="B850" s="2">
        <v>1286570</v>
      </c>
      <c r="C850" s="2" t="s">
        <v>3148</v>
      </c>
      <c r="D850" s="2" t="s">
        <v>3149</v>
      </c>
      <c r="E850" s="2">
        <v>-10000</v>
      </c>
      <c r="F850" s="2">
        <v>-10000</v>
      </c>
      <c r="G850" s="34">
        <v>43896</v>
      </c>
      <c r="H850" s="2">
        <v>21</v>
      </c>
      <c r="I850" s="2" t="s">
        <v>4179</v>
      </c>
      <c r="J850" s="2" t="s">
        <v>3901</v>
      </c>
      <c r="K850" s="2" t="s">
        <v>3150</v>
      </c>
      <c r="L850" s="373" t="s">
        <v>3902</v>
      </c>
    </row>
    <row r="851" spans="1:12">
      <c r="A851" s="2" t="s">
        <v>4398</v>
      </c>
      <c r="B851" s="2">
        <v>1235383</v>
      </c>
      <c r="C851" s="2" t="s">
        <v>3148</v>
      </c>
      <c r="D851" s="2" t="s">
        <v>3149</v>
      </c>
      <c r="E851" s="2">
        <v>-11000</v>
      </c>
      <c r="F851" s="2">
        <v>-11000</v>
      </c>
      <c r="G851" s="34">
        <v>43739</v>
      </c>
      <c r="H851" s="2">
        <v>178</v>
      </c>
      <c r="I851" s="2" t="s">
        <v>4174</v>
      </c>
      <c r="J851" s="2" t="s">
        <v>3901</v>
      </c>
      <c r="K851" s="2" t="s">
        <v>3150</v>
      </c>
      <c r="L851" s="373" t="s">
        <v>3902</v>
      </c>
    </row>
    <row r="852" spans="1:12">
      <c r="A852" s="2" t="s">
        <v>4399</v>
      </c>
      <c r="B852" s="2">
        <v>1285585</v>
      </c>
      <c r="C852" s="2" t="s">
        <v>3148</v>
      </c>
      <c r="D852" s="2" t="s">
        <v>3149</v>
      </c>
      <c r="E852" s="2">
        <v>-10000</v>
      </c>
      <c r="F852" s="2">
        <v>-10000</v>
      </c>
      <c r="G852" s="34">
        <v>43892</v>
      </c>
      <c r="H852" s="2">
        <v>25</v>
      </c>
      <c r="I852" s="2" t="s">
        <v>4179</v>
      </c>
      <c r="J852" s="2" t="s">
        <v>3901</v>
      </c>
      <c r="K852" s="2" t="s">
        <v>3150</v>
      </c>
      <c r="L852" s="373" t="s">
        <v>3902</v>
      </c>
    </row>
    <row r="853" spans="1:12">
      <c r="A853" s="2" t="s">
        <v>4400</v>
      </c>
      <c r="B853" s="2">
        <v>1269314</v>
      </c>
      <c r="C853" s="2" t="s">
        <v>3148</v>
      </c>
      <c r="D853" s="2" t="s">
        <v>3149</v>
      </c>
      <c r="E853" s="2">
        <v>-10000</v>
      </c>
      <c r="F853" s="2">
        <v>-10000</v>
      </c>
      <c r="G853" s="34">
        <v>43836</v>
      </c>
      <c r="H853" s="2">
        <v>81</v>
      </c>
      <c r="I853" s="2" t="s">
        <v>4181</v>
      </c>
      <c r="J853" s="2" t="s">
        <v>3901</v>
      </c>
      <c r="K853" s="2" t="s">
        <v>3150</v>
      </c>
      <c r="L853" s="373" t="s">
        <v>3902</v>
      </c>
    </row>
    <row r="854" spans="1:12">
      <c r="A854" s="2" t="s">
        <v>4401</v>
      </c>
      <c r="B854" s="2">
        <v>1269672</v>
      </c>
      <c r="C854" s="2" t="s">
        <v>3148</v>
      </c>
      <c r="D854" s="2" t="s">
        <v>3149</v>
      </c>
      <c r="E854" s="2">
        <v>-10000</v>
      </c>
      <c r="F854" s="2">
        <v>-10000</v>
      </c>
      <c r="G854" s="34">
        <v>43837</v>
      </c>
      <c r="H854" s="2">
        <v>80</v>
      </c>
      <c r="I854" s="2" t="s">
        <v>4181</v>
      </c>
      <c r="J854" s="2" t="s">
        <v>3901</v>
      </c>
      <c r="K854" s="2" t="s">
        <v>3150</v>
      </c>
      <c r="L854" s="373" t="s">
        <v>3902</v>
      </c>
    </row>
    <row r="855" spans="1:12">
      <c r="A855" s="2" t="s">
        <v>4402</v>
      </c>
      <c r="B855" s="2">
        <v>1288716</v>
      </c>
      <c r="C855" s="2" t="s">
        <v>3148</v>
      </c>
      <c r="D855" s="2" t="s">
        <v>3149</v>
      </c>
      <c r="E855" s="2">
        <v>-10000</v>
      </c>
      <c r="F855" s="2">
        <v>-10000</v>
      </c>
      <c r="G855" s="34">
        <v>43902</v>
      </c>
      <c r="H855" s="2">
        <v>15</v>
      </c>
      <c r="I855" s="2" t="s">
        <v>4179</v>
      </c>
      <c r="J855" s="2" t="s">
        <v>3901</v>
      </c>
      <c r="K855" s="2" t="s">
        <v>3150</v>
      </c>
      <c r="L855" s="373" t="s">
        <v>3902</v>
      </c>
    </row>
    <row r="856" spans="1:12">
      <c r="A856" s="2" t="s">
        <v>4229</v>
      </c>
      <c r="B856" s="2">
        <v>1277152</v>
      </c>
      <c r="C856" s="2" t="s">
        <v>3148</v>
      </c>
      <c r="D856" s="2" t="s">
        <v>3149</v>
      </c>
      <c r="E856" s="2">
        <v>-11000</v>
      </c>
      <c r="F856" s="2">
        <v>-11000</v>
      </c>
      <c r="G856" s="34">
        <v>43862</v>
      </c>
      <c r="H856" s="2">
        <v>55</v>
      </c>
      <c r="I856" s="2" t="s">
        <v>4177</v>
      </c>
      <c r="J856" s="2" t="s">
        <v>3901</v>
      </c>
      <c r="K856" s="2" t="s">
        <v>3150</v>
      </c>
      <c r="L856" s="373" t="s">
        <v>3902</v>
      </c>
    </row>
    <row r="857" spans="1:12">
      <c r="A857" s="2" t="s">
        <v>4403</v>
      </c>
      <c r="B857" s="2">
        <v>1006639</v>
      </c>
      <c r="C857" s="2" t="s">
        <v>3148</v>
      </c>
      <c r="D857" s="2" t="s">
        <v>3149</v>
      </c>
      <c r="E857" s="2">
        <v>-9000</v>
      </c>
      <c r="F857" s="2">
        <v>-9000</v>
      </c>
      <c r="G857" s="34">
        <v>43911</v>
      </c>
      <c r="H857" s="2">
        <v>6</v>
      </c>
      <c r="I857" s="2" t="s">
        <v>4179</v>
      </c>
      <c r="J857" s="2" t="s">
        <v>3901</v>
      </c>
      <c r="K857" s="2" t="s">
        <v>3150</v>
      </c>
      <c r="L857" s="373" t="s">
        <v>3902</v>
      </c>
    </row>
    <row r="858" spans="1:12">
      <c r="A858" s="2" t="s">
        <v>4404</v>
      </c>
      <c r="B858" s="2">
        <v>1289143</v>
      </c>
      <c r="C858" s="2" t="s">
        <v>3148</v>
      </c>
      <c r="D858" s="2" t="s">
        <v>3149</v>
      </c>
      <c r="E858" s="2">
        <v>-21000</v>
      </c>
      <c r="F858" s="2">
        <v>-21000</v>
      </c>
      <c r="G858" s="34">
        <v>43904</v>
      </c>
      <c r="H858" s="2">
        <v>13</v>
      </c>
      <c r="I858" s="2" t="s">
        <v>4179</v>
      </c>
      <c r="J858" s="2" t="s">
        <v>3901</v>
      </c>
      <c r="K858" s="2" t="s">
        <v>3150</v>
      </c>
      <c r="L858" s="373" t="s">
        <v>3902</v>
      </c>
    </row>
    <row r="859" spans="1:12">
      <c r="A859" s="2" t="s">
        <v>4405</v>
      </c>
      <c r="B859" s="2">
        <v>709019</v>
      </c>
      <c r="C859" s="2" t="s">
        <v>3148</v>
      </c>
      <c r="D859" s="2" t="s">
        <v>3149</v>
      </c>
      <c r="E859" s="2">
        <v>-10000</v>
      </c>
      <c r="F859" s="2">
        <v>-10000</v>
      </c>
      <c r="G859" s="34">
        <v>43899</v>
      </c>
      <c r="H859" s="2">
        <v>18</v>
      </c>
      <c r="I859" s="2" t="s">
        <v>4179</v>
      </c>
      <c r="J859" s="2" t="s">
        <v>3901</v>
      </c>
      <c r="K859" s="2" t="s">
        <v>3150</v>
      </c>
      <c r="L859" s="373" t="s">
        <v>3902</v>
      </c>
    </row>
    <row r="860" spans="1:12">
      <c r="A860" s="2" t="s">
        <v>4185</v>
      </c>
      <c r="B860" s="2">
        <v>1281504</v>
      </c>
      <c r="C860" s="2" t="s">
        <v>3148</v>
      </c>
      <c r="D860" s="2" t="s">
        <v>3149</v>
      </c>
      <c r="E860" s="2">
        <v>-6490</v>
      </c>
      <c r="F860" s="2">
        <v>-6490</v>
      </c>
      <c r="G860" s="34">
        <v>43910</v>
      </c>
      <c r="H860" s="2">
        <v>7</v>
      </c>
      <c r="I860" s="2" t="s">
        <v>4179</v>
      </c>
      <c r="J860" s="2" t="s">
        <v>3905</v>
      </c>
      <c r="K860" s="2" t="s">
        <v>3159</v>
      </c>
      <c r="L860" s="373" t="s">
        <v>3902</v>
      </c>
    </row>
    <row r="861" spans="1:12">
      <c r="A861" s="2" t="s">
        <v>4406</v>
      </c>
      <c r="B861" s="2">
        <v>1048239</v>
      </c>
      <c r="C861" s="2" t="s">
        <v>3148</v>
      </c>
      <c r="D861" s="2" t="s">
        <v>3149</v>
      </c>
      <c r="E861" s="2">
        <v>-21193</v>
      </c>
      <c r="F861" s="2">
        <v>-21193</v>
      </c>
      <c r="G861" s="34">
        <v>43881</v>
      </c>
      <c r="H861" s="2">
        <v>36</v>
      </c>
      <c r="I861" s="2" t="s">
        <v>4177</v>
      </c>
      <c r="J861" s="2" t="s">
        <v>3905</v>
      </c>
      <c r="K861" s="2" t="s">
        <v>3159</v>
      </c>
      <c r="L861" s="373" t="s">
        <v>3902</v>
      </c>
    </row>
    <row r="862" spans="1:12">
      <c r="A862" s="2" t="s">
        <v>4407</v>
      </c>
      <c r="B862" s="2">
        <v>973676</v>
      </c>
      <c r="C862" s="2" t="s">
        <v>3148</v>
      </c>
      <c r="D862" s="2" t="s">
        <v>3149</v>
      </c>
      <c r="E862" s="2">
        <v>-3540</v>
      </c>
      <c r="F862" s="2">
        <v>-3540</v>
      </c>
      <c r="G862" s="34">
        <v>43866</v>
      </c>
      <c r="H862" s="2">
        <v>51</v>
      </c>
      <c r="I862" s="2" t="s">
        <v>4177</v>
      </c>
      <c r="J862" s="2" t="s">
        <v>3905</v>
      </c>
      <c r="K862" s="2" t="s">
        <v>3159</v>
      </c>
      <c r="L862" s="373" t="s">
        <v>3902</v>
      </c>
    </row>
    <row r="863" spans="1:12">
      <c r="A863" s="2" t="s">
        <v>4408</v>
      </c>
      <c r="B863" s="2">
        <v>670373</v>
      </c>
      <c r="C863" s="2" t="s">
        <v>3148</v>
      </c>
      <c r="D863" s="2" t="s">
        <v>3149</v>
      </c>
      <c r="E863" s="2">
        <v>-10000</v>
      </c>
      <c r="F863" s="2">
        <v>-10000</v>
      </c>
      <c r="G863" s="34">
        <v>43875</v>
      </c>
      <c r="H863" s="2">
        <v>42</v>
      </c>
      <c r="I863" s="2" t="s">
        <v>4177</v>
      </c>
      <c r="J863" s="2" t="s">
        <v>3905</v>
      </c>
      <c r="K863" s="2" t="s">
        <v>3159</v>
      </c>
      <c r="L863" s="373" t="s">
        <v>3902</v>
      </c>
    </row>
    <row r="864" spans="1:12">
      <c r="A864" s="2" t="s">
        <v>4409</v>
      </c>
      <c r="B864" s="2">
        <v>1125159</v>
      </c>
      <c r="C864" s="2" t="s">
        <v>3148</v>
      </c>
      <c r="D864" s="2" t="s">
        <v>3149</v>
      </c>
      <c r="E864" s="2">
        <v>-1244</v>
      </c>
      <c r="F864" s="2">
        <v>-1244</v>
      </c>
      <c r="G864" s="34">
        <v>43752</v>
      </c>
      <c r="H864" s="2">
        <v>165</v>
      </c>
      <c r="I864" s="2" t="s">
        <v>4174</v>
      </c>
      <c r="J864" s="2" t="s">
        <v>3905</v>
      </c>
      <c r="K864" s="2" t="s">
        <v>3159</v>
      </c>
      <c r="L864" s="373" t="s">
        <v>3902</v>
      </c>
    </row>
    <row r="865" spans="1:12">
      <c r="A865" s="2" t="s">
        <v>4410</v>
      </c>
      <c r="B865" s="2">
        <v>1175426</v>
      </c>
      <c r="C865" s="2" t="s">
        <v>3148</v>
      </c>
      <c r="D865" s="2" t="s">
        <v>3149</v>
      </c>
      <c r="E865" s="2">
        <v>-19000</v>
      </c>
      <c r="F865" s="2">
        <v>-19000</v>
      </c>
      <c r="G865" s="34">
        <v>43911</v>
      </c>
      <c r="H865" s="2">
        <v>6</v>
      </c>
      <c r="I865" s="2" t="s">
        <v>4179</v>
      </c>
      <c r="J865" s="2" t="s">
        <v>3905</v>
      </c>
      <c r="K865" s="2" t="s">
        <v>3159</v>
      </c>
      <c r="L865" s="373" t="s">
        <v>3902</v>
      </c>
    </row>
    <row r="866" spans="1:12">
      <c r="A866" s="2" t="s">
        <v>4277</v>
      </c>
      <c r="B866" s="2">
        <v>1255324</v>
      </c>
      <c r="C866" s="2" t="s">
        <v>3148</v>
      </c>
      <c r="D866" s="2" t="s">
        <v>3149</v>
      </c>
      <c r="E866" s="2">
        <v>-4368</v>
      </c>
      <c r="F866" s="2">
        <v>-4368</v>
      </c>
      <c r="G866" s="34">
        <v>43911</v>
      </c>
      <c r="H866" s="2">
        <v>6</v>
      </c>
      <c r="I866" s="2" t="s">
        <v>4179</v>
      </c>
      <c r="J866" s="2" t="s">
        <v>3905</v>
      </c>
      <c r="K866" s="2" t="s">
        <v>3159</v>
      </c>
      <c r="L866" s="373" t="s">
        <v>3902</v>
      </c>
    </row>
    <row r="867" spans="1:12">
      <c r="A867" s="2" t="s">
        <v>4411</v>
      </c>
      <c r="B867" s="2">
        <v>1290497</v>
      </c>
      <c r="C867" s="2" t="s">
        <v>3148</v>
      </c>
      <c r="D867" s="2" t="s">
        <v>3149</v>
      </c>
      <c r="E867" s="2">
        <v>-1000</v>
      </c>
      <c r="F867" s="2">
        <v>-1000</v>
      </c>
      <c r="G867" s="34">
        <v>43908</v>
      </c>
      <c r="H867" s="2">
        <v>9</v>
      </c>
      <c r="I867" s="2" t="s">
        <v>4179</v>
      </c>
      <c r="J867" s="2" t="s">
        <v>3905</v>
      </c>
      <c r="K867" s="2" t="s">
        <v>3159</v>
      </c>
      <c r="L867" s="373" t="s">
        <v>3902</v>
      </c>
    </row>
    <row r="868" spans="1:12">
      <c r="A868" s="2" t="s">
        <v>3904</v>
      </c>
      <c r="B868" s="2">
        <v>1217743</v>
      </c>
      <c r="C868" s="2" t="s">
        <v>3148</v>
      </c>
      <c r="D868" s="2" t="s">
        <v>3149</v>
      </c>
      <c r="E868" s="2">
        <v>-1000</v>
      </c>
      <c r="F868" s="2">
        <v>-1000</v>
      </c>
      <c r="G868" s="34">
        <v>43680</v>
      </c>
      <c r="H868" s="2">
        <v>237</v>
      </c>
      <c r="I868" s="2" t="s">
        <v>3870</v>
      </c>
      <c r="J868" s="2" t="s">
        <v>3905</v>
      </c>
      <c r="K868" s="2" t="s">
        <v>3159</v>
      </c>
      <c r="L868" s="373" t="s">
        <v>3902</v>
      </c>
    </row>
    <row r="869" spans="1:12">
      <c r="A869" s="2" t="s">
        <v>4412</v>
      </c>
      <c r="B869" s="2">
        <v>1286864</v>
      </c>
      <c r="C869" s="2" t="s">
        <v>3148</v>
      </c>
      <c r="D869" s="2" t="s">
        <v>3149</v>
      </c>
      <c r="E869" s="2">
        <v>-10000</v>
      </c>
      <c r="F869" s="2">
        <v>-10000</v>
      </c>
      <c r="G869" s="34">
        <v>43896</v>
      </c>
      <c r="H869" s="2">
        <v>21</v>
      </c>
      <c r="I869" s="2" t="s">
        <v>4179</v>
      </c>
      <c r="J869" s="2" t="s">
        <v>3905</v>
      </c>
      <c r="K869" s="2" t="s">
        <v>3159</v>
      </c>
      <c r="L869" s="373" t="s">
        <v>3902</v>
      </c>
    </row>
    <row r="870" spans="1:12">
      <c r="A870" s="2" t="s">
        <v>4413</v>
      </c>
      <c r="B870" s="2">
        <v>132593</v>
      </c>
      <c r="C870" s="2" t="s">
        <v>3148</v>
      </c>
      <c r="D870" s="2" t="s">
        <v>3149</v>
      </c>
      <c r="E870" s="2">
        <v>-1190</v>
      </c>
      <c r="F870" s="2">
        <v>-1190</v>
      </c>
      <c r="G870" s="34">
        <v>43873</v>
      </c>
      <c r="H870" s="2">
        <v>44</v>
      </c>
      <c r="I870" s="2" t="s">
        <v>4177</v>
      </c>
      <c r="J870" s="2" t="s">
        <v>3905</v>
      </c>
      <c r="K870" s="2" t="s">
        <v>3159</v>
      </c>
      <c r="L870" s="373" t="s">
        <v>3902</v>
      </c>
    </row>
    <row r="871" spans="1:12">
      <c r="A871" s="2" t="s">
        <v>3906</v>
      </c>
      <c r="B871" s="2">
        <v>1061852</v>
      </c>
      <c r="C871" s="2" t="s">
        <v>3148</v>
      </c>
      <c r="D871" s="2" t="s">
        <v>3149</v>
      </c>
      <c r="E871" s="2">
        <v>-1200</v>
      </c>
      <c r="F871" s="2">
        <v>-1200</v>
      </c>
      <c r="G871" s="34">
        <v>43691</v>
      </c>
      <c r="H871" s="2">
        <v>226</v>
      </c>
      <c r="I871" s="2" t="s">
        <v>3870</v>
      </c>
      <c r="J871" s="2" t="s">
        <v>3905</v>
      </c>
      <c r="K871" s="2" t="s">
        <v>3159</v>
      </c>
      <c r="L871" s="373" t="s">
        <v>3902</v>
      </c>
    </row>
    <row r="872" spans="1:12">
      <c r="A872" s="2" t="s">
        <v>4414</v>
      </c>
      <c r="B872" s="2">
        <v>337535</v>
      </c>
      <c r="C872" s="2" t="s">
        <v>3148</v>
      </c>
      <c r="D872" s="2" t="s">
        <v>3149</v>
      </c>
      <c r="E872" s="2">
        <v>-13180</v>
      </c>
      <c r="F872" s="2">
        <v>-13180</v>
      </c>
      <c r="G872" s="34">
        <v>43911</v>
      </c>
      <c r="H872" s="2">
        <v>6</v>
      </c>
      <c r="I872" s="2" t="s">
        <v>4179</v>
      </c>
      <c r="J872" s="2" t="s">
        <v>3905</v>
      </c>
      <c r="K872" s="2" t="s">
        <v>3159</v>
      </c>
      <c r="L872" s="373" t="s">
        <v>3902</v>
      </c>
    </row>
    <row r="873" spans="1:12">
      <c r="A873" s="2" t="s">
        <v>4415</v>
      </c>
      <c r="B873" s="2">
        <v>1291016</v>
      </c>
      <c r="C873" s="2" t="s">
        <v>3148</v>
      </c>
      <c r="D873" s="2" t="s">
        <v>3149</v>
      </c>
      <c r="E873" s="2">
        <v>-21000</v>
      </c>
      <c r="F873" s="2">
        <v>-21000</v>
      </c>
      <c r="G873" s="34">
        <v>43910</v>
      </c>
      <c r="H873" s="2">
        <v>7</v>
      </c>
      <c r="I873" s="2" t="s">
        <v>4179</v>
      </c>
      <c r="J873" s="2" t="s">
        <v>3905</v>
      </c>
      <c r="K873" s="2" t="s">
        <v>3159</v>
      </c>
      <c r="L873" s="373" t="s">
        <v>3902</v>
      </c>
    </row>
    <row r="874" spans="1:12">
      <c r="A874" s="2" t="s">
        <v>4416</v>
      </c>
      <c r="B874" s="2">
        <v>1280249</v>
      </c>
      <c r="C874" s="2" t="s">
        <v>3148</v>
      </c>
      <c r="D874" s="2" t="s">
        <v>3149</v>
      </c>
      <c r="E874" s="2">
        <v>-8000</v>
      </c>
      <c r="F874" s="2">
        <v>-8000</v>
      </c>
      <c r="G874" s="34">
        <v>43873</v>
      </c>
      <c r="H874" s="2">
        <v>44</v>
      </c>
      <c r="I874" s="2" t="s">
        <v>4177</v>
      </c>
      <c r="J874" s="2" t="s">
        <v>3905</v>
      </c>
      <c r="K874" s="2" t="s">
        <v>3159</v>
      </c>
      <c r="L874" s="373" t="s">
        <v>3902</v>
      </c>
    </row>
    <row r="875" spans="1:12">
      <c r="A875" s="2" t="s">
        <v>4417</v>
      </c>
      <c r="B875" s="2">
        <v>1039950</v>
      </c>
      <c r="C875" s="2" t="s">
        <v>3148</v>
      </c>
      <c r="D875" s="2" t="s">
        <v>3149</v>
      </c>
      <c r="E875" s="2">
        <v>-13583</v>
      </c>
      <c r="F875" s="2">
        <v>-2000.05</v>
      </c>
      <c r="G875" s="34">
        <v>43862</v>
      </c>
      <c r="H875" s="2">
        <v>55</v>
      </c>
      <c r="I875" s="2" t="s">
        <v>4177</v>
      </c>
      <c r="J875" s="2" t="s">
        <v>3905</v>
      </c>
      <c r="K875" s="2" t="s">
        <v>3159</v>
      </c>
      <c r="L875" s="373" t="s">
        <v>3902</v>
      </c>
    </row>
    <row r="876" spans="1:12">
      <c r="A876" s="2" t="s">
        <v>4418</v>
      </c>
      <c r="B876" s="2">
        <v>825309</v>
      </c>
      <c r="C876" s="2" t="s">
        <v>3148</v>
      </c>
      <c r="D876" s="2" t="s">
        <v>3149</v>
      </c>
      <c r="E876" s="2">
        <v>-2500</v>
      </c>
      <c r="F876" s="2">
        <v>-844.14</v>
      </c>
      <c r="G876" s="34">
        <v>43841</v>
      </c>
      <c r="H876" s="2">
        <v>76</v>
      </c>
      <c r="I876" s="2" t="s">
        <v>4181</v>
      </c>
      <c r="J876" s="2" t="s">
        <v>3905</v>
      </c>
      <c r="K876" s="2" t="s">
        <v>3159</v>
      </c>
      <c r="L876" s="373" t="s">
        <v>3902</v>
      </c>
    </row>
    <row r="877" spans="1:12">
      <c r="A877" s="2" t="s">
        <v>4419</v>
      </c>
      <c r="B877" s="2">
        <v>1262288</v>
      </c>
      <c r="C877" s="2" t="s">
        <v>3148</v>
      </c>
      <c r="D877" s="2" t="s">
        <v>3149</v>
      </c>
      <c r="E877" s="2">
        <v>-11000</v>
      </c>
      <c r="F877" s="2">
        <v>-11000</v>
      </c>
      <c r="G877" s="34">
        <v>43816</v>
      </c>
      <c r="H877" s="2">
        <v>101</v>
      </c>
      <c r="I877" s="2" t="s">
        <v>4174</v>
      </c>
      <c r="J877" s="2" t="s">
        <v>3905</v>
      </c>
      <c r="K877" s="2" t="s">
        <v>3159</v>
      </c>
      <c r="L877" s="373" t="s">
        <v>3902</v>
      </c>
    </row>
    <row r="878" spans="1:12">
      <c r="A878" s="2" t="s">
        <v>4420</v>
      </c>
      <c r="B878" s="2">
        <v>1287595</v>
      </c>
      <c r="C878" s="2" t="s">
        <v>3148</v>
      </c>
      <c r="D878" s="2" t="s">
        <v>3149</v>
      </c>
      <c r="E878" s="2">
        <v>-11000</v>
      </c>
      <c r="F878" s="2">
        <v>-11000</v>
      </c>
      <c r="G878" s="34">
        <v>43899</v>
      </c>
      <c r="H878" s="2">
        <v>18</v>
      </c>
      <c r="I878" s="2" t="s">
        <v>4179</v>
      </c>
      <c r="J878" s="2" t="s">
        <v>3905</v>
      </c>
      <c r="K878" s="2" t="s">
        <v>3159</v>
      </c>
      <c r="L878" s="373" t="s">
        <v>3902</v>
      </c>
    </row>
    <row r="879" spans="1:12">
      <c r="A879" s="2" t="s">
        <v>4421</v>
      </c>
      <c r="B879" s="2">
        <v>937936</v>
      </c>
      <c r="C879" s="2" t="s">
        <v>3148</v>
      </c>
      <c r="D879" s="2" t="s">
        <v>3149</v>
      </c>
      <c r="E879" s="2">
        <v>-15000</v>
      </c>
      <c r="F879" s="2">
        <v>-4775.62</v>
      </c>
      <c r="G879" s="34">
        <v>43868</v>
      </c>
      <c r="H879" s="2">
        <v>49</v>
      </c>
      <c r="I879" s="2" t="s">
        <v>4177</v>
      </c>
      <c r="J879" s="2" t="s">
        <v>3905</v>
      </c>
      <c r="K879" s="2" t="s">
        <v>3159</v>
      </c>
      <c r="L879" s="373" t="s">
        <v>3902</v>
      </c>
    </row>
    <row r="880" spans="1:12">
      <c r="A880" s="2" t="s">
        <v>4422</v>
      </c>
      <c r="B880" s="2">
        <v>1173224</v>
      </c>
      <c r="C880" s="2" t="s">
        <v>3148</v>
      </c>
      <c r="D880" s="2" t="s">
        <v>3149</v>
      </c>
      <c r="E880" s="2">
        <v>-1500</v>
      </c>
      <c r="F880" s="2">
        <v>-500</v>
      </c>
      <c r="G880" s="34">
        <v>43854</v>
      </c>
      <c r="H880" s="2">
        <v>63</v>
      </c>
      <c r="I880" s="2" t="s">
        <v>4181</v>
      </c>
      <c r="J880" s="2" t="s">
        <v>3905</v>
      </c>
      <c r="K880" s="2" t="s">
        <v>3159</v>
      </c>
      <c r="L880" s="373" t="s">
        <v>3902</v>
      </c>
    </row>
    <row r="881" spans="1:12">
      <c r="A881" s="2" t="s">
        <v>4423</v>
      </c>
      <c r="B881" s="2">
        <v>1179346</v>
      </c>
      <c r="C881" s="2" t="s">
        <v>3148</v>
      </c>
      <c r="D881" s="2" t="s">
        <v>3149</v>
      </c>
      <c r="E881" s="2">
        <v>-6797</v>
      </c>
      <c r="F881" s="2">
        <v>-1299.75</v>
      </c>
      <c r="G881" s="34">
        <v>43911</v>
      </c>
      <c r="H881" s="2">
        <v>6</v>
      </c>
      <c r="I881" s="2" t="s">
        <v>4179</v>
      </c>
      <c r="J881" s="2" t="s">
        <v>3905</v>
      </c>
      <c r="K881" s="2" t="s">
        <v>3159</v>
      </c>
      <c r="L881" s="373" t="s">
        <v>3902</v>
      </c>
    </row>
    <row r="882" spans="1:12">
      <c r="A882" s="2" t="s">
        <v>4424</v>
      </c>
      <c r="B882" s="2">
        <v>1264237</v>
      </c>
      <c r="C882" s="2" t="s">
        <v>3148</v>
      </c>
      <c r="D882" s="2" t="s">
        <v>3149</v>
      </c>
      <c r="E882" s="2">
        <v>-2603</v>
      </c>
      <c r="F882" s="2">
        <v>-2603</v>
      </c>
      <c r="G882" s="34">
        <v>43848</v>
      </c>
      <c r="H882" s="2">
        <v>69</v>
      </c>
      <c r="I882" s="2" t="s">
        <v>4181</v>
      </c>
      <c r="J882" s="2" t="s">
        <v>3905</v>
      </c>
      <c r="K882" s="2" t="s">
        <v>3159</v>
      </c>
      <c r="L882" s="373" t="s">
        <v>3902</v>
      </c>
    </row>
    <row r="883" spans="1:12">
      <c r="A883" s="2" t="s">
        <v>4425</v>
      </c>
      <c r="B883" s="2">
        <v>857860</v>
      </c>
      <c r="C883" s="2" t="s">
        <v>3148</v>
      </c>
      <c r="D883" s="2" t="s">
        <v>3149</v>
      </c>
      <c r="E883" s="2">
        <v>-3915</v>
      </c>
      <c r="F883" s="2">
        <v>-3915</v>
      </c>
      <c r="G883" s="34">
        <v>43816</v>
      </c>
      <c r="H883" s="2">
        <v>101</v>
      </c>
      <c r="I883" s="2" t="s">
        <v>4174</v>
      </c>
      <c r="J883" s="2" t="s">
        <v>3905</v>
      </c>
      <c r="K883" s="2" t="s">
        <v>3159</v>
      </c>
      <c r="L883" s="373" t="s">
        <v>3902</v>
      </c>
    </row>
    <row r="884" spans="1:12">
      <c r="A884" s="2" t="s">
        <v>3907</v>
      </c>
      <c r="B884" s="2">
        <v>1219163</v>
      </c>
      <c r="C884" s="2" t="s">
        <v>3148</v>
      </c>
      <c r="D884" s="2" t="s">
        <v>3149</v>
      </c>
      <c r="E884" s="2">
        <v>-1000</v>
      </c>
      <c r="F884" s="2">
        <v>-1000</v>
      </c>
      <c r="G884" s="34">
        <v>43686</v>
      </c>
      <c r="H884" s="2">
        <v>231</v>
      </c>
      <c r="I884" s="2" t="s">
        <v>3870</v>
      </c>
      <c r="J884" s="2" t="s">
        <v>3905</v>
      </c>
      <c r="K884" s="2" t="s">
        <v>3159</v>
      </c>
      <c r="L884" s="373" t="s">
        <v>3902</v>
      </c>
    </row>
    <row r="885" spans="1:12">
      <c r="A885" s="2" t="s">
        <v>4426</v>
      </c>
      <c r="B885" s="2">
        <v>907383</v>
      </c>
      <c r="C885" s="2" t="s">
        <v>3148</v>
      </c>
      <c r="D885" s="2" t="s">
        <v>3149</v>
      </c>
      <c r="E885" s="2">
        <v>-3041</v>
      </c>
      <c r="F885" s="2">
        <v>-77.37</v>
      </c>
      <c r="G885" s="34">
        <v>43910</v>
      </c>
      <c r="H885" s="2">
        <v>7</v>
      </c>
      <c r="I885" s="2" t="s">
        <v>4179</v>
      </c>
      <c r="J885" s="2" t="s">
        <v>3905</v>
      </c>
      <c r="K885" s="2" t="s">
        <v>3159</v>
      </c>
      <c r="L885" s="373" t="s">
        <v>3902</v>
      </c>
    </row>
    <row r="886" spans="1:12">
      <c r="A886" s="2" t="s">
        <v>4427</v>
      </c>
      <c r="B886" s="2">
        <v>1287167</v>
      </c>
      <c r="C886" s="2" t="s">
        <v>3148</v>
      </c>
      <c r="D886" s="2" t="s">
        <v>3149</v>
      </c>
      <c r="E886" s="2">
        <v>-10000</v>
      </c>
      <c r="F886" s="2">
        <v>-10000</v>
      </c>
      <c r="G886" s="34">
        <v>43897</v>
      </c>
      <c r="H886" s="2">
        <v>20</v>
      </c>
      <c r="I886" s="2" t="s">
        <v>4179</v>
      </c>
      <c r="J886" s="2" t="s">
        <v>3905</v>
      </c>
      <c r="K886" s="2" t="s">
        <v>3159</v>
      </c>
      <c r="L886" s="373" t="s">
        <v>3902</v>
      </c>
    </row>
    <row r="887" spans="1:12">
      <c r="A887" s="2" t="s">
        <v>4428</v>
      </c>
      <c r="B887" s="2">
        <v>1286706</v>
      </c>
      <c r="C887" s="2" t="s">
        <v>3148</v>
      </c>
      <c r="D887" s="2" t="s">
        <v>3149</v>
      </c>
      <c r="E887" s="2">
        <v>-15000</v>
      </c>
      <c r="F887" s="2">
        <v>-15000</v>
      </c>
      <c r="G887" s="34">
        <v>43896</v>
      </c>
      <c r="H887" s="2">
        <v>21</v>
      </c>
      <c r="I887" s="2" t="s">
        <v>4179</v>
      </c>
      <c r="J887" s="2" t="s">
        <v>3905</v>
      </c>
      <c r="K887" s="2" t="s">
        <v>3159</v>
      </c>
      <c r="L887" s="373" t="s">
        <v>3902</v>
      </c>
    </row>
    <row r="888" spans="1:12">
      <c r="A888" s="2" t="s">
        <v>4429</v>
      </c>
      <c r="B888" s="2">
        <v>1235035</v>
      </c>
      <c r="C888" s="2" t="s">
        <v>3148</v>
      </c>
      <c r="D888" s="2" t="s">
        <v>3149</v>
      </c>
      <c r="E888" s="2">
        <v>-10000</v>
      </c>
      <c r="F888" s="2">
        <v>-10000</v>
      </c>
      <c r="G888" s="34">
        <v>43738</v>
      </c>
      <c r="H888" s="2">
        <v>179</v>
      </c>
      <c r="I888" s="2" t="s">
        <v>4174</v>
      </c>
      <c r="J888" s="2" t="s">
        <v>3905</v>
      </c>
      <c r="K888" s="2" t="s">
        <v>3159</v>
      </c>
      <c r="L888" s="373" t="s">
        <v>3902</v>
      </c>
    </row>
    <row r="889" spans="1:12">
      <c r="A889" s="2" t="s">
        <v>4430</v>
      </c>
      <c r="B889" s="2">
        <v>1274585</v>
      </c>
      <c r="C889" s="2" t="s">
        <v>3148</v>
      </c>
      <c r="D889" s="2" t="s">
        <v>3149</v>
      </c>
      <c r="E889" s="2">
        <v>-10000</v>
      </c>
      <c r="F889" s="2">
        <v>-10000</v>
      </c>
      <c r="G889" s="34">
        <v>43853</v>
      </c>
      <c r="H889" s="2">
        <v>64</v>
      </c>
      <c r="I889" s="2" t="s">
        <v>4181</v>
      </c>
      <c r="J889" s="2" t="s">
        <v>3905</v>
      </c>
      <c r="K889" s="2" t="s">
        <v>3159</v>
      </c>
      <c r="L889" s="373" t="s">
        <v>3902</v>
      </c>
    </row>
    <row r="890" spans="1:12">
      <c r="A890" s="2" t="s">
        <v>4431</v>
      </c>
      <c r="B890" s="2">
        <v>1245262</v>
      </c>
      <c r="C890" s="2" t="s">
        <v>3148</v>
      </c>
      <c r="D890" s="2" t="s">
        <v>3149</v>
      </c>
      <c r="E890" s="2">
        <v>-14156</v>
      </c>
      <c r="F890" s="2">
        <v>-4719.78</v>
      </c>
      <c r="G890" s="34">
        <v>43911</v>
      </c>
      <c r="H890" s="2">
        <v>6</v>
      </c>
      <c r="I890" s="2" t="s">
        <v>4179</v>
      </c>
      <c r="J890" s="2" t="s">
        <v>3905</v>
      </c>
      <c r="K890" s="2" t="s">
        <v>3159</v>
      </c>
      <c r="L890" s="373" t="s">
        <v>3902</v>
      </c>
    </row>
    <row r="891" spans="1:12">
      <c r="A891" s="2" t="s">
        <v>4432</v>
      </c>
      <c r="B891" s="2">
        <v>1019303</v>
      </c>
      <c r="C891" s="2" t="s">
        <v>3148</v>
      </c>
      <c r="D891" s="2" t="s">
        <v>3149</v>
      </c>
      <c r="E891" s="2">
        <v>-14687</v>
      </c>
      <c r="F891" s="2">
        <v>-84.32</v>
      </c>
      <c r="G891" s="34">
        <v>43907</v>
      </c>
      <c r="H891" s="2">
        <v>10</v>
      </c>
      <c r="I891" s="2" t="s">
        <v>4179</v>
      </c>
      <c r="J891" s="2" t="s">
        <v>3905</v>
      </c>
      <c r="K891" s="2" t="s">
        <v>3159</v>
      </c>
      <c r="L891" s="373" t="s">
        <v>3902</v>
      </c>
    </row>
    <row r="892" spans="1:12">
      <c r="A892" s="2" t="s">
        <v>4433</v>
      </c>
      <c r="B892" s="2">
        <v>810241</v>
      </c>
      <c r="C892" s="2" t="s">
        <v>3148</v>
      </c>
      <c r="D892" s="2" t="s">
        <v>3149</v>
      </c>
      <c r="E892" s="2">
        <v>-6000</v>
      </c>
      <c r="F892" s="2">
        <v>-934.31</v>
      </c>
      <c r="G892" s="34">
        <v>43809</v>
      </c>
      <c r="H892" s="2">
        <v>108</v>
      </c>
      <c r="I892" s="2" t="s">
        <v>4174</v>
      </c>
      <c r="J892" s="2" t="s">
        <v>3905</v>
      </c>
      <c r="K892" s="2" t="s">
        <v>3159</v>
      </c>
      <c r="L892" s="373" t="s">
        <v>3902</v>
      </c>
    </row>
    <row r="893" spans="1:12">
      <c r="A893" s="2" t="s">
        <v>3908</v>
      </c>
      <c r="B893" s="2">
        <v>126470</v>
      </c>
      <c r="C893" s="2" t="s">
        <v>3148</v>
      </c>
      <c r="D893" s="2" t="s">
        <v>3149</v>
      </c>
      <c r="E893" s="2">
        <v>-1000</v>
      </c>
      <c r="F893" s="2">
        <v>-1000</v>
      </c>
      <c r="G893" s="34">
        <v>43663</v>
      </c>
      <c r="H893" s="2">
        <v>254</v>
      </c>
      <c r="I893" s="2" t="s">
        <v>3870</v>
      </c>
      <c r="J893" s="2" t="s">
        <v>3905</v>
      </c>
      <c r="K893" s="2" t="s">
        <v>3159</v>
      </c>
      <c r="L893" s="373" t="s">
        <v>3902</v>
      </c>
    </row>
    <row r="894" spans="1:12">
      <c r="A894" s="2" t="s">
        <v>4434</v>
      </c>
      <c r="B894" s="2">
        <v>1272195</v>
      </c>
      <c r="C894" s="2" t="s">
        <v>3148</v>
      </c>
      <c r="D894" s="2" t="s">
        <v>3149</v>
      </c>
      <c r="E894" s="2">
        <v>-4219</v>
      </c>
      <c r="F894" s="2">
        <v>-77.790000000000006</v>
      </c>
      <c r="G894" s="34">
        <v>43910</v>
      </c>
      <c r="H894" s="2">
        <v>7</v>
      </c>
      <c r="I894" s="2" t="s">
        <v>4179</v>
      </c>
      <c r="J894" s="2" t="s">
        <v>3905</v>
      </c>
      <c r="K894" s="2" t="s">
        <v>3159</v>
      </c>
      <c r="L894" s="373" t="s">
        <v>3902</v>
      </c>
    </row>
    <row r="895" spans="1:12">
      <c r="A895" s="2" t="s">
        <v>4435</v>
      </c>
      <c r="B895" s="2">
        <v>1004584</v>
      </c>
      <c r="C895" s="2" t="s">
        <v>3148</v>
      </c>
      <c r="D895" s="2" t="s">
        <v>3149</v>
      </c>
      <c r="E895" s="2">
        <v>-400</v>
      </c>
      <c r="F895" s="2">
        <v>-34.409999999999997</v>
      </c>
      <c r="G895" s="34">
        <v>43899</v>
      </c>
      <c r="H895" s="2">
        <v>18</v>
      </c>
      <c r="I895" s="2" t="s">
        <v>4179</v>
      </c>
      <c r="J895" s="2" t="s">
        <v>3905</v>
      </c>
      <c r="K895" s="2" t="s">
        <v>3159</v>
      </c>
      <c r="L895" s="373" t="s">
        <v>3902</v>
      </c>
    </row>
    <row r="896" spans="1:12">
      <c r="A896" s="2" t="s">
        <v>4436</v>
      </c>
      <c r="B896" s="2">
        <v>1279745</v>
      </c>
      <c r="C896" s="2" t="s">
        <v>3148</v>
      </c>
      <c r="D896" s="2" t="s">
        <v>3149</v>
      </c>
      <c r="E896" s="2">
        <v>-1000</v>
      </c>
      <c r="F896" s="2">
        <v>-1000</v>
      </c>
      <c r="G896" s="34">
        <v>43872</v>
      </c>
      <c r="H896" s="2">
        <v>45</v>
      </c>
      <c r="I896" s="2" t="s">
        <v>4177</v>
      </c>
      <c r="J896" s="2" t="s">
        <v>3905</v>
      </c>
      <c r="K896" s="2" t="s">
        <v>3159</v>
      </c>
      <c r="L896" s="373" t="s">
        <v>3902</v>
      </c>
    </row>
    <row r="897" spans="1:12">
      <c r="A897" s="2" t="s">
        <v>4437</v>
      </c>
      <c r="B897" s="2">
        <v>751958</v>
      </c>
      <c r="C897" s="2" t="s">
        <v>3148</v>
      </c>
      <c r="D897" s="2" t="s">
        <v>3149</v>
      </c>
      <c r="E897" s="2">
        <v>-14118</v>
      </c>
      <c r="F897" s="2">
        <v>-500.02</v>
      </c>
      <c r="G897" s="34">
        <v>43854</v>
      </c>
      <c r="H897" s="2">
        <v>63</v>
      </c>
      <c r="I897" s="2" t="s">
        <v>4181</v>
      </c>
      <c r="J897" s="2" t="s">
        <v>3905</v>
      </c>
      <c r="K897" s="2" t="s">
        <v>3159</v>
      </c>
      <c r="L897" s="373" t="s">
        <v>3902</v>
      </c>
    </row>
    <row r="898" spans="1:12">
      <c r="A898" s="2" t="s">
        <v>4438</v>
      </c>
      <c r="B898" s="2">
        <v>1283026</v>
      </c>
      <c r="C898" s="2" t="s">
        <v>3148</v>
      </c>
      <c r="D898" s="2" t="s">
        <v>3149</v>
      </c>
      <c r="E898" s="2">
        <v>-20000</v>
      </c>
      <c r="F898" s="2">
        <v>-120.38</v>
      </c>
      <c r="G898" s="34">
        <v>43906</v>
      </c>
      <c r="H898" s="2">
        <v>11</v>
      </c>
      <c r="I898" s="2" t="s">
        <v>4179</v>
      </c>
      <c r="J898" s="2" t="s">
        <v>3905</v>
      </c>
      <c r="K898" s="2" t="s">
        <v>3159</v>
      </c>
      <c r="L898" s="373" t="s">
        <v>3902</v>
      </c>
    </row>
    <row r="899" spans="1:12">
      <c r="A899" s="2" t="s">
        <v>4439</v>
      </c>
      <c r="B899" s="2">
        <v>915252</v>
      </c>
      <c r="C899" s="2" t="s">
        <v>3148</v>
      </c>
      <c r="D899" s="2" t="s">
        <v>3149</v>
      </c>
      <c r="E899" s="2">
        <v>-13400</v>
      </c>
      <c r="F899" s="2">
        <v>-13400</v>
      </c>
      <c r="G899" s="34">
        <v>43845</v>
      </c>
      <c r="H899" s="2">
        <v>72</v>
      </c>
      <c r="I899" s="2" t="s">
        <v>4181</v>
      </c>
      <c r="J899" s="2" t="s">
        <v>3905</v>
      </c>
      <c r="K899" s="2" t="s">
        <v>3159</v>
      </c>
      <c r="L899" s="373" t="s">
        <v>3902</v>
      </c>
    </row>
    <row r="900" spans="1:12">
      <c r="A900" s="2" t="s">
        <v>4440</v>
      </c>
      <c r="B900" s="2">
        <v>1185002</v>
      </c>
      <c r="C900" s="2" t="s">
        <v>3148</v>
      </c>
      <c r="D900" s="2" t="s">
        <v>3149</v>
      </c>
      <c r="E900" s="2">
        <v>-11000</v>
      </c>
      <c r="F900" s="2">
        <v>-11000</v>
      </c>
      <c r="G900" s="34">
        <v>43750</v>
      </c>
      <c r="H900" s="2">
        <v>167</v>
      </c>
      <c r="I900" s="2" t="s">
        <v>4174</v>
      </c>
      <c r="J900" s="2" t="s">
        <v>3905</v>
      </c>
      <c r="K900" s="2" t="s">
        <v>3159</v>
      </c>
      <c r="L900" s="373" t="s">
        <v>3902</v>
      </c>
    </row>
    <row r="901" spans="1:12">
      <c r="A901" s="2" t="s">
        <v>3909</v>
      </c>
      <c r="B901" s="2">
        <v>1201629</v>
      </c>
      <c r="C901" s="2" t="s">
        <v>3148</v>
      </c>
      <c r="D901" s="2" t="s">
        <v>3149</v>
      </c>
      <c r="E901" s="2">
        <v>-1200</v>
      </c>
      <c r="F901" s="2">
        <v>-1200</v>
      </c>
      <c r="G901" s="34">
        <v>43628</v>
      </c>
      <c r="H901" s="2">
        <v>289</v>
      </c>
      <c r="I901" s="2" t="s">
        <v>3870</v>
      </c>
      <c r="J901" s="2" t="s">
        <v>3905</v>
      </c>
      <c r="K901" s="2" t="s">
        <v>3159</v>
      </c>
      <c r="L901" s="373" t="s">
        <v>3902</v>
      </c>
    </row>
    <row r="902" spans="1:12">
      <c r="A902" s="2" t="s">
        <v>4441</v>
      </c>
      <c r="B902" s="2">
        <v>341920</v>
      </c>
      <c r="C902" s="2" t="s">
        <v>3148</v>
      </c>
      <c r="D902" s="2" t="s">
        <v>3149</v>
      </c>
      <c r="E902" s="2">
        <v>-9367</v>
      </c>
      <c r="F902" s="2">
        <v>-309.39</v>
      </c>
      <c r="G902" s="34">
        <v>43911</v>
      </c>
      <c r="H902" s="2">
        <v>6</v>
      </c>
      <c r="I902" s="2" t="s">
        <v>4179</v>
      </c>
      <c r="J902" s="2" t="s">
        <v>3905</v>
      </c>
      <c r="K902" s="2" t="s">
        <v>3159</v>
      </c>
      <c r="L902" s="373" t="s">
        <v>3902</v>
      </c>
    </row>
    <row r="903" spans="1:12">
      <c r="A903" s="2" t="s">
        <v>4416</v>
      </c>
      <c r="B903" s="2">
        <v>1280249</v>
      </c>
      <c r="C903" s="2" t="s">
        <v>3148</v>
      </c>
      <c r="D903" s="2" t="s">
        <v>3149</v>
      </c>
      <c r="E903" s="2">
        <v>-2000</v>
      </c>
      <c r="F903" s="2">
        <v>-2000</v>
      </c>
      <c r="G903" s="34">
        <v>43890</v>
      </c>
      <c r="H903" s="2">
        <v>27</v>
      </c>
      <c r="I903" s="2" t="s">
        <v>4179</v>
      </c>
      <c r="J903" s="2" t="s">
        <v>3905</v>
      </c>
      <c r="K903" s="2" t="s">
        <v>3159</v>
      </c>
      <c r="L903" s="373" t="s">
        <v>3902</v>
      </c>
    </row>
    <row r="904" spans="1:12">
      <c r="A904" s="2" t="s">
        <v>4442</v>
      </c>
      <c r="B904" s="2">
        <v>348126</v>
      </c>
      <c r="C904" s="2" t="s">
        <v>3148</v>
      </c>
      <c r="D904" s="2" t="s">
        <v>3149</v>
      </c>
      <c r="E904" s="2">
        <v>-33000</v>
      </c>
      <c r="F904" s="2">
        <v>-3067.92</v>
      </c>
      <c r="G904" s="34">
        <v>43840</v>
      </c>
      <c r="H904" s="2">
        <v>77</v>
      </c>
      <c r="I904" s="2" t="s">
        <v>4181</v>
      </c>
      <c r="J904" s="2" t="s">
        <v>3905</v>
      </c>
      <c r="K904" s="2" t="s">
        <v>3159</v>
      </c>
      <c r="L904" s="373" t="s">
        <v>3902</v>
      </c>
    </row>
    <row r="905" spans="1:12">
      <c r="A905" s="2" t="s">
        <v>3910</v>
      </c>
      <c r="B905" s="2">
        <v>1219893</v>
      </c>
      <c r="C905" s="2" t="s">
        <v>3148</v>
      </c>
      <c r="D905" s="2" t="s">
        <v>3149</v>
      </c>
      <c r="E905" s="2">
        <v>-10000</v>
      </c>
      <c r="F905" s="2">
        <v>-10000</v>
      </c>
      <c r="G905" s="34">
        <v>43689</v>
      </c>
      <c r="H905" s="2">
        <v>228</v>
      </c>
      <c r="I905" s="2" t="s">
        <v>3870</v>
      </c>
      <c r="J905" s="2" t="s">
        <v>3905</v>
      </c>
      <c r="K905" s="2" t="s">
        <v>3159</v>
      </c>
      <c r="L905" s="373" t="s">
        <v>3902</v>
      </c>
    </row>
    <row r="906" spans="1:12">
      <c r="A906" s="2" t="s">
        <v>3911</v>
      </c>
      <c r="B906" s="2">
        <v>1177215</v>
      </c>
      <c r="C906" s="2" t="s">
        <v>3148</v>
      </c>
      <c r="D906" s="2" t="s">
        <v>3149</v>
      </c>
      <c r="E906" s="2">
        <v>-2000</v>
      </c>
      <c r="F906" s="2">
        <v>-2000</v>
      </c>
      <c r="G906" s="34">
        <v>43684</v>
      </c>
      <c r="H906" s="2">
        <v>233</v>
      </c>
      <c r="I906" s="2" t="s">
        <v>3870</v>
      </c>
      <c r="J906" s="2" t="s">
        <v>3905</v>
      </c>
      <c r="K906" s="2" t="s">
        <v>3159</v>
      </c>
      <c r="L906" s="373" t="s">
        <v>3902</v>
      </c>
    </row>
    <row r="907" spans="1:12">
      <c r="A907" s="2" t="s">
        <v>4443</v>
      </c>
      <c r="B907" s="2">
        <v>1258835</v>
      </c>
      <c r="C907" s="2" t="s">
        <v>3148</v>
      </c>
      <c r="D907" s="2" t="s">
        <v>3149</v>
      </c>
      <c r="E907" s="2">
        <v>-5000</v>
      </c>
      <c r="F907" s="2">
        <v>-5000</v>
      </c>
      <c r="G907" s="34">
        <v>43808</v>
      </c>
      <c r="H907" s="2">
        <v>109</v>
      </c>
      <c r="I907" s="2" t="s">
        <v>4174</v>
      </c>
      <c r="J907" s="2" t="s">
        <v>3905</v>
      </c>
      <c r="K907" s="2" t="s">
        <v>3159</v>
      </c>
      <c r="L907" s="373" t="s">
        <v>3902</v>
      </c>
    </row>
    <row r="908" spans="1:12">
      <c r="A908" s="2" t="s">
        <v>4444</v>
      </c>
      <c r="B908" s="2">
        <v>1253564</v>
      </c>
      <c r="C908" s="2" t="s">
        <v>3148</v>
      </c>
      <c r="D908" s="2" t="s">
        <v>3149</v>
      </c>
      <c r="E908" s="2">
        <v>-1000</v>
      </c>
      <c r="F908" s="2">
        <v>-1000</v>
      </c>
      <c r="G908" s="34">
        <v>43885</v>
      </c>
      <c r="H908" s="2">
        <v>32</v>
      </c>
      <c r="I908" s="2" t="s">
        <v>4177</v>
      </c>
      <c r="J908" s="2" t="s">
        <v>3913</v>
      </c>
      <c r="K908" s="2" t="s">
        <v>3681</v>
      </c>
      <c r="L908" s="373" t="s">
        <v>3902</v>
      </c>
    </row>
    <row r="909" spans="1:12">
      <c r="A909" s="2" t="s">
        <v>4445</v>
      </c>
      <c r="B909" s="2">
        <v>1291068</v>
      </c>
      <c r="C909" s="2" t="s">
        <v>3148</v>
      </c>
      <c r="D909" s="2" t="s">
        <v>3149</v>
      </c>
      <c r="E909" s="2">
        <v>-10000</v>
      </c>
      <c r="F909" s="2">
        <v>-10000</v>
      </c>
      <c r="G909" s="34">
        <v>43910</v>
      </c>
      <c r="H909" s="2">
        <v>7</v>
      </c>
      <c r="I909" s="2" t="s">
        <v>4179</v>
      </c>
      <c r="J909" s="2" t="s">
        <v>3913</v>
      </c>
      <c r="K909" s="2" t="s">
        <v>3681</v>
      </c>
      <c r="L909" s="373" t="s">
        <v>3902</v>
      </c>
    </row>
    <row r="910" spans="1:12">
      <c r="A910" s="2" t="s">
        <v>4446</v>
      </c>
      <c r="B910" s="2">
        <v>1282398</v>
      </c>
      <c r="C910" s="2" t="s">
        <v>3148</v>
      </c>
      <c r="D910" s="2" t="s">
        <v>3149</v>
      </c>
      <c r="E910" s="2">
        <v>-10000</v>
      </c>
      <c r="F910" s="2">
        <v>-10000</v>
      </c>
      <c r="G910" s="34">
        <v>43881</v>
      </c>
      <c r="H910" s="2">
        <v>36</v>
      </c>
      <c r="I910" s="2" t="s">
        <v>4177</v>
      </c>
      <c r="J910" s="2" t="s">
        <v>3913</v>
      </c>
      <c r="K910" s="2" t="s">
        <v>3681</v>
      </c>
      <c r="L910" s="373" t="s">
        <v>3902</v>
      </c>
    </row>
    <row r="911" spans="1:12">
      <c r="A911" s="2" t="s">
        <v>4447</v>
      </c>
      <c r="B911" s="2">
        <v>1278212</v>
      </c>
      <c r="C911" s="2" t="s">
        <v>3148</v>
      </c>
      <c r="D911" s="2" t="s">
        <v>3149</v>
      </c>
      <c r="E911" s="2">
        <v>-20000</v>
      </c>
      <c r="F911" s="2">
        <v>-20000</v>
      </c>
      <c r="G911" s="34">
        <v>43883</v>
      </c>
      <c r="H911" s="2">
        <v>34</v>
      </c>
      <c r="I911" s="2" t="s">
        <v>4177</v>
      </c>
      <c r="J911" s="2" t="s">
        <v>3913</v>
      </c>
      <c r="K911" s="2" t="s">
        <v>3681</v>
      </c>
      <c r="L911" s="373" t="s">
        <v>3902</v>
      </c>
    </row>
    <row r="912" spans="1:12">
      <c r="A912" s="2" t="s">
        <v>4448</v>
      </c>
      <c r="B912" s="2">
        <v>1279829</v>
      </c>
      <c r="C912" s="2" t="s">
        <v>3148</v>
      </c>
      <c r="D912" s="2" t="s">
        <v>3149</v>
      </c>
      <c r="E912" s="2">
        <v>-11000</v>
      </c>
      <c r="F912" s="2">
        <v>-11000</v>
      </c>
      <c r="G912" s="34">
        <v>43872</v>
      </c>
      <c r="H912" s="2">
        <v>45</v>
      </c>
      <c r="I912" s="2" t="s">
        <v>4177</v>
      </c>
      <c r="J912" s="2" t="s">
        <v>3913</v>
      </c>
      <c r="K912" s="2" t="s">
        <v>3681</v>
      </c>
      <c r="L912" s="373" t="s">
        <v>3902</v>
      </c>
    </row>
    <row r="913" spans="1:12">
      <c r="A913" s="2" t="s">
        <v>4449</v>
      </c>
      <c r="B913" s="2">
        <v>1275049</v>
      </c>
      <c r="C913" s="2" t="s">
        <v>3148</v>
      </c>
      <c r="D913" s="2" t="s">
        <v>3149</v>
      </c>
      <c r="E913" s="2">
        <v>-5000</v>
      </c>
      <c r="F913" s="2">
        <v>-5000</v>
      </c>
      <c r="G913" s="34">
        <v>43855</v>
      </c>
      <c r="H913" s="2">
        <v>62</v>
      </c>
      <c r="I913" s="2" t="s">
        <v>4181</v>
      </c>
      <c r="J913" s="2" t="s">
        <v>3913</v>
      </c>
      <c r="K913" s="2" t="s">
        <v>3681</v>
      </c>
      <c r="L913" s="373" t="s">
        <v>3902</v>
      </c>
    </row>
    <row r="914" spans="1:12">
      <c r="A914" s="2" t="s">
        <v>3912</v>
      </c>
      <c r="B914" s="2">
        <v>1219628</v>
      </c>
      <c r="C914" s="2" t="s">
        <v>3148</v>
      </c>
      <c r="D914" s="2" t="s">
        <v>3149</v>
      </c>
      <c r="E914" s="2">
        <v>-10000</v>
      </c>
      <c r="F914" s="2">
        <v>-10000</v>
      </c>
      <c r="G914" s="34">
        <v>43687</v>
      </c>
      <c r="H914" s="2">
        <v>230</v>
      </c>
      <c r="I914" s="2" t="s">
        <v>3870</v>
      </c>
      <c r="J914" s="2" t="s">
        <v>3913</v>
      </c>
      <c r="K914" s="2" t="s">
        <v>3681</v>
      </c>
      <c r="L914" s="373" t="s">
        <v>3902</v>
      </c>
    </row>
    <row r="915" spans="1:12">
      <c r="A915" s="2" t="s">
        <v>4311</v>
      </c>
      <c r="B915" s="2">
        <v>765361</v>
      </c>
      <c r="C915" s="2" t="s">
        <v>3148</v>
      </c>
      <c r="D915" s="2" t="s">
        <v>3149</v>
      </c>
      <c r="E915" s="2">
        <v>-6100</v>
      </c>
      <c r="F915" s="2">
        <v>-6100</v>
      </c>
      <c r="G915" s="34">
        <v>43909</v>
      </c>
      <c r="H915" s="2">
        <v>8</v>
      </c>
      <c r="I915" s="2" t="s">
        <v>4179</v>
      </c>
      <c r="J915" s="2" t="s">
        <v>3915</v>
      </c>
      <c r="K915" s="2" t="s">
        <v>3675</v>
      </c>
      <c r="L915" s="373" t="s">
        <v>3902</v>
      </c>
    </row>
    <row r="916" spans="1:12">
      <c r="A916" s="2" t="s">
        <v>4202</v>
      </c>
      <c r="B916" s="2">
        <v>117247</v>
      </c>
      <c r="C916" s="2" t="s">
        <v>3148</v>
      </c>
      <c r="D916" s="2" t="s">
        <v>3149</v>
      </c>
      <c r="E916" s="2">
        <v>-13500</v>
      </c>
      <c r="F916" s="2">
        <v>-13500</v>
      </c>
      <c r="G916" s="34">
        <v>43909</v>
      </c>
      <c r="H916" s="2">
        <v>8</v>
      </c>
      <c r="I916" s="2" t="s">
        <v>4179</v>
      </c>
      <c r="J916" s="2" t="s">
        <v>3915</v>
      </c>
      <c r="K916" s="2" t="s">
        <v>3675</v>
      </c>
      <c r="L916" s="373" t="s">
        <v>3902</v>
      </c>
    </row>
    <row r="917" spans="1:12">
      <c r="A917" s="2" t="s">
        <v>4450</v>
      </c>
      <c r="B917" s="2">
        <v>1260169</v>
      </c>
      <c r="C917" s="2" t="s">
        <v>3148</v>
      </c>
      <c r="D917" s="2" t="s">
        <v>3149</v>
      </c>
      <c r="E917" s="2">
        <v>-10000</v>
      </c>
      <c r="F917" s="2">
        <v>-10000</v>
      </c>
      <c r="G917" s="34">
        <v>43811</v>
      </c>
      <c r="H917" s="2">
        <v>106</v>
      </c>
      <c r="I917" s="2" t="s">
        <v>4174</v>
      </c>
      <c r="J917" s="2" t="s">
        <v>3915</v>
      </c>
      <c r="K917" s="2" t="s">
        <v>3675</v>
      </c>
      <c r="L917" s="373" t="s">
        <v>3902</v>
      </c>
    </row>
    <row r="918" spans="1:12">
      <c r="A918" s="2" t="s">
        <v>3889</v>
      </c>
      <c r="B918" s="2">
        <v>1110178</v>
      </c>
      <c r="C918" s="2" t="s">
        <v>3148</v>
      </c>
      <c r="D918" s="2" t="s">
        <v>3149</v>
      </c>
      <c r="E918" s="2">
        <v>-9882</v>
      </c>
      <c r="F918" s="2">
        <v>-9882</v>
      </c>
      <c r="G918" s="34">
        <v>43794</v>
      </c>
      <c r="H918" s="2">
        <v>123</v>
      </c>
      <c r="I918" s="2" t="s">
        <v>4174</v>
      </c>
      <c r="J918" s="2" t="s">
        <v>3915</v>
      </c>
      <c r="K918" s="2" t="s">
        <v>3675</v>
      </c>
      <c r="L918" s="373" t="s">
        <v>3902</v>
      </c>
    </row>
    <row r="919" spans="1:12">
      <c r="A919" s="2" t="s">
        <v>3914</v>
      </c>
      <c r="B919" s="2">
        <v>1224376</v>
      </c>
      <c r="C919" s="2" t="s">
        <v>3148</v>
      </c>
      <c r="D919" s="2" t="s">
        <v>3149</v>
      </c>
      <c r="E919" s="2">
        <v>-5000</v>
      </c>
      <c r="F919" s="2">
        <v>-5000</v>
      </c>
      <c r="G919" s="34">
        <v>43703</v>
      </c>
      <c r="H919" s="2">
        <v>214</v>
      </c>
      <c r="I919" s="2" t="s">
        <v>3870</v>
      </c>
      <c r="J919" s="2" t="s">
        <v>3915</v>
      </c>
      <c r="K919" s="2" t="s">
        <v>3675</v>
      </c>
      <c r="L919" s="373" t="s">
        <v>3902</v>
      </c>
    </row>
    <row r="920" spans="1:12">
      <c r="A920" s="2" t="s">
        <v>4451</v>
      </c>
      <c r="B920" s="2">
        <v>923431</v>
      </c>
      <c r="C920" s="2" t="s">
        <v>3148</v>
      </c>
      <c r="D920" s="2" t="s">
        <v>3149</v>
      </c>
      <c r="E920" s="2">
        <v>-25000</v>
      </c>
      <c r="F920" s="2">
        <v>-8239.81</v>
      </c>
      <c r="G920" s="34">
        <v>43904</v>
      </c>
      <c r="H920" s="2">
        <v>13</v>
      </c>
      <c r="I920" s="2" t="s">
        <v>4179</v>
      </c>
      <c r="J920" s="2" t="s">
        <v>3915</v>
      </c>
      <c r="K920" s="2" t="s">
        <v>3675</v>
      </c>
      <c r="L920" s="373" t="s">
        <v>3902</v>
      </c>
    </row>
    <row r="921" spans="1:12">
      <c r="A921" s="2" t="s">
        <v>4452</v>
      </c>
      <c r="B921" s="2">
        <v>1034468</v>
      </c>
      <c r="C921" s="2" t="s">
        <v>3148</v>
      </c>
      <c r="D921" s="2" t="s">
        <v>3149</v>
      </c>
      <c r="E921" s="2">
        <v>-21000</v>
      </c>
      <c r="F921" s="2">
        <v>-21000</v>
      </c>
      <c r="G921" s="34">
        <v>43901</v>
      </c>
      <c r="H921" s="2">
        <v>16</v>
      </c>
      <c r="I921" s="2" t="s">
        <v>4179</v>
      </c>
      <c r="J921" s="2" t="s">
        <v>3915</v>
      </c>
      <c r="K921" s="2" t="s">
        <v>3675</v>
      </c>
      <c r="L921" s="373" t="s">
        <v>3902</v>
      </c>
    </row>
    <row r="922" spans="1:12">
      <c r="A922" s="2" t="s">
        <v>4453</v>
      </c>
      <c r="B922" s="2">
        <v>364325</v>
      </c>
      <c r="C922" s="2" t="s">
        <v>3148</v>
      </c>
      <c r="D922" s="2" t="s">
        <v>3149</v>
      </c>
      <c r="E922" s="2">
        <v>-16056</v>
      </c>
      <c r="F922" s="2">
        <v>-36.979999999999997</v>
      </c>
      <c r="G922" s="34">
        <v>43899</v>
      </c>
      <c r="H922" s="2">
        <v>18</v>
      </c>
      <c r="I922" s="2" t="s">
        <v>4179</v>
      </c>
      <c r="J922" s="2" t="s">
        <v>3915</v>
      </c>
      <c r="K922" s="2" t="s">
        <v>3675</v>
      </c>
      <c r="L922" s="373" t="s">
        <v>3902</v>
      </c>
    </row>
    <row r="923" spans="1:12">
      <c r="A923" s="2" t="s">
        <v>4454</v>
      </c>
      <c r="B923" s="2">
        <v>762770</v>
      </c>
      <c r="C923" s="2" t="s">
        <v>3148</v>
      </c>
      <c r="D923" s="2" t="s">
        <v>3149</v>
      </c>
      <c r="E923" s="2">
        <v>-1000</v>
      </c>
      <c r="F923" s="2">
        <v>-1000</v>
      </c>
      <c r="G923" s="34">
        <v>43899</v>
      </c>
      <c r="H923" s="2">
        <v>18</v>
      </c>
      <c r="I923" s="2" t="s">
        <v>4179</v>
      </c>
      <c r="J923" s="2" t="s">
        <v>3915</v>
      </c>
      <c r="K923" s="2" t="s">
        <v>3675</v>
      </c>
      <c r="L923" s="373" t="s">
        <v>3902</v>
      </c>
    </row>
    <row r="924" spans="1:12">
      <c r="A924" s="2" t="s">
        <v>4455</v>
      </c>
      <c r="B924" s="2">
        <v>875537</v>
      </c>
      <c r="C924" s="2" t="s">
        <v>3148</v>
      </c>
      <c r="D924" s="2" t="s">
        <v>3149</v>
      </c>
      <c r="E924" s="2">
        <v>-500</v>
      </c>
      <c r="F924" s="2">
        <v>-500</v>
      </c>
      <c r="G924" s="34">
        <v>43886</v>
      </c>
      <c r="H924" s="2">
        <v>31</v>
      </c>
      <c r="I924" s="2" t="s">
        <v>4177</v>
      </c>
      <c r="J924" s="2" t="s">
        <v>3915</v>
      </c>
      <c r="K924" s="2" t="s">
        <v>3675</v>
      </c>
      <c r="L924" s="373" t="s">
        <v>3902</v>
      </c>
    </row>
    <row r="925" spans="1:12">
      <c r="A925" s="2" t="s">
        <v>4456</v>
      </c>
      <c r="B925" s="2">
        <v>1282717</v>
      </c>
      <c r="C925" s="2" t="s">
        <v>3148</v>
      </c>
      <c r="D925" s="2" t="s">
        <v>3149</v>
      </c>
      <c r="E925" s="2">
        <v>-10000</v>
      </c>
      <c r="F925" s="2">
        <v>-10000</v>
      </c>
      <c r="G925" s="34">
        <v>43883</v>
      </c>
      <c r="H925" s="2">
        <v>34</v>
      </c>
      <c r="I925" s="2" t="s">
        <v>4177</v>
      </c>
      <c r="J925" s="2" t="s">
        <v>3915</v>
      </c>
      <c r="K925" s="2" t="s">
        <v>3675</v>
      </c>
      <c r="L925" s="373" t="s">
        <v>3902</v>
      </c>
    </row>
    <row r="926" spans="1:12">
      <c r="A926" s="2" t="s">
        <v>4457</v>
      </c>
      <c r="B926" s="2">
        <v>1165236</v>
      </c>
      <c r="C926" s="2" t="s">
        <v>3148</v>
      </c>
      <c r="D926" s="2" t="s">
        <v>3149</v>
      </c>
      <c r="E926" s="2">
        <v>-500</v>
      </c>
      <c r="F926" s="2">
        <v>-500</v>
      </c>
      <c r="G926" s="34">
        <v>43904</v>
      </c>
      <c r="H926" s="2">
        <v>13</v>
      </c>
      <c r="I926" s="2" t="s">
        <v>4179</v>
      </c>
      <c r="J926" s="2" t="s">
        <v>3915</v>
      </c>
      <c r="K926" s="2" t="s">
        <v>3675</v>
      </c>
      <c r="L926" s="373" t="s">
        <v>3902</v>
      </c>
    </row>
    <row r="927" spans="1:12">
      <c r="A927" s="2" t="s">
        <v>4458</v>
      </c>
      <c r="B927" s="2">
        <v>1274967</v>
      </c>
      <c r="C927" s="2" t="s">
        <v>3148</v>
      </c>
      <c r="D927" s="2" t="s">
        <v>3149</v>
      </c>
      <c r="E927" s="2">
        <v>-9000</v>
      </c>
      <c r="F927" s="2">
        <v>-9000</v>
      </c>
      <c r="G927" s="34">
        <v>43868</v>
      </c>
      <c r="H927" s="2">
        <v>49</v>
      </c>
      <c r="I927" s="2" t="s">
        <v>4177</v>
      </c>
      <c r="J927" s="2" t="s">
        <v>3915</v>
      </c>
      <c r="K927" s="2" t="s">
        <v>3675</v>
      </c>
      <c r="L927" s="373" t="s">
        <v>3902</v>
      </c>
    </row>
    <row r="928" spans="1:12">
      <c r="A928" s="2" t="s">
        <v>3916</v>
      </c>
      <c r="B928" s="2">
        <v>1136542</v>
      </c>
      <c r="C928" s="2" t="s">
        <v>3148</v>
      </c>
      <c r="D928" s="2" t="s">
        <v>3149</v>
      </c>
      <c r="E928" s="2">
        <v>-11000</v>
      </c>
      <c r="F928" s="2">
        <v>-11000</v>
      </c>
      <c r="G928" s="34">
        <v>43675</v>
      </c>
      <c r="H928" s="2">
        <v>242</v>
      </c>
      <c r="I928" s="2" t="s">
        <v>3870</v>
      </c>
      <c r="J928" s="2" t="s">
        <v>3915</v>
      </c>
      <c r="K928" s="2" t="s">
        <v>3675</v>
      </c>
      <c r="L928" s="373" t="s">
        <v>3902</v>
      </c>
    </row>
    <row r="929" spans="1:12">
      <c r="A929" s="2" t="s">
        <v>3917</v>
      </c>
      <c r="B929" s="2">
        <v>484638</v>
      </c>
      <c r="C929" s="2" t="s">
        <v>3148</v>
      </c>
      <c r="D929" s="2" t="s">
        <v>3149</v>
      </c>
      <c r="E929" s="2">
        <v>-1000</v>
      </c>
      <c r="F929" s="2">
        <v>-1000</v>
      </c>
      <c r="G929" s="34">
        <v>43657</v>
      </c>
      <c r="H929" s="2">
        <v>260</v>
      </c>
      <c r="I929" s="2" t="s">
        <v>3870</v>
      </c>
      <c r="J929" s="2" t="s">
        <v>3915</v>
      </c>
      <c r="K929" s="2" t="s">
        <v>3675</v>
      </c>
      <c r="L929" s="373" t="s">
        <v>3902</v>
      </c>
    </row>
    <row r="930" spans="1:12">
      <c r="A930" s="2" t="s">
        <v>4459</v>
      </c>
      <c r="B930" s="2">
        <v>1028528</v>
      </c>
      <c r="C930" s="2" t="s">
        <v>3148</v>
      </c>
      <c r="D930" s="2" t="s">
        <v>3149</v>
      </c>
      <c r="E930" s="2">
        <v>-14000</v>
      </c>
      <c r="F930" s="2">
        <v>-2999.53</v>
      </c>
      <c r="G930" s="34">
        <v>43897</v>
      </c>
      <c r="H930" s="2">
        <v>20</v>
      </c>
      <c r="I930" s="2" t="s">
        <v>4179</v>
      </c>
      <c r="J930" s="2" t="s">
        <v>3915</v>
      </c>
      <c r="K930" s="2" t="s">
        <v>3675</v>
      </c>
      <c r="L930" s="373" t="s">
        <v>3902</v>
      </c>
    </row>
    <row r="931" spans="1:12">
      <c r="A931" s="2" t="s">
        <v>4460</v>
      </c>
      <c r="B931" s="2">
        <v>1163958</v>
      </c>
      <c r="C931" s="2" t="s">
        <v>3148</v>
      </c>
      <c r="D931" s="2" t="s">
        <v>3149</v>
      </c>
      <c r="E931" s="2">
        <v>-6998</v>
      </c>
      <c r="F931" s="2">
        <v>-699.72</v>
      </c>
      <c r="G931" s="34">
        <v>43909</v>
      </c>
      <c r="H931" s="2">
        <v>8</v>
      </c>
      <c r="I931" s="2" t="s">
        <v>4179</v>
      </c>
      <c r="J931" s="2" t="s">
        <v>3915</v>
      </c>
      <c r="K931" s="2" t="s">
        <v>3675</v>
      </c>
      <c r="L931" s="373" t="s">
        <v>3902</v>
      </c>
    </row>
    <row r="932" spans="1:12">
      <c r="A932" s="2" t="s">
        <v>4461</v>
      </c>
      <c r="B932" s="2">
        <v>894797</v>
      </c>
      <c r="C932" s="2" t="s">
        <v>3148</v>
      </c>
      <c r="D932" s="2" t="s">
        <v>3149</v>
      </c>
      <c r="E932" s="2">
        <v>-1200</v>
      </c>
      <c r="F932" s="2">
        <v>-10.17</v>
      </c>
      <c r="G932" s="34">
        <v>43889</v>
      </c>
      <c r="H932" s="2">
        <v>28</v>
      </c>
      <c r="I932" s="2" t="s">
        <v>4179</v>
      </c>
      <c r="J932" s="2" t="s">
        <v>3915</v>
      </c>
      <c r="K932" s="2" t="s">
        <v>3675</v>
      </c>
      <c r="L932" s="373" t="s">
        <v>3902</v>
      </c>
    </row>
    <row r="933" spans="1:12">
      <c r="A933" s="2" t="s">
        <v>4462</v>
      </c>
      <c r="B933" s="2">
        <v>1282676</v>
      </c>
      <c r="C933" s="2" t="s">
        <v>3148</v>
      </c>
      <c r="D933" s="2" t="s">
        <v>3149</v>
      </c>
      <c r="E933" s="2">
        <v>-11000</v>
      </c>
      <c r="F933" s="2">
        <v>-11000</v>
      </c>
      <c r="G933" s="34">
        <v>43882</v>
      </c>
      <c r="H933" s="2">
        <v>35</v>
      </c>
      <c r="I933" s="2" t="s">
        <v>4177</v>
      </c>
      <c r="J933" s="2" t="s">
        <v>3915</v>
      </c>
      <c r="K933" s="2" t="s">
        <v>3675</v>
      </c>
      <c r="L933" s="373" t="s">
        <v>3902</v>
      </c>
    </row>
    <row r="934" spans="1:12">
      <c r="A934" s="2" t="s">
        <v>4463</v>
      </c>
      <c r="B934" s="2">
        <v>494891</v>
      </c>
      <c r="C934" s="2" t="s">
        <v>3148</v>
      </c>
      <c r="D934" s="2" t="s">
        <v>3149</v>
      </c>
      <c r="E934" s="2">
        <v>-9380</v>
      </c>
      <c r="F934" s="2">
        <v>-29.33</v>
      </c>
      <c r="G934" s="34">
        <v>43906</v>
      </c>
      <c r="H934" s="2">
        <v>11</v>
      </c>
      <c r="I934" s="2" t="s">
        <v>4179</v>
      </c>
      <c r="J934" s="2" t="s">
        <v>3915</v>
      </c>
      <c r="K934" s="2" t="s">
        <v>3675</v>
      </c>
      <c r="L934" s="373" t="s">
        <v>3902</v>
      </c>
    </row>
    <row r="935" spans="1:12">
      <c r="A935" s="2" t="s">
        <v>4464</v>
      </c>
      <c r="B935" s="2">
        <v>1285338</v>
      </c>
      <c r="C935" s="2" t="s">
        <v>3148</v>
      </c>
      <c r="D935" s="2" t="s">
        <v>3149</v>
      </c>
      <c r="E935" s="2">
        <v>-28300</v>
      </c>
      <c r="F935" s="2">
        <v>-0.22</v>
      </c>
      <c r="G935" s="34">
        <v>43906</v>
      </c>
      <c r="H935" s="2">
        <v>11</v>
      </c>
      <c r="I935" s="2" t="s">
        <v>4179</v>
      </c>
      <c r="J935" s="2" t="s">
        <v>3915</v>
      </c>
      <c r="K935" s="2" t="s">
        <v>3675</v>
      </c>
      <c r="L935" s="373" t="s">
        <v>3902</v>
      </c>
    </row>
    <row r="936" spans="1:12">
      <c r="A936" s="2" t="s">
        <v>4465</v>
      </c>
      <c r="B936" s="2">
        <v>1135084</v>
      </c>
      <c r="C936" s="2" t="s">
        <v>3148</v>
      </c>
      <c r="D936" s="2" t="s">
        <v>3149</v>
      </c>
      <c r="E936" s="2">
        <v>-1200</v>
      </c>
      <c r="F936" s="2">
        <v>-1200</v>
      </c>
      <c r="G936" s="34">
        <v>43907</v>
      </c>
      <c r="H936" s="2">
        <v>10</v>
      </c>
      <c r="I936" s="2" t="s">
        <v>4179</v>
      </c>
      <c r="J936" s="2" t="s">
        <v>3915</v>
      </c>
      <c r="K936" s="2" t="s">
        <v>3675</v>
      </c>
      <c r="L936" s="373" t="s">
        <v>3902</v>
      </c>
    </row>
    <row r="937" spans="1:12">
      <c r="A937" s="2" t="s">
        <v>4466</v>
      </c>
      <c r="B937" s="2">
        <v>1254368</v>
      </c>
      <c r="C937" s="2" t="s">
        <v>3148</v>
      </c>
      <c r="D937" s="2" t="s">
        <v>3149</v>
      </c>
      <c r="E937" s="2">
        <v>-1200</v>
      </c>
      <c r="F937" s="2">
        <v>-36.97</v>
      </c>
      <c r="G937" s="34">
        <v>43882</v>
      </c>
      <c r="H937" s="2">
        <v>35</v>
      </c>
      <c r="I937" s="2" t="s">
        <v>4177</v>
      </c>
      <c r="J937" s="2" t="s">
        <v>3915</v>
      </c>
      <c r="K937" s="2" t="s">
        <v>3675</v>
      </c>
      <c r="L937" s="373" t="s">
        <v>3902</v>
      </c>
    </row>
    <row r="938" spans="1:12">
      <c r="A938" s="2" t="s">
        <v>3918</v>
      </c>
      <c r="B938" s="2">
        <v>1210379</v>
      </c>
      <c r="C938" s="2" t="s">
        <v>3148</v>
      </c>
      <c r="D938" s="2" t="s">
        <v>3149</v>
      </c>
      <c r="E938" s="2">
        <v>-1000</v>
      </c>
      <c r="F938" s="2">
        <v>-1000</v>
      </c>
      <c r="G938" s="34">
        <v>43655</v>
      </c>
      <c r="H938" s="2">
        <v>262</v>
      </c>
      <c r="I938" s="2" t="s">
        <v>3870</v>
      </c>
      <c r="J938" s="2" t="s">
        <v>3915</v>
      </c>
      <c r="K938" s="2" t="s">
        <v>3675</v>
      </c>
      <c r="L938" s="373" t="s">
        <v>3902</v>
      </c>
    </row>
    <row r="939" spans="1:12">
      <c r="A939" s="2" t="s">
        <v>4467</v>
      </c>
      <c r="B939" s="2">
        <v>118896</v>
      </c>
      <c r="C939" s="2" t="s">
        <v>3148</v>
      </c>
      <c r="D939" s="2" t="s">
        <v>3149</v>
      </c>
      <c r="E939" s="2">
        <v>-6290</v>
      </c>
      <c r="F939" s="2">
        <v>-3699.9</v>
      </c>
      <c r="G939" s="34">
        <v>43911</v>
      </c>
      <c r="H939" s="2">
        <v>6</v>
      </c>
      <c r="I939" s="2" t="s">
        <v>4179</v>
      </c>
      <c r="J939" s="2" t="s">
        <v>3915</v>
      </c>
      <c r="K939" s="2" t="s">
        <v>3675</v>
      </c>
      <c r="L939" s="373" t="s">
        <v>3902</v>
      </c>
    </row>
    <row r="940" spans="1:12">
      <c r="A940" s="2" t="s">
        <v>4468</v>
      </c>
      <c r="B940" s="2">
        <v>1284269</v>
      </c>
      <c r="C940" s="2" t="s">
        <v>3148</v>
      </c>
      <c r="D940" s="2" t="s">
        <v>3149</v>
      </c>
      <c r="E940" s="2">
        <v>-10000</v>
      </c>
      <c r="F940" s="2">
        <v>-10000</v>
      </c>
      <c r="G940" s="34">
        <v>43887</v>
      </c>
      <c r="H940" s="2">
        <v>30</v>
      </c>
      <c r="I940" s="2" t="s">
        <v>4179</v>
      </c>
      <c r="J940" s="2" t="s">
        <v>3915</v>
      </c>
      <c r="K940" s="2" t="s">
        <v>3675</v>
      </c>
      <c r="L940" s="373" t="s">
        <v>3902</v>
      </c>
    </row>
    <row r="941" spans="1:12">
      <c r="A941" s="2" t="s">
        <v>4469</v>
      </c>
      <c r="B941" s="2">
        <v>947740</v>
      </c>
      <c r="C941" s="2" t="s">
        <v>3148</v>
      </c>
      <c r="D941" s="2" t="s">
        <v>3149</v>
      </c>
      <c r="E941" s="2">
        <v>-11000</v>
      </c>
      <c r="F941" s="2">
        <v>-11000</v>
      </c>
      <c r="G941" s="34">
        <v>43882</v>
      </c>
      <c r="H941" s="2">
        <v>35</v>
      </c>
      <c r="I941" s="2" t="s">
        <v>4177</v>
      </c>
      <c r="J941" s="2" t="s">
        <v>3915</v>
      </c>
      <c r="K941" s="2" t="s">
        <v>3675</v>
      </c>
      <c r="L941" s="373" t="s">
        <v>3902</v>
      </c>
    </row>
    <row r="942" spans="1:12">
      <c r="A942" s="2" t="s">
        <v>4470</v>
      </c>
      <c r="B942" s="2">
        <v>1245736</v>
      </c>
      <c r="C942" s="2" t="s">
        <v>3148</v>
      </c>
      <c r="D942" s="2" t="s">
        <v>3149</v>
      </c>
      <c r="E942" s="2">
        <v>-10000</v>
      </c>
      <c r="F942" s="2">
        <v>-10000</v>
      </c>
      <c r="G942" s="34">
        <v>43768</v>
      </c>
      <c r="H942" s="2">
        <v>149</v>
      </c>
      <c r="I942" s="2" t="s">
        <v>4174</v>
      </c>
      <c r="J942" s="2" t="s">
        <v>3915</v>
      </c>
      <c r="K942" s="2" t="s">
        <v>3675</v>
      </c>
      <c r="L942" s="373" t="s">
        <v>3902</v>
      </c>
    </row>
    <row r="943" spans="1:12">
      <c r="A943" s="2" t="s">
        <v>4471</v>
      </c>
      <c r="B943" s="2">
        <v>1291156</v>
      </c>
      <c r="C943" s="2" t="s">
        <v>3148</v>
      </c>
      <c r="D943" s="2" t="s">
        <v>3149</v>
      </c>
      <c r="E943" s="2">
        <v>-1500</v>
      </c>
      <c r="F943" s="2">
        <v>-1500</v>
      </c>
      <c r="G943" s="34">
        <v>43911</v>
      </c>
      <c r="H943" s="2">
        <v>6</v>
      </c>
      <c r="I943" s="2" t="s">
        <v>4179</v>
      </c>
      <c r="J943" s="2" t="s">
        <v>3915</v>
      </c>
      <c r="K943" s="2" t="s">
        <v>3675</v>
      </c>
      <c r="L943" s="373" t="s">
        <v>3902</v>
      </c>
    </row>
    <row r="944" spans="1:12">
      <c r="A944" s="2" t="s">
        <v>4472</v>
      </c>
      <c r="B944" s="2">
        <v>1258679</v>
      </c>
      <c r="C944" s="2" t="s">
        <v>3148</v>
      </c>
      <c r="D944" s="2" t="s">
        <v>3149</v>
      </c>
      <c r="E944" s="2">
        <v>-2500</v>
      </c>
      <c r="F944" s="2">
        <v>-2500</v>
      </c>
      <c r="G944" s="34">
        <v>43911</v>
      </c>
      <c r="H944" s="2">
        <v>6</v>
      </c>
      <c r="I944" s="2" t="s">
        <v>4179</v>
      </c>
      <c r="J944" s="2" t="s">
        <v>3915</v>
      </c>
      <c r="K944" s="2" t="s">
        <v>3675</v>
      </c>
      <c r="L944" s="373" t="s">
        <v>3902</v>
      </c>
    </row>
    <row r="945" spans="1:12">
      <c r="A945" s="2" t="s">
        <v>4473</v>
      </c>
      <c r="B945" s="2">
        <v>1214158</v>
      </c>
      <c r="C945" s="2" t="s">
        <v>3148</v>
      </c>
      <c r="D945" s="2" t="s">
        <v>3149</v>
      </c>
      <c r="E945" s="2">
        <v>-1200</v>
      </c>
      <c r="F945" s="2">
        <v>-24.06</v>
      </c>
      <c r="G945" s="34">
        <v>43902</v>
      </c>
      <c r="H945" s="2">
        <v>15</v>
      </c>
      <c r="I945" s="2" t="s">
        <v>4179</v>
      </c>
      <c r="J945" s="2" t="s">
        <v>3915</v>
      </c>
      <c r="K945" s="2" t="s">
        <v>3675</v>
      </c>
      <c r="L945" s="373" t="s">
        <v>3902</v>
      </c>
    </row>
    <row r="946" spans="1:12">
      <c r="A946" s="2" t="s">
        <v>4474</v>
      </c>
      <c r="B946" s="2">
        <v>884542</v>
      </c>
      <c r="C946" s="2" t="s">
        <v>3148</v>
      </c>
      <c r="D946" s="2" t="s">
        <v>3149</v>
      </c>
      <c r="E946" s="2">
        <v>-11000</v>
      </c>
      <c r="F946" s="2">
        <v>-11000</v>
      </c>
      <c r="G946" s="34">
        <v>43858</v>
      </c>
      <c r="H946" s="2">
        <v>59</v>
      </c>
      <c r="I946" s="2" t="s">
        <v>4177</v>
      </c>
      <c r="J946" s="2" t="s">
        <v>3915</v>
      </c>
      <c r="K946" s="2" t="s">
        <v>3675</v>
      </c>
      <c r="L946" s="373" t="s">
        <v>3902</v>
      </c>
    </row>
    <row r="947" spans="1:12">
      <c r="A947" s="2" t="s">
        <v>4475</v>
      </c>
      <c r="B947" s="2">
        <v>437548</v>
      </c>
      <c r="C947" s="2" t="s">
        <v>3148</v>
      </c>
      <c r="D947" s="2" t="s">
        <v>3149</v>
      </c>
      <c r="E947" s="2">
        <v>-10000</v>
      </c>
      <c r="F947" s="2">
        <v>-10000</v>
      </c>
      <c r="G947" s="34">
        <v>43857</v>
      </c>
      <c r="H947" s="2">
        <v>60</v>
      </c>
      <c r="I947" s="2" t="s">
        <v>4177</v>
      </c>
      <c r="J947" s="2" t="s">
        <v>3915</v>
      </c>
      <c r="K947" s="2" t="s">
        <v>3675</v>
      </c>
      <c r="L947" s="373" t="s">
        <v>3902</v>
      </c>
    </row>
    <row r="948" spans="1:12">
      <c r="A948" s="2" t="s">
        <v>4476</v>
      </c>
      <c r="B948" s="2">
        <v>837433</v>
      </c>
      <c r="C948" s="2" t="s">
        <v>3148</v>
      </c>
      <c r="D948" s="2" t="s">
        <v>3149</v>
      </c>
      <c r="E948" s="2">
        <v>-6500</v>
      </c>
      <c r="F948" s="2">
        <v>-2152</v>
      </c>
      <c r="G948" s="34">
        <v>43862</v>
      </c>
      <c r="H948" s="2">
        <v>55</v>
      </c>
      <c r="I948" s="2" t="s">
        <v>4177</v>
      </c>
      <c r="J948" s="2" t="s">
        <v>3915</v>
      </c>
      <c r="K948" s="2" t="s">
        <v>3675</v>
      </c>
      <c r="L948" s="373" t="s">
        <v>3902</v>
      </c>
    </row>
    <row r="949" spans="1:12">
      <c r="A949" s="2" t="s">
        <v>4477</v>
      </c>
      <c r="B949" s="2">
        <v>1276212</v>
      </c>
      <c r="C949" s="2" t="s">
        <v>3148</v>
      </c>
      <c r="D949" s="2" t="s">
        <v>3149</v>
      </c>
      <c r="E949" s="2">
        <v>-10000</v>
      </c>
      <c r="F949" s="2">
        <v>-10000</v>
      </c>
      <c r="G949" s="34">
        <v>43859</v>
      </c>
      <c r="H949" s="2">
        <v>58</v>
      </c>
      <c r="I949" s="2" t="s">
        <v>4177</v>
      </c>
      <c r="J949" s="2" t="s">
        <v>3915</v>
      </c>
      <c r="K949" s="2" t="s">
        <v>3675</v>
      </c>
      <c r="L949" s="373" t="s">
        <v>3902</v>
      </c>
    </row>
    <row r="950" spans="1:12">
      <c r="A950" s="2" t="s">
        <v>3919</v>
      </c>
      <c r="B950" s="2">
        <v>1225199</v>
      </c>
      <c r="C950" s="2" t="s">
        <v>3148</v>
      </c>
      <c r="D950" s="2" t="s">
        <v>3149</v>
      </c>
      <c r="E950" s="2">
        <v>-8000</v>
      </c>
      <c r="F950" s="2">
        <v>-8000</v>
      </c>
      <c r="G950" s="34">
        <v>43706</v>
      </c>
      <c r="H950" s="2">
        <v>211</v>
      </c>
      <c r="I950" s="2" t="s">
        <v>3870</v>
      </c>
      <c r="J950" s="2" t="s">
        <v>3915</v>
      </c>
      <c r="K950" s="2" t="s">
        <v>3675</v>
      </c>
      <c r="L950" s="373" t="s">
        <v>3902</v>
      </c>
    </row>
    <row r="951" spans="1:12">
      <c r="A951" s="2" t="s">
        <v>4478</v>
      </c>
      <c r="B951" s="2">
        <v>142557</v>
      </c>
      <c r="C951" s="2" t="s">
        <v>3148</v>
      </c>
      <c r="D951" s="2" t="s">
        <v>3149</v>
      </c>
      <c r="E951" s="2">
        <v>-12727</v>
      </c>
      <c r="F951" s="2">
        <v>-78.400000000000006</v>
      </c>
      <c r="G951" s="34">
        <v>43903</v>
      </c>
      <c r="H951" s="2">
        <v>14</v>
      </c>
      <c r="I951" s="2" t="s">
        <v>4179</v>
      </c>
      <c r="J951" s="2" t="s">
        <v>3915</v>
      </c>
      <c r="K951" s="2" t="s">
        <v>3675</v>
      </c>
      <c r="L951" s="373" t="s">
        <v>3902</v>
      </c>
    </row>
    <row r="952" spans="1:12">
      <c r="A952" s="2" t="s">
        <v>4479</v>
      </c>
      <c r="B952" s="2">
        <v>118066</v>
      </c>
      <c r="C952" s="2" t="s">
        <v>3148</v>
      </c>
      <c r="D952" s="2" t="s">
        <v>3149</v>
      </c>
      <c r="E952" s="2">
        <v>-18984</v>
      </c>
      <c r="F952" s="2">
        <v>-5176.99</v>
      </c>
      <c r="G952" s="34">
        <v>43834</v>
      </c>
      <c r="H952" s="2">
        <v>83</v>
      </c>
      <c r="I952" s="2" t="s">
        <v>4181</v>
      </c>
      <c r="J952" s="2" t="s">
        <v>3915</v>
      </c>
      <c r="K952" s="2" t="s">
        <v>3675</v>
      </c>
      <c r="L952" s="373" t="s">
        <v>3902</v>
      </c>
    </row>
    <row r="953" spans="1:12">
      <c r="A953" s="2" t="s">
        <v>4480</v>
      </c>
      <c r="B953" s="2">
        <v>1247372</v>
      </c>
      <c r="C953" s="2" t="s">
        <v>3148</v>
      </c>
      <c r="D953" s="2" t="s">
        <v>3149</v>
      </c>
      <c r="E953" s="2">
        <v>-10000</v>
      </c>
      <c r="F953" s="2">
        <v>-10000</v>
      </c>
      <c r="G953" s="34">
        <v>43773</v>
      </c>
      <c r="H953" s="2">
        <v>144</v>
      </c>
      <c r="I953" s="2" t="s">
        <v>4174</v>
      </c>
      <c r="J953" s="2" t="s">
        <v>3915</v>
      </c>
      <c r="K953" s="2" t="s">
        <v>3675</v>
      </c>
      <c r="L953" s="373" t="s">
        <v>3902</v>
      </c>
    </row>
    <row r="954" spans="1:12">
      <c r="A954" s="2" t="s">
        <v>4481</v>
      </c>
      <c r="B954" s="2">
        <v>763480</v>
      </c>
      <c r="C954" s="2" t="s">
        <v>3148</v>
      </c>
      <c r="D954" s="2" t="s">
        <v>3149</v>
      </c>
      <c r="E954" s="2">
        <v>-2000</v>
      </c>
      <c r="F954" s="2">
        <v>-67.75</v>
      </c>
      <c r="G954" s="34">
        <v>43771</v>
      </c>
      <c r="H954" s="2">
        <v>146</v>
      </c>
      <c r="I954" s="2" t="s">
        <v>4174</v>
      </c>
      <c r="J954" s="2" t="s">
        <v>3915</v>
      </c>
      <c r="K954" s="2" t="s">
        <v>3675</v>
      </c>
      <c r="L954" s="373" t="s">
        <v>3902</v>
      </c>
    </row>
    <row r="955" spans="1:12">
      <c r="A955" s="2" t="s">
        <v>4482</v>
      </c>
      <c r="B955" s="2">
        <v>1286374</v>
      </c>
      <c r="C955" s="2" t="s">
        <v>3148</v>
      </c>
      <c r="D955" s="2" t="s">
        <v>3149</v>
      </c>
      <c r="E955" s="2">
        <v>-5500</v>
      </c>
      <c r="F955" s="2">
        <v>-5500</v>
      </c>
      <c r="G955" s="34">
        <v>43895</v>
      </c>
      <c r="H955" s="2">
        <v>22</v>
      </c>
      <c r="I955" s="2" t="s">
        <v>4179</v>
      </c>
      <c r="J955" s="2" t="s">
        <v>3921</v>
      </c>
      <c r="K955" s="2" t="s">
        <v>3165</v>
      </c>
      <c r="L955" s="373" t="s">
        <v>3902</v>
      </c>
    </row>
    <row r="956" spans="1:12">
      <c r="A956" s="2" t="s">
        <v>4483</v>
      </c>
      <c r="B956" s="2">
        <v>1145192</v>
      </c>
      <c r="C956" s="2" t="s">
        <v>3148</v>
      </c>
      <c r="D956" s="2" t="s">
        <v>3149</v>
      </c>
      <c r="E956" s="2">
        <v>-18065</v>
      </c>
      <c r="F956" s="2">
        <v>-18065</v>
      </c>
      <c r="G956" s="34">
        <v>43827</v>
      </c>
      <c r="H956" s="2">
        <v>90</v>
      </c>
      <c r="I956" s="2" t="s">
        <v>4181</v>
      </c>
      <c r="J956" s="2" t="s">
        <v>3921</v>
      </c>
      <c r="K956" s="2" t="s">
        <v>3165</v>
      </c>
      <c r="L956" s="373" t="s">
        <v>3902</v>
      </c>
    </row>
    <row r="957" spans="1:12">
      <c r="A957" s="2" t="s">
        <v>4484</v>
      </c>
      <c r="B957" s="2">
        <v>1255895</v>
      </c>
      <c r="C957" s="2" t="s">
        <v>3148</v>
      </c>
      <c r="D957" s="2" t="s">
        <v>3149</v>
      </c>
      <c r="E957" s="2">
        <v>-1000</v>
      </c>
      <c r="F957" s="2">
        <v>-115</v>
      </c>
      <c r="G957" s="34">
        <v>43823</v>
      </c>
      <c r="H957" s="2">
        <v>94</v>
      </c>
      <c r="I957" s="2" t="s">
        <v>4174</v>
      </c>
      <c r="J957" s="2" t="s">
        <v>3921</v>
      </c>
      <c r="K957" s="2" t="s">
        <v>3165</v>
      </c>
      <c r="L957" s="373" t="s">
        <v>3902</v>
      </c>
    </row>
    <row r="958" spans="1:12">
      <c r="A958" s="2" t="s">
        <v>3314</v>
      </c>
      <c r="B958" s="2">
        <v>670266</v>
      </c>
      <c r="C958" s="2" t="s">
        <v>3148</v>
      </c>
      <c r="D958" s="2" t="s">
        <v>3149</v>
      </c>
      <c r="E958" s="2">
        <v>-5450</v>
      </c>
      <c r="F958" s="2">
        <v>-5450</v>
      </c>
      <c r="G958" s="34">
        <v>43910</v>
      </c>
      <c r="H958" s="2">
        <v>7</v>
      </c>
      <c r="I958" s="2" t="s">
        <v>4179</v>
      </c>
      <c r="J958" s="2" t="s">
        <v>3921</v>
      </c>
      <c r="K958" s="2" t="s">
        <v>3165</v>
      </c>
      <c r="L958" s="373" t="s">
        <v>3902</v>
      </c>
    </row>
    <row r="959" spans="1:12">
      <c r="A959" s="2" t="s">
        <v>4485</v>
      </c>
      <c r="B959" s="2">
        <v>1289975</v>
      </c>
      <c r="C959" s="2" t="s">
        <v>3148</v>
      </c>
      <c r="D959" s="2" t="s">
        <v>3149</v>
      </c>
      <c r="E959" s="2">
        <v>-2000</v>
      </c>
      <c r="F959" s="2">
        <v>-2000</v>
      </c>
      <c r="G959" s="34">
        <v>43906</v>
      </c>
      <c r="H959" s="2">
        <v>11</v>
      </c>
      <c r="I959" s="2" t="s">
        <v>4179</v>
      </c>
      <c r="J959" s="2" t="s">
        <v>3921</v>
      </c>
      <c r="K959" s="2" t="s">
        <v>3165</v>
      </c>
      <c r="L959" s="373" t="s">
        <v>3902</v>
      </c>
    </row>
    <row r="960" spans="1:12">
      <c r="A960" s="2" t="s">
        <v>4486</v>
      </c>
      <c r="B960" s="2">
        <v>1285712</v>
      </c>
      <c r="C960" s="2" t="s">
        <v>3148</v>
      </c>
      <c r="D960" s="2" t="s">
        <v>3149</v>
      </c>
      <c r="E960" s="2">
        <v>-4000</v>
      </c>
      <c r="F960" s="2">
        <v>-4000</v>
      </c>
      <c r="G960" s="34">
        <v>43893</v>
      </c>
      <c r="H960" s="2">
        <v>24</v>
      </c>
      <c r="I960" s="2" t="s">
        <v>4179</v>
      </c>
      <c r="J960" s="2" t="s">
        <v>3921</v>
      </c>
      <c r="K960" s="2" t="s">
        <v>3165</v>
      </c>
      <c r="L960" s="373" t="s">
        <v>3902</v>
      </c>
    </row>
    <row r="961" spans="1:12">
      <c r="A961" s="2" t="s">
        <v>4487</v>
      </c>
      <c r="B961" s="2">
        <v>1210333</v>
      </c>
      <c r="C961" s="2" t="s">
        <v>3148</v>
      </c>
      <c r="D961" s="2" t="s">
        <v>3149</v>
      </c>
      <c r="E961" s="2">
        <v>-2800</v>
      </c>
      <c r="F961" s="2">
        <v>-18.079999999999998</v>
      </c>
      <c r="G961" s="34">
        <v>43777</v>
      </c>
      <c r="H961" s="2">
        <v>140</v>
      </c>
      <c r="I961" s="2" t="s">
        <v>4174</v>
      </c>
      <c r="J961" s="2" t="s">
        <v>3921</v>
      </c>
      <c r="K961" s="2" t="s">
        <v>3165</v>
      </c>
      <c r="L961" s="373" t="s">
        <v>3902</v>
      </c>
    </row>
    <row r="962" spans="1:12">
      <c r="A962" s="2" t="s">
        <v>4488</v>
      </c>
      <c r="B962" s="2">
        <v>1004776</v>
      </c>
      <c r="C962" s="2" t="s">
        <v>3148</v>
      </c>
      <c r="D962" s="2" t="s">
        <v>3149</v>
      </c>
      <c r="E962" s="2">
        <v>-16945</v>
      </c>
      <c r="F962" s="2">
        <v>-16945</v>
      </c>
      <c r="G962" s="34">
        <v>43764</v>
      </c>
      <c r="H962" s="2">
        <v>153</v>
      </c>
      <c r="I962" s="2" t="s">
        <v>4174</v>
      </c>
      <c r="J962" s="2" t="s">
        <v>3921</v>
      </c>
      <c r="K962" s="2" t="s">
        <v>3165</v>
      </c>
      <c r="L962" s="373" t="s">
        <v>3902</v>
      </c>
    </row>
    <row r="963" spans="1:12">
      <c r="A963" s="2" t="s">
        <v>4489</v>
      </c>
      <c r="B963" s="2">
        <v>1287065</v>
      </c>
      <c r="C963" s="2" t="s">
        <v>3148</v>
      </c>
      <c r="D963" s="2" t="s">
        <v>3149</v>
      </c>
      <c r="E963" s="2">
        <v>-1540</v>
      </c>
      <c r="F963" s="2">
        <v>-1540</v>
      </c>
      <c r="G963" s="34">
        <v>43897</v>
      </c>
      <c r="H963" s="2">
        <v>20</v>
      </c>
      <c r="I963" s="2" t="s">
        <v>4179</v>
      </c>
      <c r="J963" s="2" t="s">
        <v>3921</v>
      </c>
      <c r="K963" s="2" t="s">
        <v>3165</v>
      </c>
      <c r="L963" s="373" t="s">
        <v>3902</v>
      </c>
    </row>
    <row r="964" spans="1:12">
      <c r="A964" s="2" t="s">
        <v>4490</v>
      </c>
      <c r="B964" s="2">
        <v>1286986</v>
      </c>
      <c r="C964" s="2" t="s">
        <v>3148</v>
      </c>
      <c r="D964" s="2" t="s">
        <v>3149</v>
      </c>
      <c r="E964" s="2">
        <v>-21000</v>
      </c>
      <c r="F964" s="2">
        <v>-21000</v>
      </c>
      <c r="G964" s="34">
        <v>43897</v>
      </c>
      <c r="H964" s="2">
        <v>20</v>
      </c>
      <c r="I964" s="2" t="s">
        <v>4179</v>
      </c>
      <c r="J964" s="2" t="s">
        <v>3921</v>
      </c>
      <c r="K964" s="2" t="s">
        <v>3165</v>
      </c>
      <c r="L964" s="373" t="s">
        <v>3902</v>
      </c>
    </row>
    <row r="965" spans="1:12">
      <c r="A965" s="2" t="s">
        <v>4491</v>
      </c>
      <c r="B965" s="2">
        <v>1152601</v>
      </c>
      <c r="C965" s="2" t="s">
        <v>3148</v>
      </c>
      <c r="D965" s="2" t="s">
        <v>3149</v>
      </c>
      <c r="E965" s="2">
        <v>-8932</v>
      </c>
      <c r="F965" s="2">
        <v>-8932</v>
      </c>
      <c r="G965" s="34">
        <v>43845</v>
      </c>
      <c r="H965" s="2">
        <v>72</v>
      </c>
      <c r="I965" s="2" t="s">
        <v>4181</v>
      </c>
      <c r="J965" s="2" t="s">
        <v>3921</v>
      </c>
      <c r="K965" s="2" t="s">
        <v>3165</v>
      </c>
      <c r="L965" s="373" t="s">
        <v>3902</v>
      </c>
    </row>
    <row r="966" spans="1:12">
      <c r="A966" s="2" t="s">
        <v>4492</v>
      </c>
      <c r="B966" s="2">
        <v>1024902</v>
      </c>
      <c r="C966" s="2" t="s">
        <v>3148</v>
      </c>
      <c r="D966" s="2" t="s">
        <v>3149</v>
      </c>
      <c r="E966" s="2">
        <v>-8936</v>
      </c>
      <c r="F966" s="2">
        <v>-13.93</v>
      </c>
      <c r="G966" s="34">
        <v>43823</v>
      </c>
      <c r="H966" s="2">
        <v>94</v>
      </c>
      <c r="I966" s="2" t="s">
        <v>4174</v>
      </c>
      <c r="J966" s="2" t="s">
        <v>3921</v>
      </c>
      <c r="K966" s="2" t="s">
        <v>3165</v>
      </c>
      <c r="L966" s="373" t="s">
        <v>3902</v>
      </c>
    </row>
    <row r="967" spans="1:12">
      <c r="A967" s="2" t="s">
        <v>4493</v>
      </c>
      <c r="B967" s="2">
        <v>135650</v>
      </c>
      <c r="C967" s="2" t="s">
        <v>3148</v>
      </c>
      <c r="D967" s="2" t="s">
        <v>3149</v>
      </c>
      <c r="E967" s="2">
        <v>-5261</v>
      </c>
      <c r="F967" s="2">
        <v>-100.18</v>
      </c>
      <c r="G967" s="34">
        <v>43775</v>
      </c>
      <c r="H967" s="2">
        <v>142</v>
      </c>
      <c r="I967" s="2" t="s">
        <v>4174</v>
      </c>
      <c r="J967" s="2" t="s">
        <v>3921</v>
      </c>
      <c r="K967" s="2" t="s">
        <v>3165</v>
      </c>
      <c r="L967" s="373" t="s">
        <v>3902</v>
      </c>
    </row>
    <row r="968" spans="1:12">
      <c r="A968" s="2" t="s">
        <v>3920</v>
      </c>
      <c r="B968" s="2">
        <v>130758</v>
      </c>
      <c r="C968" s="2" t="s">
        <v>3148</v>
      </c>
      <c r="D968" s="2" t="s">
        <v>3149</v>
      </c>
      <c r="E968" s="2">
        <v>-2250</v>
      </c>
      <c r="F968" s="2">
        <v>-30.01</v>
      </c>
      <c r="G968" s="34">
        <v>43729</v>
      </c>
      <c r="H968" s="2">
        <v>188</v>
      </c>
      <c r="I968" s="2" t="s">
        <v>3870</v>
      </c>
      <c r="J968" s="2" t="s">
        <v>3921</v>
      </c>
      <c r="K968" s="2" t="s">
        <v>3165</v>
      </c>
      <c r="L968" s="373" t="s">
        <v>3902</v>
      </c>
    </row>
    <row r="969" spans="1:12">
      <c r="A969" s="2" t="s">
        <v>4494</v>
      </c>
      <c r="B969" s="2">
        <v>1288946</v>
      </c>
      <c r="C969" s="2" t="s">
        <v>3148</v>
      </c>
      <c r="D969" s="2" t="s">
        <v>3149</v>
      </c>
      <c r="E969" s="2">
        <v>-10000</v>
      </c>
      <c r="F969" s="2">
        <v>-10000</v>
      </c>
      <c r="G969" s="34">
        <v>43903</v>
      </c>
      <c r="H969" s="2">
        <v>14</v>
      </c>
      <c r="I969" s="2" t="s">
        <v>4179</v>
      </c>
      <c r="J969" s="2" t="s">
        <v>3921</v>
      </c>
      <c r="K969" s="2" t="s">
        <v>3165</v>
      </c>
      <c r="L969" s="373" t="s">
        <v>3902</v>
      </c>
    </row>
    <row r="970" spans="1:12">
      <c r="A970" s="2" t="s">
        <v>4495</v>
      </c>
      <c r="B970" s="2">
        <v>1288660</v>
      </c>
      <c r="C970" s="2" t="s">
        <v>3148</v>
      </c>
      <c r="D970" s="2" t="s">
        <v>3149</v>
      </c>
      <c r="E970" s="2">
        <v>-2500</v>
      </c>
      <c r="F970" s="2">
        <v>-2500</v>
      </c>
      <c r="G970" s="34">
        <v>43902</v>
      </c>
      <c r="H970" s="2">
        <v>15</v>
      </c>
      <c r="I970" s="2" t="s">
        <v>4179</v>
      </c>
      <c r="J970" s="2" t="s">
        <v>3921</v>
      </c>
      <c r="K970" s="2" t="s">
        <v>3165</v>
      </c>
      <c r="L970" s="373" t="s">
        <v>3902</v>
      </c>
    </row>
    <row r="971" spans="1:12">
      <c r="A971" s="2" t="s">
        <v>4496</v>
      </c>
      <c r="B971" s="2">
        <v>1286224</v>
      </c>
      <c r="C971" s="2" t="s">
        <v>3148</v>
      </c>
      <c r="D971" s="2" t="s">
        <v>3149</v>
      </c>
      <c r="E971" s="2">
        <v>-5500</v>
      </c>
      <c r="F971" s="2">
        <v>-5500</v>
      </c>
      <c r="G971" s="34">
        <v>43894</v>
      </c>
      <c r="H971" s="2">
        <v>23</v>
      </c>
      <c r="I971" s="2" t="s">
        <v>4179</v>
      </c>
      <c r="J971" s="2" t="s">
        <v>3921</v>
      </c>
      <c r="K971" s="2" t="s">
        <v>3165</v>
      </c>
      <c r="L971" s="373" t="s">
        <v>3902</v>
      </c>
    </row>
    <row r="972" spans="1:12">
      <c r="A972" s="2" t="s">
        <v>4497</v>
      </c>
      <c r="B972" s="2">
        <v>889977</v>
      </c>
      <c r="C972" s="2" t="s">
        <v>3148</v>
      </c>
      <c r="D972" s="2" t="s">
        <v>3149</v>
      </c>
      <c r="E972" s="2">
        <v>-4000</v>
      </c>
      <c r="F972" s="2">
        <v>-219.99</v>
      </c>
      <c r="G972" s="34">
        <v>43886</v>
      </c>
      <c r="H972" s="2">
        <v>31</v>
      </c>
      <c r="I972" s="2" t="s">
        <v>4177</v>
      </c>
      <c r="J972" s="2" t="s">
        <v>3921</v>
      </c>
      <c r="K972" s="2" t="s">
        <v>3165</v>
      </c>
      <c r="L972" s="373" t="s">
        <v>3902</v>
      </c>
    </row>
    <row r="973" spans="1:12">
      <c r="A973" s="2" t="s">
        <v>4498</v>
      </c>
      <c r="B973" s="2">
        <v>1281119</v>
      </c>
      <c r="C973" s="2" t="s">
        <v>3148</v>
      </c>
      <c r="D973" s="2" t="s">
        <v>3149</v>
      </c>
      <c r="E973" s="2">
        <v>-1540</v>
      </c>
      <c r="F973" s="2">
        <v>-1540</v>
      </c>
      <c r="G973" s="34">
        <v>43876</v>
      </c>
      <c r="H973" s="2">
        <v>41</v>
      </c>
      <c r="I973" s="2" t="s">
        <v>4177</v>
      </c>
      <c r="J973" s="2" t="s">
        <v>3921</v>
      </c>
      <c r="K973" s="2" t="s">
        <v>3165</v>
      </c>
      <c r="L973" s="373" t="s">
        <v>3902</v>
      </c>
    </row>
    <row r="974" spans="1:12">
      <c r="A974" s="2" t="s">
        <v>4499</v>
      </c>
      <c r="B974" s="2">
        <v>160491</v>
      </c>
      <c r="C974" s="2" t="s">
        <v>3148</v>
      </c>
      <c r="D974" s="2" t="s">
        <v>3149</v>
      </c>
      <c r="E974" s="2">
        <v>-12000</v>
      </c>
      <c r="F974" s="2">
        <v>-39.979999999999997</v>
      </c>
      <c r="G974" s="34">
        <v>43861</v>
      </c>
      <c r="H974" s="2">
        <v>56</v>
      </c>
      <c r="I974" s="2" t="s">
        <v>4177</v>
      </c>
      <c r="J974" s="2" t="s">
        <v>3921</v>
      </c>
      <c r="K974" s="2" t="s">
        <v>3165</v>
      </c>
      <c r="L974" s="373" t="s">
        <v>3902</v>
      </c>
    </row>
    <row r="975" spans="1:12">
      <c r="A975" s="2" t="s">
        <v>4500</v>
      </c>
      <c r="B975" s="2">
        <v>1165237</v>
      </c>
      <c r="C975" s="2" t="s">
        <v>3148</v>
      </c>
      <c r="D975" s="2" t="s">
        <v>3149</v>
      </c>
      <c r="E975" s="2">
        <v>-3482</v>
      </c>
      <c r="F975" s="2">
        <v>-133.12</v>
      </c>
      <c r="G975" s="34">
        <v>43802</v>
      </c>
      <c r="H975" s="2">
        <v>115</v>
      </c>
      <c r="I975" s="2" t="s">
        <v>4174</v>
      </c>
      <c r="J975" s="2" t="s">
        <v>3921</v>
      </c>
      <c r="K975" s="2" t="s">
        <v>3165</v>
      </c>
      <c r="L975" s="373" t="s">
        <v>3902</v>
      </c>
    </row>
    <row r="976" spans="1:12">
      <c r="A976" s="2" t="s">
        <v>4501</v>
      </c>
      <c r="B976" s="2">
        <v>755713</v>
      </c>
      <c r="C976" s="2" t="s">
        <v>3148</v>
      </c>
      <c r="D976" s="2" t="s">
        <v>3149</v>
      </c>
      <c r="E976" s="2">
        <v>-9274</v>
      </c>
      <c r="F976" s="2">
        <v>-205.45</v>
      </c>
      <c r="G976" s="34">
        <v>43793</v>
      </c>
      <c r="H976" s="2">
        <v>124</v>
      </c>
      <c r="I976" s="2" t="s">
        <v>4174</v>
      </c>
      <c r="J976" s="2" t="s">
        <v>3921</v>
      </c>
      <c r="K976" s="2" t="s">
        <v>3165</v>
      </c>
      <c r="L976" s="373" t="s">
        <v>3902</v>
      </c>
    </row>
    <row r="977" spans="1:12">
      <c r="A977" s="2" t="s">
        <v>4502</v>
      </c>
      <c r="B977" s="2">
        <v>1291020</v>
      </c>
      <c r="C977" s="2" t="s">
        <v>3148</v>
      </c>
      <c r="D977" s="2" t="s">
        <v>3149</v>
      </c>
      <c r="E977" s="2">
        <v>-10000</v>
      </c>
      <c r="F977" s="2">
        <v>-10000</v>
      </c>
      <c r="G977" s="34">
        <v>43910</v>
      </c>
      <c r="H977" s="2">
        <v>7</v>
      </c>
      <c r="I977" s="2" t="s">
        <v>4179</v>
      </c>
      <c r="J977" s="2" t="s">
        <v>3921</v>
      </c>
      <c r="K977" s="2" t="s">
        <v>3165</v>
      </c>
      <c r="L977" s="373" t="s">
        <v>3902</v>
      </c>
    </row>
    <row r="978" spans="1:12">
      <c r="A978" s="2" t="s">
        <v>4503</v>
      </c>
      <c r="B978" s="2">
        <v>1289919</v>
      </c>
      <c r="C978" s="2" t="s">
        <v>3148</v>
      </c>
      <c r="D978" s="2" t="s">
        <v>3149</v>
      </c>
      <c r="E978" s="2">
        <v>-1540</v>
      </c>
      <c r="F978" s="2">
        <v>-1540</v>
      </c>
      <c r="G978" s="34">
        <v>43906</v>
      </c>
      <c r="H978" s="2">
        <v>11</v>
      </c>
      <c r="I978" s="2" t="s">
        <v>4179</v>
      </c>
      <c r="J978" s="2" t="s">
        <v>3921</v>
      </c>
      <c r="K978" s="2" t="s">
        <v>3165</v>
      </c>
      <c r="L978" s="373" t="s">
        <v>3902</v>
      </c>
    </row>
    <row r="979" spans="1:12">
      <c r="A979" s="2" t="s">
        <v>4504</v>
      </c>
      <c r="B979" s="2">
        <v>142848</v>
      </c>
      <c r="C979" s="2" t="s">
        <v>3148</v>
      </c>
      <c r="D979" s="2" t="s">
        <v>3149</v>
      </c>
      <c r="E979" s="2">
        <v>-8580</v>
      </c>
      <c r="F979" s="2">
        <v>-8580</v>
      </c>
      <c r="G979" s="34">
        <v>43905</v>
      </c>
      <c r="H979" s="2">
        <v>12</v>
      </c>
      <c r="I979" s="2" t="s">
        <v>4179</v>
      </c>
      <c r="J979" s="2" t="s">
        <v>3921</v>
      </c>
      <c r="K979" s="2" t="s">
        <v>3165</v>
      </c>
      <c r="L979" s="373" t="s">
        <v>3902</v>
      </c>
    </row>
    <row r="980" spans="1:12">
      <c r="A980" s="2" t="s">
        <v>4505</v>
      </c>
      <c r="B980" s="2">
        <v>461328</v>
      </c>
      <c r="C980" s="2" t="s">
        <v>3148</v>
      </c>
      <c r="D980" s="2" t="s">
        <v>3149</v>
      </c>
      <c r="E980" s="2">
        <v>-10000</v>
      </c>
      <c r="F980" s="2">
        <v>-10000</v>
      </c>
      <c r="G980" s="34">
        <v>43904</v>
      </c>
      <c r="H980" s="2">
        <v>13</v>
      </c>
      <c r="I980" s="2" t="s">
        <v>4179</v>
      </c>
      <c r="J980" s="2" t="s">
        <v>3921</v>
      </c>
      <c r="K980" s="2" t="s">
        <v>3165</v>
      </c>
      <c r="L980" s="373" t="s">
        <v>3902</v>
      </c>
    </row>
    <row r="981" spans="1:12">
      <c r="A981" s="2" t="s">
        <v>4506</v>
      </c>
      <c r="B981" s="2">
        <v>139199</v>
      </c>
      <c r="C981" s="2" t="s">
        <v>3148</v>
      </c>
      <c r="D981" s="2" t="s">
        <v>3149</v>
      </c>
      <c r="E981" s="2">
        <v>-12267</v>
      </c>
      <c r="F981" s="2">
        <v>-189.99</v>
      </c>
      <c r="G981" s="34">
        <v>43876</v>
      </c>
      <c r="H981" s="2">
        <v>41</v>
      </c>
      <c r="I981" s="2" t="s">
        <v>4177</v>
      </c>
      <c r="J981" s="2" t="s">
        <v>3921</v>
      </c>
      <c r="K981" s="2" t="s">
        <v>3165</v>
      </c>
      <c r="L981" s="373" t="s">
        <v>3902</v>
      </c>
    </row>
    <row r="982" spans="1:12">
      <c r="A982" s="2" t="s">
        <v>4507</v>
      </c>
      <c r="B982" s="2">
        <v>1273076</v>
      </c>
      <c r="C982" s="2" t="s">
        <v>3148</v>
      </c>
      <c r="D982" s="2" t="s">
        <v>3149</v>
      </c>
      <c r="E982" s="2">
        <v>-2240</v>
      </c>
      <c r="F982" s="2">
        <v>-2240</v>
      </c>
      <c r="G982" s="34">
        <v>43848</v>
      </c>
      <c r="H982" s="2">
        <v>69</v>
      </c>
      <c r="I982" s="2" t="s">
        <v>4181</v>
      </c>
      <c r="J982" s="2" t="s">
        <v>3921</v>
      </c>
      <c r="K982" s="2" t="s">
        <v>3165</v>
      </c>
      <c r="L982" s="373" t="s">
        <v>3902</v>
      </c>
    </row>
    <row r="983" spans="1:12">
      <c r="A983" s="2" t="s">
        <v>4508</v>
      </c>
      <c r="B983" s="2">
        <v>127526</v>
      </c>
      <c r="C983" s="2" t="s">
        <v>3148</v>
      </c>
      <c r="D983" s="2" t="s">
        <v>3149</v>
      </c>
      <c r="E983" s="2">
        <v>-3560</v>
      </c>
      <c r="F983" s="2">
        <v>-50.24</v>
      </c>
      <c r="G983" s="34">
        <v>43839</v>
      </c>
      <c r="H983" s="2">
        <v>78</v>
      </c>
      <c r="I983" s="2" t="s">
        <v>4181</v>
      </c>
      <c r="J983" s="2" t="s">
        <v>3921</v>
      </c>
      <c r="K983" s="2" t="s">
        <v>3165</v>
      </c>
      <c r="L983" s="373" t="s">
        <v>3902</v>
      </c>
    </row>
    <row r="984" spans="1:12">
      <c r="A984" s="2" t="s">
        <v>4509</v>
      </c>
      <c r="B984" s="2">
        <v>1252224</v>
      </c>
      <c r="C984" s="2" t="s">
        <v>3148</v>
      </c>
      <c r="D984" s="2" t="s">
        <v>3149</v>
      </c>
      <c r="E984" s="2">
        <v>-10000</v>
      </c>
      <c r="F984" s="2">
        <v>-10000</v>
      </c>
      <c r="G984" s="34">
        <v>43788</v>
      </c>
      <c r="H984" s="2">
        <v>129</v>
      </c>
      <c r="I984" s="2" t="s">
        <v>4174</v>
      </c>
      <c r="J984" s="2" t="s">
        <v>3921</v>
      </c>
      <c r="K984" s="2" t="s">
        <v>3165</v>
      </c>
      <c r="L984" s="373" t="s">
        <v>3902</v>
      </c>
    </row>
    <row r="985" spans="1:12">
      <c r="A985" s="2" t="s">
        <v>4510</v>
      </c>
      <c r="B985" s="2">
        <v>686398</v>
      </c>
      <c r="C985" s="2" t="s">
        <v>3148</v>
      </c>
      <c r="D985" s="2" t="s">
        <v>3149</v>
      </c>
      <c r="E985" s="2">
        <v>-1000</v>
      </c>
      <c r="F985" s="2">
        <v>-1000</v>
      </c>
      <c r="G985" s="34">
        <v>43746</v>
      </c>
      <c r="H985" s="2">
        <v>171</v>
      </c>
      <c r="I985" s="2" t="s">
        <v>4174</v>
      </c>
      <c r="J985" s="2" t="s">
        <v>3921</v>
      </c>
      <c r="K985" s="2" t="s">
        <v>3165</v>
      </c>
      <c r="L985" s="373" t="s">
        <v>3902</v>
      </c>
    </row>
    <row r="986" spans="1:12">
      <c r="A986" s="2" t="s">
        <v>4511</v>
      </c>
      <c r="B986" s="2">
        <v>1285080</v>
      </c>
      <c r="C986" s="2" t="s">
        <v>3148</v>
      </c>
      <c r="D986" s="2" t="s">
        <v>3149</v>
      </c>
      <c r="E986" s="2">
        <v>-15000</v>
      </c>
      <c r="F986" s="2">
        <v>-15000</v>
      </c>
      <c r="G986" s="34">
        <v>43890</v>
      </c>
      <c r="H986" s="2">
        <v>27</v>
      </c>
      <c r="I986" s="2" t="s">
        <v>4179</v>
      </c>
      <c r="J986" s="2" t="s">
        <v>3921</v>
      </c>
      <c r="K986" s="2" t="s">
        <v>3165</v>
      </c>
      <c r="L986" s="373" t="s">
        <v>3902</v>
      </c>
    </row>
    <row r="987" spans="1:12">
      <c r="A987" s="2" t="s">
        <v>4512</v>
      </c>
      <c r="B987" s="2">
        <v>1038488</v>
      </c>
      <c r="C987" s="2" t="s">
        <v>3148</v>
      </c>
      <c r="D987" s="2" t="s">
        <v>3149</v>
      </c>
      <c r="E987" s="2">
        <v>-7664</v>
      </c>
      <c r="F987" s="2">
        <v>-20.350000000000001</v>
      </c>
      <c r="G987" s="34">
        <v>43884</v>
      </c>
      <c r="H987" s="2">
        <v>33</v>
      </c>
      <c r="I987" s="2" t="s">
        <v>4177</v>
      </c>
      <c r="J987" s="2" t="s">
        <v>3921</v>
      </c>
      <c r="K987" s="2" t="s">
        <v>3165</v>
      </c>
      <c r="L987" s="373" t="s">
        <v>3902</v>
      </c>
    </row>
    <row r="988" spans="1:12">
      <c r="A988" s="2" t="s">
        <v>4513</v>
      </c>
      <c r="B988" s="2">
        <v>1094905</v>
      </c>
      <c r="C988" s="2" t="s">
        <v>3148</v>
      </c>
      <c r="D988" s="2" t="s">
        <v>3149</v>
      </c>
      <c r="E988" s="2">
        <v>-3602</v>
      </c>
      <c r="F988" s="2">
        <v>-12.12</v>
      </c>
      <c r="G988" s="34">
        <v>43849</v>
      </c>
      <c r="H988" s="2">
        <v>68</v>
      </c>
      <c r="I988" s="2" t="s">
        <v>4181</v>
      </c>
      <c r="J988" s="2" t="s">
        <v>3921</v>
      </c>
      <c r="K988" s="2" t="s">
        <v>3165</v>
      </c>
      <c r="L988" s="373" t="s">
        <v>3902</v>
      </c>
    </row>
    <row r="989" spans="1:12">
      <c r="A989" s="2" t="s">
        <v>4514</v>
      </c>
      <c r="B989" s="2">
        <v>1259137</v>
      </c>
      <c r="C989" s="2" t="s">
        <v>3148</v>
      </c>
      <c r="D989" s="2" t="s">
        <v>3149</v>
      </c>
      <c r="E989" s="2">
        <v>-11000</v>
      </c>
      <c r="F989" s="2">
        <v>-11000</v>
      </c>
      <c r="G989" s="34">
        <v>43809</v>
      </c>
      <c r="H989" s="2">
        <v>108</v>
      </c>
      <c r="I989" s="2" t="s">
        <v>4174</v>
      </c>
      <c r="J989" s="2" t="s">
        <v>3921</v>
      </c>
      <c r="K989" s="2" t="s">
        <v>3165</v>
      </c>
      <c r="L989" s="373" t="s">
        <v>3902</v>
      </c>
    </row>
    <row r="990" spans="1:12">
      <c r="A990" s="2" t="s">
        <v>4515</v>
      </c>
      <c r="B990" s="2">
        <v>336499</v>
      </c>
      <c r="C990" s="2" t="s">
        <v>3148</v>
      </c>
      <c r="D990" s="2" t="s">
        <v>3149</v>
      </c>
      <c r="E990" s="2">
        <v>-2753</v>
      </c>
      <c r="F990" s="2">
        <v>-499.57</v>
      </c>
      <c r="G990" s="34">
        <v>43798</v>
      </c>
      <c r="H990" s="2">
        <v>119</v>
      </c>
      <c r="I990" s="2" t="s">
        <v>4174</v>
      </c>
      <c r="J990" s="2" t="s">
        <v>3921</v>
      </c>
      <c r="K990" s="2" t="s">
        <v>3165</v>
      </c>
      <c r="L990" s="373" t="s">
        <v>3902</v>
      </c>
    </row>
    <row r="991" spans="1:12">
      <c r="A991" s="2" t="s">
        <v>3922</v>
      </c>
      <c r="B991" s="2">
        <v>1219508</v>
      </c>
      <c r="C991" s="2" t="s">
        <v>3148</v>
      </c>
      <c r="D991" s="2" t="s">
        <v>3149</v>
      </c>
      <c r="E991" s="2">
        <v>-2000</v>
      </c>
      <c r="F991" s="2">
        <v>-2000</v>
      </c>
      <c r="G991" s="34">
        <v>43687</v>
      </c>
      <c r="H991" s="2">
        <v>230</v>
      </c>
      <c r="I991" s="2" t="s">
        <v>3870</v>
      </c>
      <c r="J991" s="2" t="s">
        <v>3921</v>
      </c>
      <c r="K991" s="2" t="s">
        <v>3165</v>
      </c>
      <c r="L991" s="373" t="s">
        <v>3902</v>
      </c>
    </row>
    <row r="992" spans="1:12">
      <c r="A992" s="2" t="s">
        <v>4516</v>
      </c>
      <c r="B992" s="2">
        <v>898026</v>
      </c>
      <c r="C992" s="2" t="s">
        <v>3148</v>
      </c>
      <c r="D992" s="2" t="s">
        <v>3149</v>
      </c>
      <c r="E992" s="2">
        <v>-2467</v>
      </c>
      <c r="F992" s="2">
        <v>-30.27</v>
      </c>
      <c r="G992" s="34">
        <v>43908</v>
      </c>
      <c r="H992" s="2">
        <v>9</v>
      </c>
      <c r="I992" s="2" t="s">
        <v>4179</v>
      </c>
      <c r="J992" s="2" t="s">
        <v>3921</v>
      </c>
      <c r="K992" s="2" t="s">
        <v>3165</v>
      </c>
      <c r="L992" s="373" t="s">
        <v>3902</v>
      </c>
    </row>
    <row r="993" spans="1:12">
      <c r="A993" s="2" t="s">
        <v>4517</v>
      </c>
      <c r="B993" s="2">
        <v>820443</v>
      </c>
      <c r="C993" s="2" t="s">
        <v>3148</v>
      </c>
      <c r="D993" s="2" t="s">
        <v>3149</v>
      </c>
      <c r="E993" s="2">
        <v>-2000</v>
      </c>
      <c r="F993" s="2">
        <v>-2000</v>
      </c>
      <c r="G993" s="34">
        <v>43899</v>
      </c>
      <c r="H993" s="2">
        <v>18</v>
      </c>
      <c r="I993" s="2" t="s">
        <v>4179</v>
      </c>
      <c r="J993" s="2" t="s">
        <v>3921</v>
      </c>
      <c r="K993" s="2" t="s">
        <v>3165</v>
      </c>
      <c r="L993" s="373" t="s">
        <v>3902</v>
      </c>
    </row>
    <row r="994" spans="1:12">
      <c r="A994" s="2" t="s">
        <v>4518</v>
      </c>
      <c r="B994" s="2">
        <v>1286795</v>
      </c>
      <c r="C994" s="2" t="s">
        <v>3148</v>
      </c>
      <c r="D994" s="2" t="s">
        <v>3149</v>
      </c>
      <c r="E994" s="2">
        <v>-20000</v>
      </c>
      <c r="F994" s="2">
        <v>-20000</v>
      </c>
      <c r="G994" s="34">
        <v>43896</v>
      </c>
      <c r="H994" s="2">
        <v>21</v>
      </c>
      <c r="I994" s="2" t="s">
        <v>4179</v>
      </c>
      <c r="J994" s="2" t="s">
        <v>3921</v>
      </c>
      <c r="K994" s="2" t="s">
        <v>3165</v>
      </c>
      <c r="L994" s="373" t="s">
        <v>3902</v>
      </c>
    </row>
    <row r="995" spans="1:12">
      <c r="A995" s="2" t="s">
        <v>4519</v>
      </c>
      <c r="B995" s="2">
        <v>1260312</v>
      </c>
      <c r="C995" s="2" t="s">
        <v>3148</v>
      </c>
      <c r="D995" s="2" t="s">
        <v>3149</v>
      </c>
      <c r="E995" s="2">
        <v>-585</v>
      </c>
      <c r="F995" s="2">
        <v>-585</v>
      </c>
      <c r="G995" s="34">
        <v>43812</v>
      </c>
      <c r="H995" s="2">
        <v>105</v>
      </c>
      <c r="I995" s="2" t="s">
        <v>4174</v>
      </c>
      <c r="J995" s="2" t="s">
        <v>3921</v>
      </c>
      <c r="K995" s="2" t="s">
        <v>3165</v>
      </c>
      <c r="L995" s="373" t="s">
        <v>3902</v>
      </c>
    </row>
    <row r="996" spans="1:12">
      <c r="A996" s="2" t="s">
        <v>3923</v>
      </c>
      <c r="B996" s="2">
        <v>1206482</v>
      </c>
      <c r="C996" s="2" t="s">
        <v>3148</v>
      </c>
      <c r="D996" s="2" t="s">
        <v>3149</v>
      </c>
      <c r="E996" s="2">
        <v>-10000</v>
      </c>
      <c r="F996" s="2">
        <v>-10000</v>
      </c>
      <c r="G996" s="34">
        <v>43642</v>
      </c>
      <c r="H996" s="2">
        <v>275</v>
      </c>
      <c r="I996" s="2" t="s">
        <v>3870</v>
      </c>
      <c r="J996" s="2" t="s">
        <v>3921</v>
      </c>
      <c r="K996" s="2" t="s">
        <v>3165</v>
      </c>
      <c r="L996" s="373" t="s">
        <v>3902</v>
      </c>
    </row>
    <row r="997" spans="1:12">
      <c r="A997" s="2" t="s">
        <v>4496</v>
      </c>
      <c r="B997" s="2">
        <v>1286224</v>
      </c>
      <c r="C997" s="2" t="s">
        <v>3148</v>
      </c>
      <c r="D997" s="2" t="s">
        <v>3149</v>
      </c>
      <c r="E997" s="2">
        <v>-2240</v>
      </c>
      <c r="F997" s="2">
        <v>-2240</v>
      </c>
      <c r="G997" s="34">
        <v>43894</v>
      </c>
      <c r="H997" s="2">
        <v>23</v>
      </c>
      <c r="I997" s="2" t="s">
        <v>4179</v>
      </c>
      <c r="J997" s="2" t="s">
        <v>3921</v>
      </c>
      <c r="K997" s="2" t="s">
        <v>3165</v>
      </c>
      <c r="L997" s="373" t="s">
        <v>3902</v>
      </c>
    </row>
    <row r="998" spans="1:12">
      <c r="A998" s="2" t="s">
        <v>4486</v>
      </c>
      <c r="B998" s="2">
        <v>1285712</v>
      </c>
      <c r="C998" s="2" t="s">
        <v>3148</v>
      </c>
      <c r="D998" s="2" t="s">
        <v>3149</v>
      </c>
      <c r="E998" s="2">
        <v>-1540</v>
      </c>
      <c r="F998" s="2">
        <v>-1540</v>
      </c>
      <c r="G998" s="34">
        <v>43893</v>
      </c>
      <c r="H998" s="2">
        <v>24</v>
      </c>
      <c r="I998" s="2" t="s">
        <v>4179</v>
      </c>
      <c r="J998" s="2" t="s">
        <v>3921</v>
      </c>
      <c r="K998" s="2" t="s">
        <v>3165</v>
      </c>
      <c r="L998" s="373" t="s">
        <v>3902</v>
      </c>
    </row>
    <row r="999" spans="1:12">
      <c r="A999" s="2" t="s">
        <v>4520</v>
      </c>
      <c r="B999" s="2">
        <v>1097178</v>
      </c>
      <c r="C999" s="2" t="s">
        <v>3148</v>
      </c>
      <c r="D999" s="2" t="s">
        <v>3149</v>
      </c>
      <c r="E999" s="2">
        <v>-8666</v>
      </c>
      <c r="F999" s="2">
        <v>-51.8</v>
      </c>
      <c r="G999" s="34">
        <v>43873</v>
      </c>
      <c r="H999" s="2">
        <v>44</v>
      </c>
      <c r="I999" s="2" t="s">
        <v>4177</v>
      </c>
      <c r="J999" s="2" t="s">
        <v>3921</v>
      </c>
      <c r="K999" s="2" t="s">
        <v>3165</v>
      </c>
      <c r="L999" s="373" t="s">
        <v>3902</v>
      </c>
    </row>
    <row r="1000" spans="1:12">
      <c r="A1000" s="2" t="s">
        <v>4521</v>
      </c>
      <c r="B1000" s="2">
        <v>1252572</v>
      </c>
      <c r="C1000" s="2" t="s">
        <v>3148</v>
      </c>
      <c r="D1000" s="2" t="s">
        <v>3149</v>
      </c>
      <c r="E1000" s="2">
        <v>-16000</v>
      </c>
      <c r="F1000" s="2">
        <v>-841.97</v>
      </c>
      <c r="G1000" s="34">
        <v>43802</v>
      </c>
      <c r="H1000" s="2">
        <v>115</v>
      </c>
      <c r="I1000" s="2" t="s">
        <v>4174</v>
      </c>
      <c r="J1000" s="2" t="s">
        <v>3921</v>
      </c>
      <c r="K1000" s="2" t="s">
        <v>3165</v>
      </c>
      <c r="L1000" s="373" t="s">
        <v>3902</v>
      </c>
    </row>
    <row r="1001" spans="1:12">
      <c r="A1001" s="2" t="s">
        <v>4522</v>
      </c>
      <c r="B1001" s="2">
        <v>1189540</v>
      </c>
      <c r="C1001" s="2" t="s">
        <v>3148</v>
      </c>
      <c r="D1001" s="2" t="s">
        <v>3149</v>
      </c>
      <c r="E1001" s="2">
        <v>-5000</v>
      </c>
      <c r="F1001" s="2">
        <v>-808.16</v>
      </c>
      <c r="G1001" s="34">
        <v>43793</v>
      </c>
      <c r="H1001" s="2">
        <v>124</v>
      </c>
      <c r="I1001" s="2" t="s">
        <v>4174</v>
      </c>
      <c r="J1001" s="2" t="s">
        <v>3921</v>
      </c>
      <c r="K1001" s="2" t="s">
        <v>3165</v>
      </c>
      <c r="L1001" s="373" t="s">
        <v>3902</v>
      </c>
    </row>
    <row r="1002" spans="1:12">
      <c r="A1002" s="2" t="s">
        <v>3924</v>
      </c>
      <c r="B1002" s="2">
        <v>337431</v>
      </c>
      <c r="C1002" s="2" t="s">
        <v>3148</v>
      </c>
      <c r="D1002" s="2" t="s">
        <v>3149</v>
      </c>
      <c r="E1002" s="2">
        <v>-1000</v>
      </c>
      <c r="F1002" s="2">
        <v>-1000</v>
      </c>
      <c r="G1002" s="34">
        <v>43691</v>
      </c>
      <c r="H1002" s="2">
        <v>226</v>
      </c>
      <c r="I1002" s="2" t="s">
        <v>3870</v>
      </c>
      <c r="J1002" s="2" t="s">
        <v>3921</v>
      </c>
      <c r="K1002" s="2" t="s">
        <v>3165</v>
      </c>
      <c r="L1002" s="373" t="s">
        <v>3902</v>
      </c>
    </row>
    <row r="1003" spans="1:12">
      <c r="A1003" s="2" t="s">
        <v>3925</v>
      </c>
      <c r="B1003" s="2">
        <v>114474</v>
      </c>
      <c r="C1003" s="2" t="s">
        <v>3148</v>
      </c>
      <c r="D1003" s="2" t="s">
        <v>3149</v>
      </c>
      <c r="E1003" s="2">
        <v>-1000</v>
      </c>
      <c r="F1003" s="2">
        <v>-1000</v>
      </c>
      <c r="G1003" s="34">
        <v>43648</v>
      </c>
      <c r="H1003" s="2">
        <v>269</v>
      </c>
      <c r="I1003" s="2" t="s">
        <v>3870</v>
      </c>
      <c r="J1003" s="2" t="s">
        <v>3921</v>
      </c>
      <c r="K1003" s="2" t="s">
        <v>3165</v>
      </c>
      <c r="L1003" s="373" t="s">
        <v>3902</v>
      </c>
    </row>
    <row r="1004" spans="1:12">
      <c r="A1004" s="2" t="s">
        <v>4523</v>
      </c>
      <c r="B1004" s="2">
        <v>1289044</v>
      </c>
      <c r="C1004" s="2" t="s">
        <v>3148</v>
      </c>
      <c r="D1004" s="2" t="s">
        <v>3149</v>
      </c>
      <c r="E1004" s="2">
        <v>-4000</v>
      </c>
      <c r="F1004" s="2">
        <v>-4000</v>
      </c>
      <c r="G1004" s="34">
        <v>43903</v>
      </c>
      <c r="H1004" s="2">
        <v>14</v>
      </c>
      <c r="I1004" s="2" t="s">
        <v>4179</v>
      </c>
      <c r="J1004" s="2" t="s">
        <v>3921</v>
      </c>
      <c r="K1004" s="2" t="s">
        <v>3165</v>
      </c>
      <c r="L1004" s="373" t="s">
        <v>3902</v>
      </c>
    </row>
    <row r="1005" spans="1:12">
      <c r="A1005" s="2" t="s">
        <v>4524</v>
      </c>
      <c r="B1005" s="2">
        <v>448684</v>
      </c>
      <c r="C1005" s="2" t="s">
        <v>3148</v>
      </c>
      <c r="D1005" s="2" t="s">
        <v>3149</v>
      </c>
      <c r="E1005" s="2">
        <v>-18284</v>
      </c>
      <c r="F1005" s="2">
        <v>-9000.1200000000008</v>
      </c>
      <c r="G1005" s="34">
        <v>43901</v>
      </c>
      <c r="H1005" s="2">
        <v>16</v>
      </c>
      <c r="I1005" s="2" t="s">
        <v>4179</v>
      </c>
      <c r="J1005" s="2" t="s">
        <v>3921</v>
      </c>
      <c r="K1005" s="2" t="s">
        <v>3165</v>
      </c>
      <c r="L1005" s="373" t="s">
        <v>3902</v>
      </c>
    </row>
    <row r="1006" spans="1:12">
      <c r="A1006" s="2" t="s">
        <v>4525</v>
      </c>
      <c r="B1006" s="2">
        <v>127406</v>
      </c>
      <c r="C1006" s="2" t="s">
        <v>3148</v>
      </c>
      <c r="D1006" s="2" t="s">
        <v>3149</v>
      </c>
      <c r="E1006" s="2">
        <v>-290</v>
      </c>
      <c r="F1006" s="2">
        <v>-290</v>
      </c>
      <c r="G1006" s="34">
        <v>43873</v>
      </c>
      <c r="H1006" s="2">
        <v>44</v>
      </c>
      <c r="I1006" s="2" t="s">
        <v>4177</v>
      </c>
      <c r="J1006" s="2" t="s">
        <v>3921</v>
      </c>
      <c r="K1006" s="2" t="s">
        <v>3165</v>
      </c>
      <c r="L1006" s="373" t="s">
        <v>3902</v>
      </c>
    </row>
    <row r="1007" spans="1:12">
      <c r="A1007" s="2" t="s">
        <v>4526</v>
      </c>
      <c r="B1007" s="2">
        <v>1118868</v>
      </c>
      <c r="C1007" s="2" t="s">
        <v>3148</v>
      </c>
      <c r="D1007" s="2" t="s">
        <v>3149</v>
      </c>
      <c r="E1007" s="2">
        <v>-5683</v>
      </c>
      <c r="F1007" s="2">
        <v>-151.52000000000001</v>
      </c>
      <c r="G1007" s="34">
        <v>43802</v>
      </c>
      <c r="H1007" s="2">
        <v>115</v>
      </c>
      <c r="I1007" s="2" t="s">
        <v>4174</v>
      </c>
      <c r="J1007" s="2" t="s">
        <v>3921</v>
      </c>
      <c r="K1007" s="2" t="s">
        <v>3165</v>
      </c>
      <c r="L1007" s="373" t="s">
        <v>3902</v>
      </c>
    </row>
    <row r="1008" spans="1:12">
      <c r="A1008" s="2" t="s">
        <v>4527</v>
      </c>
      <c r="B1008" s="2">
        <v>1288673</v>
      </c>
      <c r="C1008" s="2" t="s">
        <v>3148</v>
      </c>
      <c r="D1008" s="2" t="s">
        <v>3149</v>
      </c>
      <c r="E1008" s="2">
        <v>-5500</v>
      </c>
      <c r="F1008" s="2">
        <v>-5500</v>
      </c>
      <c r="G1008" s="34">
        <v>43902</v>
      </c>
      <c r="H1008" s="2">
        <v>15</v>
      </c>
      <c r="I1008" s="2" t="s">
        <v>4179</v>
      </c>
      <c r="J1008" s="2" t="s">
        <v>3921</v>
      </c>
      <c r="K1008" s="2" t="s">
        <v>3165</v>
      </c>
      <c r="L1008" s="373" t="s">
        <v>3902</v>
      </c>
    </row>
    <row r="1009" spans="1:12">
      <c r="A1009" s="2" t="s">
        <v>4528</v>
      </c>
      <c r="B1009" s="2">
        <v>1264663</v>
      </c>
      <c r="C1009" s="2" t="s">
        <v>3148</v>
      </c>
      <c r="D1009" s="2" t="s">
        <v>3149</v>
      </c>
      <c r="E1009" s="2">
        <v>-1940</v>
      </c>
      <c r="F1009" s="2">
        <v>-568</v>
      </c>
      <c r="G1009" s="34">
        <v>43858</v>
      </c>
      <c r="H1009" s="2">
        <v>59</v>
      </c>
      <c r="I1009" s="2" t="s">
        <v>4177</v>
      </c>
      <c r="J1009" s="2" t="s">
        <v>3921</v>
      </c>
      <c r="K1009" s="2" t="s">
        <v>3165</v>
      </c>
      <c r="L1009" s="373" t="s">
        <v>3902</v>
      </c>
    </row>
    <row r="1010" spans="1:12">
      <c r="A1010" s="2" t="s">
        <v>4529</v>
      </c>
      <c r="B1010" s="2">
        <v>1249369</v>
      </c>
      <c r="C1010" s="2" t="s">
        <v>3148</v>
      </c>
      <c r="D1010" s="2" t="s">
        <v>3149</v>
      </c>
      <c r="E1010" s="2">
        <v>-16471</v>
      </c>
      <c r="F1010" s="2">
        <v>-16081.52</v>
      </c>
      <c r="G1010" s="34">
        <v>43804</v>
      </c>
      <c r="H1010" s="2">
        <v>113</v>
      </c>
      <c r="I1010" s="2" t="s">
        <v>4174</v>
      </c>
      <c r="J1010" s="2" t="s">
        <v>3921</v>
      </c>
      <c r="K1010" s="2" t="s">
        <v>3165</v>
      </c>
      <c r="L1010" s="373" t="s">
        <v>3902</v>
      </c>
    </row>
    <row r="1011" spans="1:12">
      <c r="A1011" s="2" t="s">
        <v>4530</v>
      </c>
      <c r="B1011" s="2">
        <v>560730</v>
      </c>
      <c r="C1011" s="2" t="s">
        <v>3148</v>
      </c>
      <c r="D1011" s="2" t="s">
        <v>3149</v>
      </c>
      <c r="E1011" s="2">
        <v>-5943</v>
      </c>
      <c r="F1011" s="2">
        <v>-104.3</v>
      </c>
      <c r="G1011" s="34">
        <v>43794</v>
      </c>
      <c r="H1011" s="2">
        <v>123</v>
      </c>
      <c r="I1011" s="2" t="s">
        <v>4174</v>
      </c>
      <c r="J1011" s="2" t="s">
        <v>3921</v>
      </c>
      <c r="K1011" s="2" t="s">
        <v>3165</v>
      </c>
      <c r="L1011" s="373" t="s">
        <v>3902</v>
      </c>
    </row>
    <row r="1012" spans="1:12">
      <c r="A1012" s="2" t="s">
        <v>4531</v>
      </c>
      <c r="B1012" s="2">
        <v>855433</v>
      </c>
      <c r="C1012" s="2" t="s">
        <v>3148</v>
      </c>
      <c r="D1012" s="2" t="s">
        <v>3149</v>
      </c>
      <c r="E1012" s="2">
        <v>-1772</v>
      </c>
      <c r="F1012" s="2">
        <v>-1772</v>
      </c>
      <c r="G1012" s="34">
        <v>43777</v>
      </c>
      <c r="H1012" s="2">
        <v>140</v>
      </c>
      <c r="I1012" s="2" t="s">
        <v>4174</v>
      </c>
      <c r="J1012" s="2" t="s">
        <v>3921</v>
      </c>
      <c r="K1012" s="2" t="s">
        <v>3165</v>
      </c>
      <c r="L1012" s="373" t="s">
        <v>3902</v>
      </c>
    </row>
    <row r="1013" spans="1:12">
      <c r="A1013" s="2" t="s">
        <v>4532</v>
      </c>
      <c r="B1013" s="2">
        <v>1217122</v>
      </c>
      <c r="C1013" s="2" t="s">
        <v>3148</v>
      </c>
      <c r="D1013" s="2" t="s">
        <v>3149</v>
      </c>
      <c r="E1013" s="2">
        <v>-12681</v>
      </c>
      <c r="F1013" s="2">
        <v>-9533.7999999999993</v>
      </c>
      <c r="G1013" s="34">
        <v>43759</v>
      </c>
      <c r="H1013" s="2">
        <v>158</v>
      </c>
      <c r="I1013" s="2" t="s">
        <v>4174</v>
      </c>
      <c r="J1013" s="2" t="s">
        <v>3921</v>
      </c>
      <c r="K1013" s="2" t="s">
        <v>3165</v>
      </c>
      <c r="L1013" s="373" t="s">
        <v>3902</v>
      </c>
    </row>
    <row r="1014" spans="1:12">
      <c r="A1014" s="2" t="s">
        <v>4523</v>
      </c>
      <c r="B1014" s="2">
        <v>1289044</v>
      </c>
      <c r="C1014" s="2" t="s">
        <v>3148</v>
      </c>
      <c r="D1014" s="2" t="s">
        <v>3149</v>
      </c>
      <c r="E1014" s="2">
        <v>-2240</v>
      </c>
      <c r="F1014" s="2">
        <v>-2240</v>
      </c>
      <c r="G1014" s="34">
        <v>43903</v>
      </c>
      <c r="H1014" s="2">
        <v>14</v>
      </c>
      <c r="I1014" s="2" t="s">
        <v>4179</v>
      </c>
      <c r="J1014" s="2" t="s">
        <v>3921</v>
      </c>
      <c r="K1014" s="2" t="s">
        <v>3165</v>
      </c>
      <c r="L1014" s="373" t="s">
        <v>3902</v>
      </c>
    </row>
    <row r="1015" spans="1:12">
      <c r="A1015" s="2" t="s">
        <v>4495</v>
      </c>
      <c r="B1015" s="2">
        <v>1288660</v>
      </c>
      <c r="C1015" s="2" t="s">
        <v>3148</v>
      </c>
      <c r="D1015" s="2" t="s">
        <v>3149</v>
      </c>
      <c r="E1015" s="2">
        <v>-1380</v>
      </c>
      <c r="F1015" s="2">
        <v>-1380</v>
      </c>
      <c r="G1015" s="34">
        <v>43902</v>
      </c>
      <c r="H1015" s="2">
        <v>15</v>
      </c>
      <c r="I1015" s="2" t="s">
        <v>4179</v>
      </c>
      <c r="J1015" s="2" t="s">
        <v>3921</v>
      </c>
      <c r="K1015" s="2" t="s">
        <v>3165</v>
      </c>
      <c r="L1015" s="373" t="s">
        <v>3902</v>
      </c>
    </row>
    <row r="1016" spans="1:12">
      <c r="A1016" s="2" t="s">
        <v>4533</v>
      </c>
      <c r="B1016" s="2">
        <v>1045459</v>
      </c>
      <c r="C1016" s="2" t="s">
        <v>3148</v>
      </c>
      <c r="D1016" s="2" t="s">
        <v>3149</v>
      </c>
      <c r="E1016" s="2">
        <v>-1269</v>
      </c>
      <c r="F1016" s="2">
        <v>-120</v>
      </c>
      <c r="G1016" s="34">
        <v>43894</v>
      </c>
      <c r="H1016" s="2">
        <v>23</v>
      </c>
      <c r="I1016" s="2" t="s">
        <v>4179</v>
      </c>
      <c r="J1016" s="2" t="s">
        <v>3921</v>
      </c>
      <c r="K1016" s="2" t="s">
        <v>3165</v>
      </c>
      <c r="L1016" s="373" t="s">
        <v>3902</v>
      </c>
    </row>
    <row r="1017" spans="1:12">
      <c r="A1017" s="2" t="s">
        <v>4511</v>
      </c>
      <c r="B1017" s="2">
        <v>1285080</v>
      </c>
      <c r="C1017" s="2" t="s">
        <v>3148</v>
      </c>
      <c r="D1017" s="2" t="s">
        <v>3149</v>
      </c>
      <c r="E1017" s="2">
        <v>-10000</v>
      </c>
      <c r="F1017" s="2">
        <v>-10000</v>
      </c>
      <c r="G1017" s="34">
        <v>43890</v>
      </c>
      <c r="H1017" s="2">
        <v>27</v>
      </c>
      <c r="I1017" s="2" t="s">
        <v>4179</v>
      </c>
      <c r="J1017" s="2" t="s">
        <v>3921</v>
      </c>
      <c r="K1017" s="2" t="s">
        <v>3165</v>
      </c>
      <c r="L1017" s="373" t="s">
        <v>3902</v>
      </c>
    </row>
    <row r="1018" spans="1:12">
      <c r="A1018" s="2" t="s">
        <v>4534</v>
      </c>
      <c r="B1018" s="2">
        <v>1252137</v>
      </c>
      <c r="C1018" s="2" t="s">
        <v>3148</v>
      </c>
      <c r="D1018" s="2" t="s">
        <v>3149</v>
      </c>
      <c r="E1018" s="2">
        <v>-2000</v>
      </c>
      <c r="F1018" s="2">
        <v>-2000</v>
      </c>
      <c r="G1018" s="34">
        <v>43788</v>
      </c>
      <c r="H1018" s="2">
        <v>129</v>
      </c>
      <c r="I1018" s="2" t="s">
        <v>4174</v>
      </c>
      <c r="J1018" s="2" t="s">
        <v>3921</v>
      </c>
      <c r="K1018" s="2" t="s">
        <v>3165</v>
      </c>
      <c r="L1018" s="373" t="s">
        <v>3902</v>
      </c>
    </row>
    <row r="1019" spans="1:12">
      <c r="A1019" s="2" t="s">
        <v>4535</v>
      </c>
      <c r="B1019" s="2">
        <v>1140440</v>
      </c>
      <c r="C1019" s="2" t="s">
        <v>3148</v>
      </c>
      <c r="D1019" s="2" t="s">
        <v>3149</v>
      </c>
      <c r="E1019" s="2">
        <v>-1500</v>
      </c>
      <c r="F1019" s="2">
        <v>-43.99</v>
      </c>
      <c r="G1019" s="34">
        <v>43785</v>
      </c>
      <c r="H1019" s="2">
        <v>132</v>
      </c>
      <c r="I1019" s="2" t="s">
        <v>4174</v>
      </c>
      <c r="J1019" s="2" t="s">
        <v>3921</v>
      </c>
      <c r="K1019" s="2" t="s">
        <v>3165</v>
      </c>
      <c r="L1019" s="373" t="s">
        <v>3902</v>
      </c>
    </row>
    <row r="1020" spans="1:12">
      <c r="A1020" s="2" t="s">
        <v>4536</v>
      </c>
      <c r="B1020" s="2">
        <v>1138746</v>
      </c>
      <c r="C1020" s="2" t="s">
        <v>3148</v>
      </c>
      <c r="D1020" s="2" t="s">
        <v>3149</v>
      </c>
      <c r="E1020" s="2">
        <v>-16823</v>
      </c>
      <c r="F1020" s="2">
        <v>-16823</v>
      </c>
      <c r="G1020" s="34">
        <v>43911</v>
      </c>
      <c r="H1020" s="2">
        <v>6</v>
      </c>
      <c r="I1020" s="2" t="s">
        <v>4179</v>
      </c>
      <c r="J1020" s="2" t="s">
        <v>3921</v>
      </c>
      <c r="K1020" s="2" t="s">
        <v>3165</v>
      </c>
      <c r="L1020" s="373" t="s">
        <v>3902</v>
      </c>
    </row>
    <row r="1021" spans="1:12">
      <c r="A1021" s="2" t="s">
        <v>4482</v>
      </c>
      <c r="B1021" s="2">
        <v>1286374</v>
      </c>
      <c r="C1021" s="2" t="s">
        <v>3148</v>
      </c>
      <c r="D1021" s="2" t="s">
        <v>3149</v>
      </c>
      <c r="E1021" s="2">
        <v>-1540</v>
      </c>
      <c r="F1021" s="2">
        <v>-1540</v>
      </c>
      <c r="G1021" s="34">
        <v>43895</v>
      </c>
      <c r="H1021" s="2">
        <v>22</v>
      </c>
      <c r="I1021" s="2" t="s">
        <v>4179</v>
      </c>
      <c r="J1021" s="2" t="s">
        <v>3921</v>
      </c>
      <c r="K1021" s="2" t="s">
        <v>3165</v>
      </c>
      <c r="L1021" s="373" t="s">
        <v>3902</v>
      </c>
    </row>
    <row r="1022" spans="1:12">
      <c r="A1022" s="2" t="s">
        <v>4511</v>
      </c>
      <c r="B1022" s="2">
        <v>1285080</v>
      </c>
      <c r="C1022" s="2" t="s">
        <v>3148</v>
      </c>
      <c r="D1022" s="2" t="s">
        <v>3149</v>
      </c>
      <c r="E1022" s="2">
        <v>-1449</v>
      </c>
      <c r="F1022" s="2">
        <v>-1449</v>
      </c>
      <c r="G1022" s="34">
        <v>43890</v>
      </c>
      <c r="H1022" s="2">
        <v>27</v>
      </c>
      <c r="I1022" s="2" t="s">
        <v>4179</v>
      </c>
      <c r="J1022" s="2" t="s">
        <v>3921</v>
      </c>
      <c r="K1022" s="2" t="s">
        <v>3165</v>
      </c>
      <c r="L1022" s="373" t="s">
        <v>3902</v>
      </c>
    </row>
    <row r="1023" spans="1:12">
      <c r="A1023" s="2" t="s">
        <v>4537</v>
      </c>
      <c r="B1023" s="2">
        <v>1282591</v>
      </c>
      <c r="C1023" s="2" t="s">
        <v>3148</v>
      </c>
      <c r="D1023" s="2" t="s">
        <v>3149</v>
      </c>
      <c r="E1023" s="2">
        <v>-2240</v>
      </c>
      <c r="F1023" s="2">
        <v>-2240</v>
      </c>
      <c r="G1023" s="34">
        <v>43881</v>
      </c>
      <c r="H1023" s="2">
        <v>36</v>
      </c>
      <c r="I1023" s="2" t="s">
        <v>4177</v>
      </c>
      <c r="J1023" s="2" t="s">
        <v>3921</v>
      </c>
      <c r="K1023" s="2" t="s">
        <v>3165</v>
      </c>
      <c r="L1023" s="373" t="s">
        <v>3902</v>
      </c>
    </row>
    <row r="1024" spans="1:12">
      <c r="A1024" s="2" t="s">
        <v>4538</v>
      </c>
      <c r="B1024" s="2">
        <v>1279618</v>
      </c>
      <c r="C1024" s="2" t="s">
        <v>3148</v>
      </c>
      <c r="D1024" s="2" t="s">
        <v>3149</v>
      </c>
      <c r="E1024" s="2">
        <v>-10000</v>
      </c>
      <c r="F1024" s="2">
        <v>-10000</v>
      </c>
      <c r="G1024" s="34">
        <v>43871</v>
      </c>
      <c r="H1024" s="2">
        <v>46</v>
      </c>
      <c r="I1024" s="2" t="s">
        <v>4177</v>
      </c>
      <c r="J1024" s="2" t="s">
        <v>3921</v>
      </c>
      <c r="K1024" s="2" t="s">
        <v>3165</v>
      </c>
      <c r="L1024" s="373" t="s">
        <v>3902</v>
      </c>
    </row>
    <row r="1025" spans="1:12">
      <c r="A1025" s="2" t="s">
        <v>4539</v>
      </c>
      <c r="B1025" s="2">
        <v>1277733</v>
      </c>
      <c r="C1025" s="2" t="s">
        <v>3148</v>
      </c>
      <c r="D1025" s="2" t="s">
        <v>3149</v>
      </c>
      <c r="E1025" s="2">
        <v>-5000</v>
      </c>
      <c r="F1025" s="2">
        <v>-5000</v>
      </c>
      <c r="G1025" s="34">
        <v>43865</v>
      </c>
      <c r="H1025" s="2">
        <v>52</v>
      </c>
      <c r="I1025" s="2" t="s">
        <v>4177</v>
      </c>
      <c r="J1025" s="2" t="s">
        <v>3921</v>
      </c>
      <c r="K1025" s="2" t="s">
        <v>3165</v>
      </c>
      <c r="L1025" s="373" t="s">
        <v>3902</v>
      </c>
    </row>
    <row r="1026" spans="1:12">
      <c r="A1026" s="2" t="s">
        <v>4540</v>
      </c>
      <c r="B1026" s="2">
        <v>865140</v>
      </c>
      <c r="C1026" s="2" t="s">
        <v>3148</v>
      </c>
      <c r="D1026" s="2" t="s">
        <v>3149</v>
      </c>
      <c r="E1026" s="2">
        <v>-2500</v>
      </c>
      <c r="F1026" s="2">
        <v>-60</v>
      </c>
      <c r="G1026" s="34">
        <v>43859</v>
      </c>
      <c r="H1026" s="2">
        <v>58</v>
      </c>
      <c r="I1026" s="2" t="s">
        <v>4177</v>
      </c>
      <c r="J1026" s="2" t="s">
        <v>3921</v>
      </c>
      <c r="K1026" s="2" t="s">
        <v>3165</v>
      </c>
      <c r="L1026" s="373" t="s">
        <v>3902</v>
      </c>
    </row>
    <row r="1027" spans="1:12">
      <c r="A1027" s="2" t="s">
        <v>4484</v>
      </c>
      <c r="B1027" s="2">
        <v>1255895</v>
      </c>
      <c r="C1027" s="2" t="s">
        <v>3148</v>
      </c>
      <c r="D1027" s="2" t="s">
        <v>3149</v>
      </c>
      <c r="E1027" s="2">
        <v>-825</v>
      </c>
      <c r="F1027" s="2">
        <v>-18.04</v>
      </c>
      <c r="G1027" s="34">
        <v>43802</v>
      </c>
      <c r="H1027" s="2">
        <v>115</v>
      </c>
      <c r="I1027" s="2" t="s">
        <v>4174</v>
      </c>
      <c r="J1027" s="2" t="s">
        <v>3921</v>
      </c>
      <c r="K1027" s="2" t="s">
        <v>3165</v>
      </c>
      <c r="L1027" s="373" t="s">
        <v>3902</v>
      </c>
    </row>
    <row r="1028" spans="1:12">
      <c r="A1028" s="2" t="s">
        <v>4541</v>
      </c>
      <c r="B1028" s="2">
        <v>1186561</v>
      </c>
      <c r="C1028" s="2" t="s">
        <v>3148</v>
      </c>
      <c r="D1028" s="2" t="s">
        <v>3149</v>
      </c>
      <c r="E1028" s="2">
        <v>-4000</v>
      </c>
      <c r="F1028" s="2">
        <v>-39.28</v>
      </c>
      <c r="G1028" s="34">
        <v>43745</v>
      </c>
      <c r="H1028" s="2">
        <v>172</v>
      </c>
      <c r="I1028" s="2" t="s">
        <v>4174</v>
      </c>
      <c r="J1028" s="2" t="s">
        <v>3921</v>
      </c>
      <c r="K1028" s="2" t="s">
        <v>3165</v>
      </c>
      <c r="L1028" s="373" t="s">
        <v>3902</v>
      </c>
    </row>
    <row r="1029" spans="1:12">
      <c r="A1029" s="2" t="s">
        <v>3926</v>
      </c>
      <c r="B1029" s="2">
        <v>1060280</v>
      </c>
      <c r="C1029" s="2" t="s">
        <v>3148</v>
      </c>
      <c r="D1029" s="2" t="s">
        <v>3149</v>
      </c>
      <c r="E1029" s="2">
        <v>-1125</v>
      </c>
      <c r="F1029" s="2">
        <v>-1125</v>
      </c>
      <c r="G1029" s="34">
        <v>43729</v>
      </c>
      <c r="H1029" s="2">
        <v>188</v>
      </c>
      <c r="I1029" s="2" t="s">
        <v>3870</v>
      </c>
      <c r="J1029" s="2" t="s">
        <v>3921</v>
      </c>
      <c r="K1029" s="2" t="s">
        <v>3165</v>
      </c>
      <c r="L1029" s="373" t="s">
        <v>3902</v>
      </c>
    </row>
    <row r="1030" spans="1:12">
      <c r="A1030" s="2" t="s">
        <v>4542</v>
      </c>
      <c r="B1030" s="2">
        <v>885222</v>
      </c>
      <c r="C1030" s="2" t="s">
        <v>3148</v>
      </c>
      <c r="D1030" s="2" t="s">
        <v>3149</v>
      </c>
      <c r="E1030" s="2">
        <v>-1000</v>
      </c>
      <c r="F1030" s="2">
        <v>-1000</v>
      </c>
      <c r="G1030" s="34">
        <v>43867</v>
      </c>
      <c r="H1030" s="2">
        <v>50</v>
      </c>
      <c r="I1030" s="2" t="s">
        <v>4177</v>
      </c>
      <c r="J1030" s="2" t="s">
        <v>3921</v>
      </c>
      <c r="K1030" s="2" t="s">
        <v>3165</v>
      </c>
      <c r="L1030" s="373" t="s">
        <v>3902</v>
      </c>
    </row>
    <row r="1031" spans="1:12">
      <c r="A1031" s="2" t="s">
        <v>4543</v>
      </c>
      <c r="B1031" s="2">
        <v>1274883</v>
      </c>
      <c r="C1031" s="2" t="s">
        <v>3148</v>
      </c>
      <c r="D1031" s="2" t="s">
        <v>3149</v>
      </c>
      <c r="E1031" s="2">
        <v>-2240</v>
      </c>
      <c r="F1031" s="2">
        <v>-2240</v>
      </c>
      <c r="G1031" s="34">
        <v>43854</v>
      </c>
      <c r="H1031" s="2">
        <v>63</v>
      </c>
      <c r="I1031" s="2" t="s">
        <v>4181</v>
      </c>
      <c r="J1031" s="2" t="s">
        <v>3921</v>
      </c>
      <c r="K1031" s="2" t="s">
        <v>3165</v>
      </c>
      <c r="L1031" s="373" t="s">
        <v>3902</v>
      </c>
    </row>
    <row r="1032" spans="1:12">
      <c r="A1032" s="2" t="s">
        <v>4544</v>
      </c>
      <c r="B1032" s="2">
        <v>1194696</v>
      </c>
      <c r="C1032" s="2" t="s">
        <v>3148</v>
      </c>
      <c r="D1032" s="2" t="s">
        <v>3149</v>
      </c>
      <c r="E1032" s="2">
        <v>-1550</v>
      </c>
      <c r="F1032" s="2">
        <v>-28.96</v>
      </c>
      <c r="G1032" s="34">
        <v>43789</v>
      </c>
      <c r="H1032" s="2">
        <v>128</v>
      </c>
      <c r="I1032" s="2" t="s">
        <v>4174</v>
      </c>
      <c r="J1032" s="2" t="s">
        <v>3921</v>
      </c>
      <c r="K1032" s="2" t="s">
        <v>3165</v>
      </c>
      <c r="L1032" s="373" t="s">
        <v>3902</v>
      </c>
    </row>
    <row r="1033" spans="1:12">
      <c r="A1033" s="2" t="s">
        <v>4545</v>
      </c>
      <c r="B1033" s="2">
        <v>1219370</v>
      </c>
      <c r="C1033" s="2" t="s">
        <v>3148</v>
      </c>
      <c r="D1033" s="2" t="s">
        <v>3149</v>
      </c>
      <c r="E1033" s="2">
        <v>-800</v>
      </c>
      <c r="F1033" s="2">
        <v>-800</v>
      </c>
      <c r="G1033" s="34">
        <v>43763</v>
      </c>
      <c r="H1033" s="2">
        <v>154</v>
      </c>
      <c r="I1033" s="2" t="s">
        <v>4174</v>
      </c>
      <c r="J1033" s="2" t="s">
        <v>3921</v>
      </c>
      <c r="K1033" s="2" t="s">
        <v>3165</v>
      </c>
      <c r="L1033" s="373" t="s">
        <v>3902</v>
      </c>
    </row>
    <row r="1034" spans="1:12">
      <c r="A1034" s="2" t="s">
        <v>3927</v>
      </c>
      <c r="B1034" s="2">
        <v>1218828</v>
      </c>
      <c r="C1034" s="2" t="s">
        <v>3148</v>
      </c>
      <c r="D1034" s="2" t="s">
        <v>3149</v>
      </c>
      <c r="E1034" s="2">
        <v>-10000</v>
      </c>
      <c r="F1034" s="2">
        <v>-10000</v>
      </c>
      <c r="G1034" s="34">
        <v>43685</v>
      </c>
      <c r="H1034" s="2">
        <v>232</v>
      </c>
      <c r="I1034" s="2" t="s">
        <v>3870</v>
      </c>
      <c r="J1034" s="2" t="s">
        <v>3921</v>
      </c>
      <c r="K1034" s="2" t="s">
        <v>3165</v>
      </c>
      <c r="L1034" s="373" t="s">
        <v>3902</v>
      </c>
    </row>
    <row r="1035" spans="1:12">
      <c r="A1035" s="2" t="s">
        <v>4503</v>
      </c>
      <c r="B1035" s="2">
        <v>1289919</v>
      </c>
      <c r="C1035" s="2" t="s">
        <v>3148</v>
      </c>
      <c r="D1035" s="2" t="s">
        <v>3149</v>
      </c>
      <c r="E1035" s="2">
        <v>-5500</v>
      </c>
      <c r="F1035" s="2">
        <v>-5500</v>
      </c>
      <c r="G1035" s="34">
        <v>43906</v>
      </c>
      <c r="H1035" s="2">
        <v>11</v>
      </c>
      <c r="I1035" s="2" t="s">
        <v>4179</v>
      </c>
      <c r="J1035" s="2" t="s">
        <v>3921</v>
      </c>
      <c r="K1035" s="2" t="s">
        <v>3165</v>
      </c>
      <c r="L1035" s="373" t="s">
        <v>3902</v>
      </c>
    </row>
    <row r="1036" spans="1:12">
      <c r="A1036" s="2" t="s">
        <v>4546</v>
      </c>
      <c r="B1036" s="2">
        <v>1286549</v>
      </c>
      <c r="C1036" s="2" t="s">
        <v>3148</v>
      </c>
      <c r="D1036" s="2" t="s">
        <v>3149</v>
      </c>
      <c r="E1036" s="2">
        <v>-2000</v>
      </c>
      <c r="F1036" s="2">
        <v>-2000</v>
      </c>
      <c r="G1036" s="34">
        <v>43895</v>
      </c>
      <c r="H1036" s="2">
        <v>22</v>
      </c>
      <c r="I1036" s="2" t="s">
        <v>4179</v>
      </c>
      <c r="J1036" s="2" t="s">
        <v>3921</v>
      </c>
      <c r="K1036" s="2" t="s">
        <v>3165</v>
      </c>
      <c r="L1036" s="373" t="s">
        <v>3902</v>
      </c>
    </row>
    <row r="1037" spans="1:12">
      <c r="A1037" s="2" t="s">
        <v>4547</v>
      </c>
      <c r="B1037" s="2">
        <v>1281118</v>
      </c>
      <c r="C1037" s="2" t="s">
        <v>3148</v>
      </c>
      <c r="D1037" s="2" t="s">
        <v>3149</v>
      </c>
      <c r="E1037" s="2">
        <v>-1590</v>
      </c>
      <c r="F1037" s="2">
        <v>-1590</v>
      </c>
      <c r="G1037" s="34">
        <v>43876</v>
      </c>
      <c r="H1037" s="2">
        <v>41</v>
      </c>
      <c r="I1037" s="2" t="s">
        <v>4177</v>
      </c>
      <c r="J1037" s="2" t="s">
        <v>3921</v>
      </c>
      <c r="K1037" s="2" t="s">
        <v>3165</v>
      </c>
      <c r="L1037" s="373" t="s">
        <v>3902</v>
      </c>
    </row>
    <row r="1038" spans="1:12">
      <c r="A1038" s="2" t="s">
        <v>4548</v>
      </c>
      <c r="B1038" s="2">
        <v>1279171</v>
      </c>
      <c r="C1038" s="2" t="s">
        <v>3148</v>
      </c>
      <c r="D1038" s="2" t="s">
        <v>3149</v>
      </c>
      <c r="E1038" s="2">
        <v>-5000</v>
      </c>
      <c r="F1038" s="2">
        <v>-5000</v>
      </c>
      <c r="G1038" s="34">
        <v>43869</v>
      </c>
      <c r="H1038" s="2">
        <v>48</v>
      </c>
      <c r="I1038" s="2" t="s">
        <v>4177</v>
      </c>
      <c r="J1038" s="2" t="s">
        <v>3921</v>
      </c>
      <c r="K1038" s="2" t="s">
        <v>3165</v>
      </c>
      <c r="L1038" s="373" t="s">
        <v>3902</v>
      </c>
    </row>
    <row r="1039" spans="1:12">
      <c r="A1039" s="2" t="s">
        <v>4549</v>
      </c>
      <c r="B1039" s="2">
        <v>917228</v>
      </c>
      <c r="C1039" s="2" t="s">
        <v>3148</v>
      </c>
      <c r="D1039" s="2" t="s">
        <v>3149</v>
      </c>
      <c r="E1039" s="2">
        <v>-7295</v>
      </c>
      <c r="F1039" s="2">
        <v>-51.52</v>
      </c>
      <c r="G1039" s="34">
        <v>43769</v>
      </c>
      <c r="H1039" s="2">
        <v>148</v>
      </c>
      <c r="I1039" s="2" t="s">
        <v>4174</v>
      </c>
      <c r="J1039" s="2" t="s">
        <v>3921</v>
      </c>
      <c r="K1039" s="2" t="s">
        <v>3165</v>
      </c>
      <c r="L1039" s="373" t="s">
        <v>3902</v>
      </c>
    </row>
    <row r="1040" spans="1:12">
      <c r="A1040" s="2" t="s">
        <v>4550</v>
      </c>
      <c r="B1040" s="2">
        <v>903924</v>
      </c>
      <c r="C1040" s="2" t="s">
        <v>3148</v>
      </c>
      <c r="D1040" s="2" t="s">
        <v>3149</v>
      </c>
      <c r="E1040" s="2">
        <v>-11889</v>
      </c>
      <c r="F1040" s="2">
        <v>-26.25</v>
      </c>
      <c r="G1040" s="34">
        <v>43897</v>
      </c>
      <c r="H1040" s="2">
        <v>20</v>
      </c>
      <c r="I1040" s="2" t="s">
        <v>4179</v>
      </c>
      <c r="J1040" s="2" t="s">
        <v>3921</v>
      </c>
      <c r="K1040" s="2" t="s">
        <v>3165</v>
      </c>
      <c r="L1040" s="373" t="s">
        <v>3902</v>
      </c>
    </row>
    <row r="1041" spans="1:12">
      <c r="A1041" s="2" t="s">
        <v>4489</v>
      </c>
      <c r="B1041" s="2">
        <v>1287065</v>
      </c>
      <c r="C1041" s="2" t="s">
        <v>3148</v>
      </c>
      <c r="D1041" s="2" t="s">
        <v>3149</v>
      </c>
      <c r="E1041" s="2">
        <v>-4000</v>
      </c>
      <c r="F1041" s="2">
        <v>-4000</v>
      </c>
      <c r="G1041" s="34">
        <v>43897</v>
      </c>
      <c r="H1041" s="2">
        <v>20</v>
      </c>
      <c r="I1041" s="2" t="s">
        <v>4179</v>
      </c>
      <c r="J1041" s="2" t="s">
        <v>3921</v>
      </c>
      <c r="K1041" s="2" t="s">
        <v>3165</v>
      </c>
      <c r="L1041" s="373" t="s">
        <v>3902</v>
      </c>
    </row>
    <row r="1042" spans="1:12">
      <c r="A1042" s="2" t="s">
        <v>4551</v>
      </c>
      <c r="B1042" s="2">
        <v>798622</v>
      </c>
      <c r="C1042" s="2" t="s">
        <v>3148</v>
      </c>
      <c r="D1042" s="2" t="s">
        <v>3149</v>
      </c>
      <c r="E1042" s="2">
        <v>-37000</v>
      </c>
      <c r="F1042" s="2">
        <v>-37000</v>
      </c>
      <c r="G1042" s="34">
        <v>43894</v>
      </c>
      <c r="H1042" s="2">
        <v>23</v>
      </c>
      <c r="I1042" s="2" t="s">
        <v>4179</v>
      </c>
      <c r="J1042" s="2" t="s">
        <v>3921</v>
      </c>
      <c r="K1042" s="2" t="s">
        <v>3165</v>
      </c>
      <c r="L1042" s="373" t="s">
        <v>3902</v>
      </c>
    </row>
    <row r="1043" spans="1:12">
      <c r="A1043" s="2" t="s">
        <v>4552</v>
      </c>
      <c r="B1043" s="2">
        <v>771439</v>
      </c>
      <c r="C1043" s="2" t="s">
        <v>3148</v>
      </c>
      <c r="D1043" s="2" t="s">
        <v>3149</v>
      </c>
      <c r="E1043" s="2">
        <v>-192</v>
      </c>
      <c r="F1043" s="2">
        <v>-192</v>
      </c>
      <c r="G1043" s="34">
        <v>43769</v>
      </c>
      <c r="H1043" s="2">
        <v>148</v>
      </c>
      <c r="I1043" s="2" t="s">
        <v>4174</v>
      </c>
      <c r="J1043" s="2" t="s">
        <v>3921</v>
      </c>
      <c r="K1043" s="2" t="s">
        <v>3165</v>
      </c>
      <c r="L1043" s="373" t="s">
        <v>3902</v>
      </c>
    </row>
    <row r="1044" spans="1:12">
      <c r="A1044" s="2" t="s">
        <v>4553</v>
      </c>
      <c r="B1044" s="2">
        <v>1234179</v>
      </c>
      <c r="C1044" s="2" t="s">
        <v>3148</v>
      </c>
      <c r="D1044" s="2" t="s">
        <v>3149</v>
      </c>
      <c r="E1044" s="2">
        <v>-22000</v>
      </c>
      <c r="F1044" s="2">
        <v>-35.57</v>
      </c>
      <c r="G1044" s="34">
        <v>43748</v>
      </c>
      <c r="H1044" s="2">
        <v>169</v>
      </c>
      <c r="I1044" s="2" t="s">
        <v>4174</v>
      </c>
      <c r="J1044" s="2" t="s">
        <v>3921</v>
      </c>
      <c r="K1044" s="2" t="s">
        <v>3165</v>
      </c>
      <c r="L1044" s="373" t="s">
        <v>3902</v>
      </c>
    </row>
    <row r="1045" spans="1:12">
      <c r="A1045" s="2" t="s">
        <v>4554</v>
      </c>
      <c r="B1045" s="2">
        <v>1291094</v>
      </c>
      <c r="C1045" s="2" t="s">
        <v>3148</v>
      </c>
      <c r="D1045" s="2" t="s">
        <v>3149</v>
      </c>
      <c r="E1045" s="2">
        <v>-10000</v>
      </c>
      <c r="F1045" s="2">
        <v>-10000</v>
      </c>
      <c r="G1045" s="34">
        <v>43910</v>
      </c>
      <c r="H1045" s="2">
        <v>7</v>
      </c>
      <c r="I1045" s="2" t="s">
        <v>4179</v>
      </c>
      <c r="J1045" s="2" t="s">
        <v>3921</v>
      </c>
      <c r="K1045" s="2" t="s">
        <v>3165</v>
      </c>
      <c r="L1045" s="373" t="s">
        <v>3902</v>
      </c>
    </row>
    <row r="1046" spans="1:12">
      <c r="A1046" s="2" t="s">
        <v>4555</v>
      </c>
      <c r="B1046" s="2">
        <v>756861</v>
      </c>
      <c r="C1046" s="2" t="s">
        <v>3148</v>
      </c>
      <c r="D1046" s="2" t="s">
        <v>3149</v>
      </c>
      <c r="E1046" s="2">
        <v>-13960</v>
      </c>
      <c r="F1046" s="2">
        <v>-13960</v>
      </c>
      <c r="G1046" s="34">
        <v>43910</v>
      </c>
      <c r="H1046" s="2">
        <v>7</v>
      </c>
      <c r="I1046" s="2" t="s">
        <v>4179</v>
      </c>
      <c r="J1046" s="2" t="s">
        <v>3921</v>
      </c>
      <c r="K1046" s="2" t="s">
        <v>3165</v>
      </c>
      <c r="L1046" s="373" t="s">
        <v>3902</v>
      </c>
    </row>
    <row r="1047" spans="1:12">
      <c r="A1047" s="2" t="s">
        <v>4556</v>
      </c>
      <c r="B1047" s="2">
        <v>1290567</v>
      </c>
      <c r="C1047" s="2" t="s">
        <v>3148</v>
      </c>
      <c r="D1047" s="2" t="s">
        <v>3149</v>
      </c>
      <c r="E1047" s="2">
        <v>-10000</v>
      </c>
      <c r="F1047" s="2">
        <v>-10000</v>
      </c>
      <c r="G1047" s="34">
        <v>43908</v>
      </c>
      <c r="H1047" s="2">
        <v>9</v>
      </c>
      <c r="I1047" s="2" t="s">
        <v>4179</v>
      </c>
      <c r="J1047" s="2" t="s">
        <v>3921</v>
      </c>
      <c r="K1047" s="2" t="s">
        <v>3165</v>
      </c>
      <c r="L1047" s="373" t="s">
        <v>3902</v>
      </c>
    </row>
    <row r="1048" spans="1:12">
      <c r="A1048" s="2" t="s">
        <v>4557</v>
      </c>
      <c r="B1048" s="2">
        <v>417778</v>
      </c>
      <c r="C1048" s="2" t="s">
        <v>3148</v>
      </c>
      <c r="D1048" s="2" t="s">
        <v>3149</v>
      </c>
      <c r="E1048" s="2">
        <v>-1490</v>
      </c>
      <c r="F1048" s="2">
        <v>-99.99</v>
      </c>
      <c r="G1048" s="34">
        <v>43869</v>
      </c>
      <c r="H1048" s="2">
        <v>48</v>
      </c>
      <c r="I1048" s="2" t="s">
        <v>4177</v>
      </c>
      <c r="J1048" s="2" t="s">
        <v>3921</v>
      </c>
      <c r="K1048" s="2" t="s">
        <v>3165</v>
      </c>
      <c r="L1048" s="373" t="s">
        <v>3902</v>
      </c>
    </row>
    <row r="1049" spans="1:12">
      <c r="A1049" s="2" t="s">
        <v>4558</v>
      </c>
      <c r="B1049" s="2">
        <v>1263208</v>
      </c>
      <c r="C1049" s="2" t="s">
        <v>3148</v>
      </c>
      <c r="D1049" s="2" t="s">
        <v>3149</v>
      </c>
      <c r="E1049" s="2">
        <v>-34</v>
      </c>
      <c r="F1049" s="2">
        <v>-34</v>
      </c>
      <c r="G1049" s="34">
        <v>43852</v>
      </c>
      <c r="H1049" s="2">
        <v>65</v>
      </c>
      <c r="I1049" s="2" t="s">
        <v>4181</v>
      </c>
      <c r="J1049" s="2" t="s">
        <v>3921</v>
      </c>
      <c r="K1049" s="2" t="s">
        <v>3165</v>
      </c>
      <c r="L1049" s="373" t="s">
        <v>3902</v>
      </c>
    </row>
    <row r="1050" spans="1:12">
      <c r="A1050" s="2" t="s">
        <v>4559</v>
      </c>
      <c r="B1050" s="2">
        <v>776882</v>
      </c>
      <c r="C1050" s="2" t="s">
        <v>3148</v>
      </c>
      <c r="D1050" s="2" t="s">
        <v>3149</v>
      </c>
      <c r="E1050" s="2">
        <v>-12000</v>
      </c>
      <c r="F1050" s="2">
        <v>-39.979999999999997</v>
      </c>
      <c r="G1050" s="34">
        <v>43851</v>
      </c>
      <c r="H1050" s="2">
        <v>66</v>
      </c>
      <c r="I1050" s="2" t="s">
        <v>4181</v>
      </c>
      <c r="J1050" s="2" t="s">
        <v>3921</v>
      </c>
      <c r="K1050" s="2" t="s">
        <v>3165</v>
      </c>
      <c r="L1050" s="373" t="s">
        <v>3902</v>
      </c>
    </row>
    <row r="1051" spans="1:12">
      <c r="A1051" s="2" t="s">
        <v>4560</v>
      </c>
      <c r="B1051" s="2">
        <v>1260483</v>
      </c>
      <c r="C1051" s="2" t="s">
        <v>3148</v>
      </c>
      <c r="D1051" s="2" t="s">
        <v>3149</v>
      </c>
      <c r="E1051" s="2">
        <v>-1000</v>
      </c>
      <c r="F1051" s="2">
        <v>-1000</v>
      </c>
      <c r="G1051" s="34">
        <v>43812</v>
      </c>
      <c r="H1051" s="2">
        <v>105</v>
      </c>
      <c r="I1051" s="2" t="s">
        <v>4174</v>
      </c>
      <c r="J1051" s="2" t="s">
        <v>4561</v>
      </c>
      <c r="K1051" s="2" t="s">
        <v>3682</v>
      </c>
      <c r="L1051" s="373" t="s">
        <v>3902</v>
      </c>
    </row>
    <row r="1052" spans="1:12">
      <c r="A1052" s="2" t="s">
        <v>3948</v>
      </c>
      <c r="B1052" s="2">
        <v>321314</v>
      </c>
      <c r="C1052" s="2" t="s">
        <v>3148</v>
      </c>
      <c r="D1052" s="2" t="s">
        <v>3149</v>
      </c>
      <c r="E1052" s="2">
        <v>-6134</v>
      </c>
      <c r="F1052" s="2">
        <v>-6134</v>
      </c>
      <c r="G1052" s="34">
        <v>43897</v>
      </c>
      <c r="H1052" s="2">
        <v>20</v>
      </c>
      <c r="I1052" s="2" t="s">
        <v>4179</v>
      </c>
      <c r="J1052" s="2" t="s">
        <v>4561</v>
      </c>
      <c r="K1052" s="2" t="s">
        <v>3682</v>
      </c>
      <c r="L1052" s="373" t="s">
        <v>3902</v>
      </c>
    </row>
    <row r="1053" spans="1:12">
      <c r="A1053" s="2" t="s">
        <v>4562</v>
      </c>
      <c r="B1053" s="2">
        <v>440043</v>
      </c>
      <c r="C1053" s="2" t="s">
        <v>3148</v>
      </c>
      <c r="D1053" s="2" t="s">
        <v>3149</v>
      </c>
      <c r="E1053" s="2">
        <v>-16356</v>
      </c>
      <c r="F1053" s="2">
        <v>-88.44</v>
      </c>
      <c r="G1053" s="34">
        <v>43788</v>
      </c>
      <c r="H1053" s="2">
        <v>129</v>
      </c>
      <c r="I1053" s="2" t="s">
        <v>4174</v>
      </c>
      <c r="J1053" s="2" t="s">
        <v>4561</v>
      </c>
      <c r="K1053" s="2" t="s">
        <v>3682</v>
      </c>
      <c r="L1053" s="373" t="s">
        <v>3902</v>
      </c>
    </row>
    <row r="1054" spans="1:12">
      <c r="A1054" s="2" t="s">
        <v>4563</v>
      </c>
      <c r="B1054" s="2">
        <v>1062568</v>
      </c>
      <c r="C1054" s="2" t="s">
        <v>3148</v>
      </c>
      <c r="D1054" s="2" t="s">
        <v>3149</v>
      </c>
      <c r="E1054" s="2">
        <v>-20249</v>
      </c>
      <c r="F1054" s="2">
        <v>-17.82</v>
      </c>
      <c r="G1054" s="34">
        <v>43911</v>
      </c>
      <c r="H1054" s="2">
        <v>6</v>
      </c>
      <c r="I1054" s="2" t="s">
        <v>4179</v>
      </c>
      <c r="J1054" s="2" t="s">
        <v>4561</v>
      </c>
      <c r="K1054" s="2" t="s">
        <v>3682</v>
      </c>
      <c r="L1054" s="373" t="s">
        <v>3902</v>
      </c>
    </row>
    <row r="1055" spans="1:12">
      <c r="A1055" s="2" t="s">
        <v>4564</v>
      </c>
      <c r="B1055" s="2">
        <v>1050403</v>
      </c>
      <c r="C1055" s="2" t="s">
        <v>3148</v>
      </c>
      <c r="D1055" s="2" t="s">
        <v>3149</v>
      </c>
      <c r="E1055" s="2">
        <v>-3000</v>
      </c>
      <c r="F1055" s="2">
        <v>-225.2</v>
      </c>
      <c r="G1055" s="34">
        <v>43864</v>
      </c>
      <c r="H1055" s="2">
        <v>53</v>
      </c>
      <c r="I1055" s="2" t="s">
        <v>4177</v>
      </c>
      <c r="J1055" s="2" t="s">
        <v>4561</v>
      </c>
      <c r="K1055" s="2" t="s">
        <v>3682</v>
      </c>
      <c r="L1055" s="373" t="s">
        <v>3902</v>
      </c>
    </row>
    <row r="1056" spans="1:12">
      <c r="A1056" s="2" t="s">
        <v>3948</v>
      </c>
      <c r="B1056" s="2">
        <v>321314</v>
      </c>
      <c r="C1056" s="2" t="s">
        <v>3148</v>
      </c>
      <c r="D1056" s="2" t="s">
        <v>3149</v>
      </c>
      <c r="E1056" s="2">
        <v>-5154</v>
      </c>
      <c r="F1056" s="2">
        <v>-5154</v>
      </c>
      <c r="G1056" s="34">
        <v>43908</v>
      </c>
      <c r="H1056" s="2">
        <v>9</v>
      </c>
      <c r="I1056" s="2" t="s">
        <v>4179</v>
      </c>
      <c r="J1056" s="2" t="s">
        <v>4561</v>
      </c>
      <c r="K1056" s="2" t="s">
        <v>3682</v>
      </c>
      <c r="L1056" s="373" t="s">
        <v>3902</v>
      </c>
    </row>
    <row r="1057" spans="1:12">
      <c r="A1057" s="2" t="s">
        <v>3948</v>
      </c>
      <c r="B1057" s="2">
        <v>321314</v>
      </c>
      <c r="C1057" s="2" t="s">
        <v>3148</v>
      </c>
      <c r="D1057" s="2" t="s">
        <v>3149</v>
      </c>
      <c r="E1057" s="2">
        <v>-12448</v>
      </c>
      <c r="F1057" s="2">
        <v>-12448</v>
      </c>
      <c r="G1057" s="34">
        <v>43889</v>
      </c>
      <c r="H1057" s="2">
        <v>28</v>
      </c>
      <c r="I1057" s="2" t="s">
        <v>4179</v>
      </c>
      <c r="J1057" s="2" t="s">
        <v>4561</v>
      </c>
      <c r="K1057" s="2" t="s">
        <v>3682</v>
      </c>
      <c r="L1057" s="373" t="s">
        <v>3902</v>
      </c>
    </row>
    <row r="1058" spans="1:12">
      <c r="A1058" s="2" t="s">
        <v>4565</v>
      </c>
      <c r="B1058" s="2">
        <v>1218193</v>
      </c>
      <c r="C1058" s="2" t="s">
        <v>3148</v>
      </c>
      <c r="D1058" s="2" t="s">
        <v>3149</v>
      </c>
      <c r="E1058" s="2">
        <v>-1700</v>
      </c>
      <c r="F1058" s="2">
        <v>-22.09</v>
      </c>
      <c r="G1058" s="34">
        <v>43760</v>
      </c>
      <c r="H1058" s="2">
        <v>157</v>
      </c>
      <c r="I1058" s="2" t="s">
        <v>4174</v>
      </c>
      <c r="J1058" s="2" t="s">
        <v>4561</v>
      </c>
      <c r="K1058" s="2" t="s">
        <v>3682</v>
      </c>
      <c r="L1058" s="373" t="s">
        <v>3902</v>
      </c>
    </row>
    <row r="1059" spans="1:12">
      <c r="A1059" s="2" t="s">
        <v>4566</v>
      </c>
      <c r="B1059" s="2">
        <v>957058</v>
      </c>
      <c r="C1059" s="2" t="s">
        <v>3148</v>
      </c>
      <c r="D1059" s="2" t="s">
        <v>3149</v>
      </c>
      <c r="E1059" s="2">
        <v>-3860</v>
      </c>
      <c r="F1059" s="2">
        <v>-16.010000000000002</v>
      </c>
      <c r="G1059" s="34">
        <v>43858</v>
      </c>
      <c r="H1059" s="2">
        <v>59</v>
      </c>
      <c r="I1059" s="2" t="s">
        <v>4177</v>
      </c>
      <c r="J1059" s="2" t="s">
        <v>4561</v>
      </c>
      <c r="K1059" s="2" t="s">
        <v>3682</v>
      </c>
      <c r="L1059" s="373" t="s">
        <v>3902</v>
      </c>
    </row>
    <row r="1060" spans="1:12">
      <c r="A1060" s="2" t="s">
        <v>4567</v>
      </c>
      <c r="B1060" s="2">
        <v>694109</v>
      </c>
      <c r="C1060" s="2" t="s">
        <v>3148</v>
      </c>
      <c r="D1060" s="2" t="s">
        <v>3149</v>
      </c>
      <c r="E1060" s="2">
        <v>-12820</v>
      </c>
      <c r="F1060" s="2">
        <v>-175.71</v>
      </c>
      <c r="G1060" s="34">
        <v>43896</v>
      </c>
      <c r="H1060" s="2">
        <v>21</v>
      </c>
      <c r="I1060" s="2" t="s">
        <v>4179</v>
      </c>
      <c r="J1060" s="2" t="s">
        <v>4561</v>
      </c>
      <c r="K1060" s="2" t="s">
        <v>3682</v>
      </c>
      <c r="L1060" s="373" t="s">
        <v>3902</v>
      </c>
    </row>
    <row r="1061" spans="1:12">
      <c r="A1061" s="2" t="s">
        <v>4568</v>
      </c>
      <c r="B1061" s="2">
        <v>786959</v>
      </c>
      <c r="C1061" s="2" t="s">
        <v>3148</v>
      </c>
      <c r="D1061" s="2" t="s">
        <v>3149</v>
      </c>
      <c r="E1061" s="2">
        <v>-4000</v>
      </c>
      <c r="F1061" s="2">
        <v>-50</v>
      </c>
      <c r="G1061" s="34">
        <v>43761</v>
      </c>
      <c r="H1061" s="2">
        <v>156</v>
      </c>
      <c r="I1061" s="2" t="s">
        <v>4174</v>
      </c>
      <c r="J1061" s="2" t="s">
        <v>4561</v>
      </c>
      <c r="K1061" s="2" t="s">
        <v>3682</v>
      </c>
      <c r="L1061" s="373" t="s">
        <v>3902</v>
      </c>
    </row>
    <row r="1062" spans="1:12">
      <c r="A1062" s="2" t="s">
        <v>3948</v>
      </c>
      <c r="B1062" s="2">
        <v>321314</v>
      </c>
      <c r="C1062" s="2" t="s">
        <v>3148</v>
      </c>
      <c r="D1062" s="2" t="s">
        <v>3149</v>
      </c>
      <c r="E1062" s="2">
        <v>-11983</v>
      </c>
      <c r="F1062" s="2">
        <v>-11983</v>
      </c>
      <c r="G1062" s="34">
        <v>43907</v>
      </c>
      <c r="H1062" s="2">
        <v>10</v>
      </c>
      <c r="I1062" s="2" t="s">
        <v>4179</v>
      </c>
      <c r="J1062" s="2" t="s">
        <v>4561</v>
      </c>
      <c r="K1062" s="2" t="s">
        <v>3682</v>
      </c>
      <c r="L1062" s="373" t="s">
        <v>3902</v>
      </c>
    </row>
    <row r="1063" spans="1:12">
      <c r="A1063" s="2" t="s">
        <v>4569</v>
      </c>
      <c r="B1063" s="2">
        <v>1004090</v>
      </c>
      <c r="C1063" s="2" t="s">
        <v>3148</v>
      </c>
      <c r="D1063" s="2" t="s">
        <v>3149</v>
      </c>
      <c r="E1063" s="2">
        <v>-3500</v>
      </c>
      <c r="F1063" s="2">
        <v>-11.92</v>
      </c>
      <c r="G1063" s="34">
        <v>43806</v>
      </c>
      <c r="H1063" s="2">
        <v>111</v>
      </c>
      <c r="I1063" s="2" t="s">
        <v>4174</v>
      </c>
      <c r="J1063" s="2" t="s">
        <v>4561</v>
      </c>
      <c r="K1063" s="2" t="s">
        <v>3682</v>
      </c>
      <c r="L1063" s="373" t="s">
        <v>3902</v>
      </c>
    </row>
    <row r="1064" spans="1:12">
      <c r="A1064" s="2" t="s">
        <v>4570</v>
      </c>
      <c r="B1064" s="2">
        <v>1284505</v>
      </c>
      <c r="C1064" s="2" t="s">
        <v>3148</v>
      </c>
      <c r="D1064" s="2" t="s">
        <v>3149</v>
      </c>
      <c r="E1064" s="2">
        <v>-10101</v>
      </c>
      <c r="F1064" s="2">
        <v>-10101</v>
      </c>
      <c r="G1064" s="34">
        <v>43897</v>
      </c>
      <c r="H1064" s="2">
        <v>20</v>
      </c>
      <c r="I1064" s="2" t="s">
        <v>4179</v>
      </c>
      <c r="J1064" s="2" t="s">
        <v>4571</v>
      </c>
      <c r="K1064" s="2" t="s">
        <v>4150</v>
      </c>
      <c r="L1064" s="373" t="s">
        <v>3902</v>
      </c>
    </row>
    <row r="1065" spans="1:12">
      <c r="A1065" s="2" t="s">
        <v>4572</v>
      </c>
      <c r="B1065" s="2">
        <v>464921</v>
      </c>
      <c r="C1065" s="2" t="s">
        <v>3148</v>
      </c>
      <c r="D1065" s="2" t="s">
        <v>3149</v>
      </c>
      <c r="E1065" s="2">
        <v>-6192</v>
      </c>
      <c r="F1065" s="2">
        <v>-6192</v>
      </c>
      <c r="G1065" s="34">
        <v>43908</v>
      </c>
      <c r="H1065" s="2">
        <v>9</v>
      </c>
      <c r="I1065" s="2" t="s">
        <v>4179</v>
      </c>
      <c r="J1065" s="2" t="s">
        <v>4571</v>
      </c>
      <c r="K1065" s="2" t="s">
        <v>4150</v>
      </c>
      <c r="L1065" s="373" t="s">
        <v>3902</v>
      </c>
    </row>
    <row r="1066" spans="1:12">
      <c r="A1066" s="2" t="s">
        <v>4573</v>
      </c>
      <c r="B1066" s="2">
        <v>973459</v>
      </c>
      <c r="C1066" s="2" t="s">
        <v>3148</v>
      </c>
      <c r="D1066" s="2" t="s">
        <v>3149</v>
      </c>
      <c r="E1066" s="2">
        <v>-500</v>
      </c>
      <c r="F1066" s="2">
        <v>-500</v>
      </c>
      <c r="G1066" s="34">
        <v>43748</v>
      </c>
      <c r="H1066" s="2">
        <v>169</v>
      </c>
      <c r="I1066" s="2" t="s">
        <v>4174</v>
      </c>
      <c r="J1066" s="2" t="s">
        <v>4571</v>
      </c>
      <c r="K1066" s="2" t="s">
        <v>4150</v>
      </c>
      <c r="L1066" s="373" t="s">
        <v>3902</v>
      </c>
    </row>
    <row r="1067" spans="1:12">
      <c r="A1067" s="2" t="s">
        <v>4574</v>
      </c>
      <c r="B1067" s="2">
        <v>706263</v>
      </c>
      <c r="C1067" s="2" t="s">
        <v>3148</v>
      </c>
      <c r="D1067" s="2" t="s">
        <v>3149</v>
      </c>
      <c r="E1067" s="2">
        <v>-5739</v>
      </c>
      <c r="F1067" s="2">
        <v>-12.27</v>
      </c>
      <c r="G1067" s="34">
        <v>43877</v>
      </c>
      <c r="H1067" s="2">
        <v>40</v>
      </c>
      <c r="I1067" s="2" t="s">
        <v>4177</v>
      </c>
      <c r="J1067" s="2" t="s">
        <v>4571</v>
      </c>
      <c r="K1067" s="2" t="s">
        <v>4150</v>
      </c>
      <c r="L1067" s="373" t="s">
        <v>3902</v>
      </c>
    </row>
    <row r="1068" spans="1:12">
      <c r="A1068" s="2" t="s">
        <v>4575</v>
      </c>
      <c r="B1068" s="2">
        <v>1284323</v>
      </c>
      <c r="C1068" s="2" t="s">
        <v>3148</v>
      </c>
      <c r="D1068" s="2" t="s">
        <v>3149</v>
      </c>
      <c r="E1068" s="2">
        <v>-2000</v>
      </c>
      <c r="F1068" s="2">
        <v>-2000</v>
      </c>
      <c r="G1068" s="34">
        <v>43888</v>
      </c>
      <c r="H1068" s="2">
        <v>29</v>
      </c>
      <c r="I1068" s="2" t="s">
        <v>4179</v>
      </c>
      <c r="J1068" s="2" t="s">
        <v>4571</v>
      </c>
      <c r="K1068" s="2" t="s">
        <v>4150</v>
      </c>
      <c r="L1068" s="373" t="s">
        <v>3902</v>
      </c>
    </row>
    <row r="1069" spans="1:12">
      <c r="A1069" s="2" t="s">
        <v>4576</v>
      </c>
      <c r="B1069" s="2">
        <v>883175</v>
      </c>
      <c r="C1069" s="2" t="s">
        <v>3148</v>
      </c>
      <c r="D1069" s="2" t="s">
        <v>3149</v>
      </c>
      <c r="E1069" s="2">
        <v>-4000</v>
      </c>
      <c r="F1069" s="2">
        <v>-4000</v>
      </c>
      <c r="G1069" s="34">
        <v>43906</v>
      </c>
      <c r="H1069" s="2">
        <v>11</v>
      </c>
      <c r="I1069" s="2" t="s">
        <v>4179</v>
      </c>
      <c r="J1069" s="2" t="s">
        <v>4571</v>
      </c>
      <c r="K1069" s="2" t="s">
        <v>4150</v>
      </c>
      <c r="L1069" s="373" t="s">
        <v>3902</v>
      </c>
    </row>
    <row r="1070" spans="1:12">
      <c r="A1070" s="2" t="s">
        <v>4577</v>
      </c>
      <c r="B1070" s="2">
        <v>139652</v>
      </c>
      <c r="C1070" s="2" t="s">
        <v>3148</v>
      </c>
      <c r="D1070" s="2" t="s">
        <v>3149</v>
      </c>
      <c r="E1070" s="2">
        <v>-2500</v>
      </c>
      <c r="F1070" s="2">
        <v>-2500</v>
      </c>
      <c r="G1070" s="34">
        <v>43776</v>
      </c>
      <c r="H1070" s="2">
        <v>141</v>
      </c>
      <c r="I1070" s="2" t="s">
        <v>4174</v>
      </c>
      <c r="J1070" s="2" t="s">
        <v>4571</v>
      </c>
      <c r="K1070" s="2" t="s">
        <v>4150</v>
      </c>
      <c r="L1070" s="373" t="s">
        <v>3902</v>
      </c>
    </row>
    <row r="1071" spans="1:12">
      <c r="A1071" s="2" t="s">
        <v>4578</v>
      </c>
      <c r="B1071" s="2">
        <v>1291183</v>
      </c>
      <c r="C1071" s="2" t="s">
        <v>3148</v>
      </c>
      <c r="D1071" s="2" t="s">
        <v>3149</v>
      </c>
      <c r="E1071" s="2">
        <v>-3500</v>
      </c>
      <c r="F1071" s="2">
        <v>-3500</v>
      </c>
      <c r="G1071" s="34">
        <v>43911</v>
      </c>
      <c r="H1071" s="2">
        <v>6</v>
      </c>
      <c r="I1071" s="2" t="s">
        <v>4179</v>
      </c>
      <c r="J1071" s="2" t="s">
        <v>4571</v>
      </c>
      <c r="K1071" s="2" t="s">
        <v>4150</v>
      </c>
      <c r="L1071" s="373" t="s">
        <v>3902</v>
      </c>
    </row>
    <row r="1072" spans="1:12">
      <c r="A1072" s="2" t="s">
        <v>4579</v>
      </c>
      <c r="B1072" s="2">
        <v>1254626</v>
      </c>
      <c r="C1072" s="2" t="s">
        <v>3148</v>
      </c>
      <c r="D1072" s="2" t="s">
        <v>3149</v>
      </c>
      <c r="E1072" s="2">
        <v>-719</v>
      </c>
      <c r="F1072" s="2">
        <v>-719</v>
      </c>
      <c r="G1072" s="34">
        <v>43797</v>
      </c>
      <c r="H1072" s="2">
        <v>120</v>
      </c>
      <c r="I1072" s="2" t="s">
        <v>4174</v>
      </c>
      <c r="J1072" s="2" t="s">
        <v>4571</v>
      </c>
      <c r="K1072" s="2" t="s">
        <v>4150</v>
      </c>
      <c r="L1072" s="373" t="s">
        <v>3902</v>
      </c>
    </row>
    <row r="1073" spans="1:12">
      <c r="A1073" s="2" t="s">
        <v>4580</v>
      </c>
      <c r="B1073" s="2">
        <v>768146</v>
      </c>
      <c r="C1073" s="2" t="s">
        <v>3148</v>
      </c>
      <c r="D1073" s="2" t="s">
        <v>3149</v>
      </c>
      <c r="E1073" s="2">
        <v>-1000</v>
      </c>
      <c r="F1073" s="2">
        <v>-1000</v>
      </c>
      <c r="G1073" s="34">
        <v>43787</v>
      </c>
      <c r="H1073" s="2">
        <v>130</v>
      </c>
      <c r="I1073" s="2" t="s">
        <v>4174</v>
      </c>
      <c r="J1073" s="2" t="s">
        <v>4571</v>
      </c>
      <c r="K1073" s="2" t="s">
        <v>4150</v>
      </c>
      <c r="L1073" s="373" t="s">
        <v>3902</v>
      </c>
    </row>
    <row r="1074" spans="1:12">
      <c r="A1074" s="2" t="s">
        <v>4581</v>
      </c>
      <c r="B1074" s="2">
        <v>1284237</v>
      </c>
      <c r="C1074" s="2" t="s">
        <v>3148</v>
      </c>
      <c r="D1074" s="2" t="s">
        <v>3149</v>
      </c>
      <c r="E1074" s="2">
        <v>-10000</v>
      </c>
      <c r="F1074" s="2">
        <v>-10000</v>
      </c>
      <c r="G1074" s="34">
        <v>43887</v>
      </c>
      <c r="H1074" s="2">
        <v>30</v>
      </c>
      <c r="I1074" s="2" t="s">
        <v>4179</v>
      </c>
      <c r="J1074" s="2" t="s">
        <v>4582</v>
      </c>
      <c r="K1074" s="2" t="s">
        <v>3677</v>
      </c>
      <c r="L1074" s="373" t="s">
        <v>3902</v>
      </c>
    </row>
    <row r="1075" spans="1:12">
      <c r="A1075" s="2" t="s">
        <v>4583</v>
      </c>
      <c r="B1075" s="2">
        <v>1283753</v>
      </c>
      <c r="C1075" s="2" t="s">
        <v>3148</v>
      </c>
      <c r="D1075" s="2" t="s">
        <v>3149</v>
      </c>
      <c r="E1075" s="2">
        <v>-10000</v>
      </c>
      <c r="F1075" s="2">
        <v>-10000</v>
      </c>
      <c r="G1075" s="34">
        <v>43886</v>
      </c>
      <c r="H1075" s="2">
        <v>31</v>
      </c>
      <c r="I1075" s="2" t="s">
        <v>4177</v>
      </c>
      <c r="J1075" s="2" t="s">
        <v>4582</v>
      </c>
      <c r="K1075" s="2" t="s">
        <v>3677</v>
      </c>
      <c r="L1075" s="373" t="s">
        <v>3902</v>
      </c>
    </row>
    <row r="1076" spans="1:12">
      <c r="A1076" s="2" t="s">
        <v>4584</v>
      </c>
      <c r="B1076" s="2">
        <v>455754</v>
      </c>
      <c r="C1076" s="2" t="s">
        <v>3148</v>
      </c>
      <c r="D1076" s="2" t="s">
        <v>3149</v>
      </c>
      <c r="E1076" s="2">
        <v>-9000</v>
      </c>
      <c r="F1076" s="2">
        <v>-9000</v>
      </c>
      <c r="G1076" s="34">
        <v>43894</v>
      </c>
      <c r="H1076" s="2">
        <v>23</v>
      </c>
      <c r="I1076" s="2" t="s">
        <v>4179</v>
      </c>
      <c r="J1076" s="2" t="s">
        <v>4582</v>
      </c>
      <c r="K1076" s="2" t="s">
        <v>3677</v>
      </c>
      <c r="L1076" s="373" t="s">
        <v>3902</v>
      </c>
    </row>
    <row r="1077" spans="1:12">
      <c r="A1077" s="2" t="s">
        <v>4585</v>
      </c>
      <c r="B1077" s="2">
        <v>679674</v>
      </c>
      <c r="C1077" s="2" t="s">
        <v>3148</v>
      </c>
      <c r="D1077" s="2" t="s">
        <v>3149</v>
      </c>
      <c r="E1077" s="2">
        <v>-4500</v>
      </c>
      <c r="F1077" s="2">
        <v>-1113.33</v>
      </c>
      <c r="G1077" s="34">
        <v>43767</v>
      </c>
      <c r="H1077" s="2">
        <v>150</v>
      </c>
      <c r="I1077" s="2" t="s">
        <v>4174</v>
      </c>
      <c r="J1077" s="2" t="s">
        <v>4582</v>
      </c>
      <c r="K1077" s="2" t="s">
        <v>3677</v>
      </c>
      <c r="L1077" s="373" t="s">
        <v>3902</v>
      </c>
    </row>
    <row r="1078" spans="1:12">
      <c r="A1078" s="2" t="s">
        <v>4586</v>
      </c>
      <c r="B1078" s="2">
        <v>1285300</v>
      </c>
      <c r="C1078" s="2" t="s">
        <v>3148</v>
      </c>
      <c r="D1078" s="2" t="s">
        <v>3149</v>
      </c>
      <c r="E1078" s="2">
        <v>-10822</v>
      </c>
      <c r="F1078" s="2">
        <v>-4999.97</v>
      </c>
      <c r="G1078" s="34">
        <v>43909</v>
      </c>
      <c r="H1078" s="2">
        <v>8</v>
      </c>
      <c r="I1078" s="2" t="s">
        <v>4179</v>
      </c>
      <c r="J1078" s="2" t="s">
        <v>4582</v>
      </c>
      <c r="K1078" s="2" t="s">
        <v>3677</v>
      </c>
      <c r="L1078" s="373" t="s">
        <v>3902</v>
      </c>
    </row>
    <row r="1079" spans="1:12">
      <c r="A1079" s="2" t="s">
        <v>4587</v>
      </c>
      <c r="B1079" s="2">
        <v>1073248</v>
      </c>
      <c r="C1079" s="2" t="s">
        <v>3148</v>
      </c>
      <c r="D1079" s="2" t="s">
        <v>3149</v>
      </c>
      <c r="E1079" s="2">
        <v>-5000</v>
      </c>
      <c r="F1079" s="2">
        <v>-322.64</v>
      </c>
      <c r="G1079" s="34">
        <v>43865</v>
      </c>
      <c r="H1079" s="2">
        <v>52</v>
      </c>
      <c r="I1079" s="2" t="s">
        <v>4177</v>
      </c>
      <c r="J1079" s="2" t="s">
        <v>4582</v>
      </c>
      <c r="K1079" s="2" t="s">
        <v>3677</v>
      </c>
      <c r="L1079" s="373" t="s">
        <v>3902</v>
      </c>
    </row>
    <row r="1080" spans="1:12">
      <c r="A1080" s="2" t="s">
        <v>4588</v>
      </c>
      <c r="B1080" s="2">
        <v>727173</v>
      </c>
      <c r="C1080" s="2" t="s">
        <v>3148</v>
      </c>
      <c r="D1080" s="2" t="s">
        <v>3149</v>
      </c>
      <c r="E1080" s="2">
        <v>-3500</v>
      </c>
      <c r="F1080" s="2">
        <v>-3500</v>
      </c>
      <c r="G1080" s="34">
        <v>43902</v>
      </c>
      <c r="H1080" s="2">
        <v>15</v>
      </c>
      <c r="I1080" s="2" t="s">
        <v>4179</v>
      </c>
      <c r="J1080" s="2" t="s">
        <v>4582</v>
      </c>
      <c r="K1080" s="2" t="s">
        <v>3677</v>
      </c>
      <c r="L1080" s="373" t="s">
        <v>3902</v>
      </c>
    </row>
    <row r="1081" spans="1:12">
      <c r="A1081" s="2" t="s">
        <v>4347</v>
      </c>
      <c r="B1081" s="2">
        <v>1033460</v>
      </c>
      <c r="C1081" s="2" t="s">
        <v>3148</v>
      </c>
      <c r="D1081" s="2" t="s">
        <v>3149</v>
      </c>
      <c r="E1081" s="2">
        <v>-9000</v>
      </c>
      <c r="F1081" s="2">
        <v>-32.46</v>
      </c>
      <c r="G1081" s="34">
        <v>43866</v>
      </c>
      <c r="H1081" s="2">
        <v>51</v>
      </c>
      <c r="I1081" s="2" t="s">
        <v>4177</v>
      </c>
      <c r="J1081" s="2" t="s">
        <v>4582</v>
      </c>
      <c r="K1081" s="2" t="s">
        <v>3677</v>
      </c>
      <c r="L1081" s="373" t="s">
        <v>3902</v>
      </c>
    </row>
    <row r="1082" spans="1:12">
      <c r="A1082" s="2" t="s">
        <v>4589</v>
      </c>
      <c r="B1082" s="2">
        <v>1276369</v>
      </c>
      <c r="C1082" s="2" t="s">
        <v>3148</v>
      </c>
      <c r="D1082" s="2" t="s">
        <v>3149</v>
      </c>
      <c r="E1082" s="2">
        <v>-2200</v>
      </c>
      <c r="F1082" s="2">
        <v>-299.11</v>
      </c>
      <c r="G1082" s="34">
        <v>43860</v>
      </c>
      <c r="H1082" s="2">
        <v>57</v>
      </c>
      <c r="I1082" s="2" t="s">
        <v>4177</v>
      </c>
      <c r="J1082" s="2" t="s">
        <v>4582</v>
      </c>
      <c r="K1082" s="2" t="s">
        <v>3677</v>
      </c>
      <c r="L1082" s="373" t="s">
        <v>3902</v>
      </c>
    </row>
    <row r="1083" spans="1:12">
      <c r="A1083" s="2" t="s">
        <v>4590</v>
      </c>
      <c r="B1083" s="2">
        <v>1226872</v>
      </c>
      <c r="C1083" s="2" t="s">
        <v>3148</v>
      </c>
      <c r="D1083" s="2" t="s">
        <v>3149</v>
      </c>
      <c r="E1083" s="2">
        <v>-65000</v>
      </c>
      <c r="F1083" s="2">
        <v>-2011.08</v>
      </c>
      <c r="G1083" s="34">
        <v>43780</v>
      </c>
      <c r="H1083" s="2">
        <v>137</v>
      </c>
      <c r="I1083" s="2" t="s">
        <v>4174</v>
      </c>
      <c r="J1083" s="2" t="s">
        <v>4582</v>
      </c>
      <c r="K1083" s="2" t="s">
        <v>3677</v>
      </c>
      <c r="L1083" s="373" t="s">
        <v>3902</v>
      </c>
    </row>
    <row r="1084" spans="1:12">
      <c r="A1084" s="2" t="s">
        <v>4591</v>
      </c>
      <c r="B1084" s="2">
        <v>708930</v>
      </c>
      <c r="C1084" s="2" t="s">
        <v>3148</v>
      </c>
      <c r="D1084" s="2" t="s">
        <v>3149</v>
      </c>
      <c r="E1084" s="2">
        <v>-12623</v>
      </c>
      <c r="F1084" s="2">
        <v>-12623</v>
      </c>
      <c r="G1084" s="34">
        <v>43909</v>
      </c>
      <c r="H1084" s="2">
        <v>8</v>
      </c>
      <c r="I1084" s="2" t="s">
        <v>4179</v>
      </c>
      <c r="J1084" s="2" t="s">
        <v>4582</v>
      </c>
      <c r="K1084" s="2" t="s">
        <v>3677</v>
      </c>
      <c r="L1084" s="373" t="s">
        <v>3902</v>
      </c>
    </row>
    <row r="1085" spans="1:12">
      <c r="A1085" s="2" t="s">
        <v>4592</v>
      </c>
      <c r="B1085" s="2">
        <v>1272724</v>
      </c>
      <c r="C1085" s="2" t="s">
        <v>3148</v>
      </c>
      <c r="D1085" s="2" t="s">
        <v>3149</v>
      </c>
      <c r="E1085" s="2">
        <v>-10000</v>
      </c>
      <c r="F1085" s="2">
        <v>-10000</v>
      </c>
      <c r="G1085" s="34">
        <v>43847</v>
      </c>
      <c r="H1085" s="2">
        <v>70</v>
      </c>
      <c r="I1085" s="2" t="s">
        <v>4181</v>
      </c>
      <c r="J1085" s="2" t="s">
        <v>4582</v>
      </c>
      <c r="K1085" s="2" t="s">
        <v>3677</v>
      </c>
      <c r="L1085" s="373" t="s">
        <v>3902</v>
      </c>
    </row>
    <row r="1086" spans="1:12">
      <c r="A1086" s="2" t="s">
        <v>4593</v>
      </c>
      <c r="B1086" s="2">
        <v>1285997</v>
      </c>
      <c r="C1086" s="2" t="s">
        <v>3148</v>
      </c>
      <c r="D1086" s="2" t="s">
        <v>3149</v>
      </c>
      <c r="E1086" s="2">
        <v>-10000</v>
      </c>
      <c r="F1086" s="2">
        <v>-10000</v>
      </c>
      <c r="G1086" s="34">
        <v>43894</v>
      </c>
      <c r="H1086" s="2">
        <v>23</v>
      </c>
      <c r="I1086" s="2" t="s">
        <v>4179</v>
      </c>
      <c r="J1086" s="2" t="s">
        <v>4582</v>
      </c>
      <c r="K1086" s="2" t="s">
        <v>3677</v>
      </c>
      <c r="L1086" s="373" t="s">
        <v>3902</v>
      </c>
    </row>
    <row r="1087" spans="1:12">
      <c r="A1087" s="2" t="s">
        <v>4594</v>
      </c>
      <c r="B1087" s="2">
        <v>1287666</v>
      </c>
      <c r="C1087" s="2" t="s">
        <v>3148</v>
      </c>
      <c r="D1087" s="2" t="s">
        <v>3149</v>
      </c>
      <c r="E1087" s="2">
        <v>-10000</v>
      </c>
      <c r="F1087" s="2">
        <v>-10000</v>
      </c>
      <c r="G1087" s="34">
        <v>43899</v>
      </c>
      <c r="H1087" s="2">
        <v>18</v>
      </c>
      <c r="I1087" s="2" t="s">
        <v>4179</v>
      </c>
      <c r="J1087" s="2" t="s">
        <v>4582</v>
      </c>
      <c r="K1087" s="2" t="s">
        <v>3677</v>
      </c>
      <c r="L1087" s="373" t="s">
        <v>3902</v>
      </c>
    </row>
    <row r="1088" spans="1:12">
      <c r="A1088" s="2" t="s">
        <v>4595</v>
      </c>
      <c r="B1088" s="2">
        <v>703774</v>
      </c>
      <c r="C1088" s="2" t="s">
        <v>3148</v>
      </c>
      <c r="D1088" s="2" t="s">
        <v>3149</v>
      </c>
      <c r="E1088" s="2">
        <v>-7627</v>
      </c>
      <c r="F1088" s="2">
        <v>-27.4</v>
      </c>
      <c r="G1088" s="34">
        <v>43899</v>
      </c>
      <c r="H1088" s="2">
        <v>18</v>
      </c>
      <c r="I1088" s="2" t="s">
        <v>4179</v>
      </c>
      <c r="J1088" s="2" t="s">
        <v>4582</v>
      </c>
      <c r="K1088" s="2" t="s">
        <v>3677</v>
      </c>
      <c r="L1088" s="373" t="s">
        <v>3902</v>
      </c>
    </row>
    <row r="1089" spans="1:12">
      <c r="A1089" s="2" t="s">
        <v>4596</v>
      </c>
      <c r="B1089" s="2">
        <v>122889</v>
      </c>
      <c r="C1089" s="2" t="s">
        <v>3148</v>
      </c>
      <c r="D1089" s="2" t="s">
        <v>3149</v>
      </c>
      <c r="E1089" s="2">
        <v>-3000</v>
      </c>
      <c r="F1089" s="2">
        <v>-3000</v>
      </c>
      <c r="G1089" s="34">
        <v>43911</v>
      </c>
      <c r="H1089" s="2">
        <v>6</v>
      </c>
      <c r="I1089" s="2" t="s">
        <v>4179</v>
      </c>
      <c r="J1089" s="2" t="s">
        <v>4582</v>
      </c>
      <c r="K1089" s="2" t="s">
        <v>3677</v>
      </c>
      <c r="L1089" s="373" t="s">
        <v>3902</v>
      </c>
    </row>
    <row r="1090" spans="1:12">
      <c r="A1090" s="2" t="s">
        <v>4597</v>
      </c>
      <c r="B1090" s="2">
        <v>1172820</v>
      </c>
      <c r="C1090" s="2" t="s">
        <v>3148</v>
      </c>
      <c r="D1090" s="2" t="s">
        <v>3149</v>
      </c>
      <c r="E1090" s="2">
        <v>-2600</v>
      </c>
      <c r="F1090" s="2">
        <v>-110.98</v>
      </c>
      <c r="G1090" s="34">
        <v>43897</v>
      </c>
      <c r="H1090" s="2">
        <v>20</v>
      </c>
      <c r="I1090" s="2" t="s">
        <v>4179</v>
      </c>
      <c r="J1090" s="2" t="s">
        <v>4582</v>
      </c>
      <c r="K1090" s="2" t="s">
        <v>3677</v>
      </c>
      <c r="L1090" s="373" t="s">
        <v>3902</v>
      </c>
    </row>
    <row r="1091" spans="1:12">
      <c r="A1091" s="2" t="s">
        <v>4598</v>
      </c>
      <c r="B1091" s="2">
        <v>1289336</v>
      </c>
      <c r="C1091" s="2" t="s">
        <v>3148</v>
      </c>
      <c r="D1091" s="2" t="s">
        <v>3149</v>
      </c>
      <c r="E1091" s="2">
        <v>-11000</v>
      </c>
      <c r="F1091" s="2">
        <v>-11000</v>
      </c>
      <c r="G1091" s="34">
        <v>43904</v>
      </c>
      <c r="H1091" s="2">
        <v>13</v>
      </c>
      <c r="I1091" s="2" t="s">
        <v>4179</v>
      </c>
      <c r="J1091" s="2" t="s">
        <v>3929</v>
      </c>
      <c r="K1091" s="2" t="s">
        <v>3930</v>
      </c>
      <c r="L1091" s="373" t="s">
        <v>3902</v>
      </c>
    </row>
    <row r="1092" spans="1:12">
      <c r="A1092" s="2" t="s">
        <v>4599</v>
      </c>
      <c r="B1092" s="2">
        <v>1270596</v>
      </c>
      <c r="C1092" s="2" t="s">
        <v>3148</v>
      </c>
      <c r="D1092" s="2" t="s">
        <v>3149</v>
      </c>
      <c r="E1092" s="2">
        <v>-11000</v>
      </c>
      <c r="F1092" s="2">
        <v>-11000</v>
      </c>
      <c r="G1092" s="34">
        <v>43896</v>
      </c>
      <c r="H1092" s="2">
        <v>21</v>
      </c>
      <c r="I1092" s="2" t="s">
        <v>4179</v>
      </c>
      <c r="J1092" s="2" t="s">
        <v>3929</v>
      </c>
      <c r="K1092" s="2" t="s">
        <v>3930</v>
      </c>
      <c r="L1092" s="373" t="s">
        <v>3902</v>
      </c>
    </row>
    <row r="1093" spans="1:12">
      <c r="A1093" s="2" t="s">
        <v>4600</v>
      </c>
      <c r="B1093" s="2">
        <v>1273534</v>
      </c>
      <c r="C1093" s="2" t="s">
        <v>3148</v>
      </c>
      <c r="D1093" s="2" t="s">
        <v>3149</v>
      </c>
      <c r="E1093" s="2">
        <v>-11000</v>
      </c>
      <c r="F1093" s="2">
        <v>-11000</v>
      </c>
      <c r="G1093" s="34">
        <v>43850</v>
      </c>
      <c r="H1093" s="2">
        <v>67</v>
      </c>
      <c r="I1093" s="2" t="s">
        <v>4181</v>
      </c>
      <c r="J1093" s="2" t="s">
        <v>3929</v>
      </c>
      <c r="K1093" s="2" t="s">
        <v>3930</v>
      </c>
      <c r="L1093" s="373" t="s">
        <v>3902</v>
      </c>
    </row>
    <row r="1094" spans="1:12">
      <c r="A1094" s="2" t="s">
        <v>4601</v>
      </c>
      <c r="B1094" s="2">
        <v>347956</v>
      </c>
      <c r="C1094" s="2" t="s">
        <v>3148</v>
      </c>
      <c r="D1094" s="2" t="s">
        <v>3149</v>
      </c>
      <c r="E1094" s="2">
        <v>-10000</v>
      </c>
      <c r="F1094" s="2">
        <v>-10000</v>
      </c>
      <c r="G1094" s="34">
        <v>43819</v>
      </c>
      <c r="H1094" s="2">
        <v>98</v>
      </c>
      <c r="I1094" s="2" t="s">
        <v>4174</v>
      </c>
      <c r="J1094" s="2" t="s">
        <v>3929</v>
      </c>
      <c r="K1094" s="2" t="s">
        <v>3930</v>
      </c>
      <c r="L1094" s="373" t="s">
        <v>3902</v>
      </c>
    </row>
    <row r="1095" spans="1:12">
      <c r="A1095" s="2" t="s">
        <v>3928</v>
      </c>
      <c r="B1095" s="2">
        <v>1217730</v>
      </c>
      <c r="C1095" s="2" t="s">
        <v>3148</v>
      </c>
      <c r="D1095" s="2" t="s">
        <v>3149</v>
      </c>
      <c r="E1095" s="2">
        <v>-11000</v>
      </c>
      <c r="F1095" s="2">
        <v>-11000</v>
      </c>
      <c r="G1095" s="34">
        <v>43680</v>
      </c>
      <c r="H1095" s="2">
        <v>237</v>
      </c>
      <c r="I1095" s="2" t="s">
        <v>3870</v>
      </c>
      <c r="J1095" s="2" t="s">
        <v>3929</v>
      </c>
      <c r="K1095" s="2" t="s">
        <v>3930</v>
      </c>
      <c r="L1095" s="373" t="s">
        <v>3902</v>
      </c>
    </row>
    <row r="1096" spans="1:12">
      <c r="A1096" s="2" t="s">
        <v>4602</v>
      </c>
      <c r="B1096" s="2">
        <v>1291216</v>
      </c>
      <c r="C1096" s="2" t="s">
        <v>3148</v>
      </c>
      <c r="D1096" s="2" t="s">
        <v>3149</v>
      </c>
      <c r="E1096" s="2">
        <v>-11000</v>
      </c>
      <c r="F1096" s="2">
        <v>-11000</v>
      </c>
      <c r="G1096" s="34">
        <v>43911</v>
      </c>
      <c r="H1096" s="2">
        <v>6</v>
      </c>
      <c r="I1096" s="2" t="s">
        <v>4179</v>
      </c>
      <c r="J1096" s="2" t="s">
        <v>3929</v>
      </c>
      <c r="K1096" s="2" t="s">
        <v>3930</v>
      </c>
      <c r="L1096" s="373" t="s">
        <v>3902</v>
      </c>
    </row>
    <row r="1097" spans="1:12">
      <c r="A1097" s="2" t="s">
        <v>4603</v>
      </c>
      <c r="B1097" s="2">
        <v>1278238</v>
      </c>
      <c r="C1097" s="2" t="s">
        <v>3148</v>
      </c>
      <c r="D1097" s="2" t="s">
        <v>3149</v>
      </c>
      <c r="E1097" s="2">
        <v>-11000</v>
      </c>
      <c r="F1097" s="2">
        <v>-11000</v>
      </c>
      <c r="G1097" s="34">
        <v>43867</v>
      </c>
      <c r="H1097" s="2">
        <v>50</v>
      </c>
      <c r="I1097" s="2" t="s">
        <v>4177</v>
      </c>
      <c r="J1097" s="2" t="s">
        <v>3929</v>
      </c>
      <c r="K1097" s="2" t="s">
        <v>3930</v>
      </c>
      <c r="L1097" s="373" t="s">
        <v>3902</v>
      </c>
    </row>
    <row r="1098" spans="1:12">
      <c r="A1098" s="2" t="s">
        <v>4604</v>
      </c>
      <c r="B1098" s="2">
        <v>1237651</v>
      </c>
      <c r="C1098" s="2" t="s">
        <v>3148</v>
      </c>
      <c r="D1098" s="2" t="s">
        <v>3149</v>
      </c>
      <c r="E1098" s="2">
        <v>-2300</v>
      </c>
      <c r="F1098" s="2">
        <v>-95</v>
      </c>
      <c r="G1098" s="34">
        <v>43872</v>
      </c>
      <c r="H1098" s="2">
        <v>45</v>
      </c>
      <c r="I1098" s="2" t="s">
        <v>4177</v>
      </c>
      <c r="J1098" s="2" t="s">
        <v>3929</v>
      </c>
      <c r="K1098" s="2" t="s">
        <v>3930</v>
      </c>
      <c r="L1098" s="373" t="s">
        <v>3902</v>
      </c>
    </row>
    <row r="1099" spans="1:12">
      <c r="A1099" s="2" t="s">
        <v>4605</v>
      </c>
      <c r="B1099" s="2">
        <v>1256881</v>
      </c>
      <c r="C1099" s="2" t="s">
        <v>3148</v>
      </c>
      <c r="D1099" s="2" t="s">
        <v>3149</v>
      </c>
      <c r="E1099" s="2">
        <v>-11000</v>
      </c>
      <c r="F1099" s="2">
        <v>-11000</v>
      </c>
      <c r="G1099" s="34">
        <v>43803</v>
      </c>
      <c r="H1099" s="2">
        <v>114</v>
      </c>
      <c r="I1099" s="2" t="s">
        <v>4174</v>
      </c>
      <c r="J1099" s="2" t="s">
        <v>3929</v>
      </c>
      <c r="K1099" s="2" t="s">
        <v>3930</v>
      </c>
      <c r="L1099" s="373" t="s">
        <v>3902</v>
      </c>
    </row>
    <row r="1100" spans="1:12">
      <c r="A1100" s="2" t="s">
        <v>4606</v>
      </c>
      <c r="B1100" s="2">
        <v>1242835</v>
      </c>
      <c r="C1100" s="2" t="s">
        <v>3148</v>
      </c>
      <c r="D1100" s="2" t="s">
        <v>3149</v>
      </c>
      <c r="E1100" s="2">
        <v>-11000</v>
      </c>
      <c r="F1100" s="2">
        <v>-11000</v>
      </c>
      <c r="G1100" s="34">
        <v>43759</v>
      </c>
      <c r="H1100" s="2">
        <v>158</v>
      </c>
      <c r="I1100" s="2" t="s">
        <v>4174</v>
      </c>
      <c r="J1100" s="2" t="s">
        <v>3929</v>
      </c>
      <c r="K1100" s="2" t="s">
        <v>3930</v>
      </c>
      <c r="L1100" s="373" t="s">
        <v>3902</v>
      </c>
    </row>
    <row r="1101" spans="1:12">
      <c r="A1101" s="2" t="s">
        <v>4607</v>
      </c>
      <c r="B1101" s="2">
        <v>1289366</v>
      </c>
      <c r="C1101" s="2" t="s">
        <v>3148</v>
      </c>
      <c r="D1101" s="2" t="s">
        <v>3149</v>
      </c>
      <c r="E1101" s="2">
        <v>-11000</v>
      </c>
      <c r="F1101" s="2">
        <v>-11000</v>
      </c>
      <c r="G1101" s="34">
        <v>43904</v>
      </c>
      <c r="H1101" s="2">
        <v>13</v>
      </c>
      <c r="I1101" s="2" t="s">
        <v>4179</v>
      </c>
      <c r="J1101" s="2" t="s">
        <v>3929</v>
      </c>
      <c r="K1101" s="2" t="s">
        <v>3930</v>
      </c>
      <c r="L1101" s="373" t="s">
        <v>3902</v>
      </c>
    </row>
    <row r="1102" spans="1:12">
      <c r="A1102" s="2" t="s">
        <v>4608</v>
      </c>
      <c r="B1102" s="2">
        <v>968510</v>
      </c>
      <c r="C1102" s="2" t="s">
        <v>3148</v>
      </c>
      <c r="D1102" s="2" t="s">
        <v>3149</v>
      </c>
      <c r="E1102" s="2">
        <v>-5000</v>
      </c>
      <c r="F1102" s="2">
        <v>-5000</v>
      </c>
      <c r="G1102" s="34">
        <v>43901</v>
      </c>
      <c r="H1102" s="2">
        <v>16</v>
      </c>
      <c r="I1102" s="2" t="s">
        <v>4179</v>
      </c>
      <c r="J1102" s="2" t="s">
        <v>3929</v>
      </c>
      <c r="K1102" s="2" t="s">
        <v>3930</v>
      </c>
      <c r="L1102" s="373" t="s">
        <v>3902</v>
      </c>
    </row>
    <row r="1103" spans="1:12">
      <c r="A1103" s="2" t="s">
        <v>4603</v>
      </c>
      <c r="B1103" s="2">
        <v>1278238</v>
      </c>
      <c r="C1103" s="2" t="s">
        <v>3148</v>
      </c>
      <c r="D1103" s="2" t="s">
        <v>3149</v>
      </c>
      <c r="E1103" s="2">
        <v>-11000</v>
      </c>
      <c r="F1103" s="2">
        <v>-11000</v>
      </c>
      <c r="G1103" s="34">
        <v>43867</v>
      </c>
      <c r="H1103" s="2">
        <v>50</v>
      </c>
      <c r="I1103" s="2" t="s">
        <v>4177</v>
      </c>
      <c r="J1103" s="2" t="s">
        <v>3929</v>
      </c>
      <c r="K1103" s="2" t="s">
        <v>3930</v>
      </c>
      <c r="L1103" s="373" t="s">
        <v>3902</v>
      </c>
    </row>
    <row r="1104" spans="1:12">
      <c r="A1104" s="2" t="s">
        <v>4609</v>
      </c>
      <c r="B1104" s="2">
        <v>1282158</v>
      </c>
      <c r="C1104" s="2" t="s">
        <v>3148</v>
      </c>
      <c r="D1104" s="2" t="s">
        <v>3149</v>
      </c>
      <c r="E1104" s="2">
        <v>-11000</v>
      </c>
      <c r="F1104" s="2">
        <v>-11000</v>
      </c>
      <c r="G1104" s="34">
        <v>43880</v>
      </c>
      <c r="H1104" s="2">
        <v>37</v>
      </c>
      <c r="I1104" s="2" t="s">
        <v>4177</v>
      </c>
      <c r="J1104" s="2" t="s">
        <v>3929</v>
      </c>
      <c r="K1104" s="2" t="s">
        <v>3930</v>
      </c>
      <c r="L1104" s="373" t="s">
        <v>3902</v>
      </c>
    </row>
    <row r="1105" spans="1:12">
      <c r="A1105" s="2" t="s">
        <v>3931</v>
      </c>
      <c r="B1105" s="2">
        <v>1180528</v>
      </c>
      <c r="C1105" s="2" t="s">
        <v>3148</v>
      </c>
      <c r="D1105" s="2" t="s">
        <v>3149</v>
      </c>
      <c r="E1105" s="2">
        <v>-1290</v>
      </c>
      <c r="F1105" s="2">
        <v>-1290</v>
      </c>
      <c r="G1105" s="34">
        <v>43570</v>
      </c>
      <c r="H1105" s="2">
        <v>347</v>
      </c>
      <c r="I1105" s="2" t="s">
        <v>3870</v>
      </c>
      <c r="J1105" s="2" t="s">
        <v>3929</v>
      </c>
      <c r="K1105" s="2" t="s">
        <v>3930</v>
      </c>
      <c r="L1105" s="373" t="s">
        <v>3902</v>
      </c>
    </row>
    <row r="1106" spans="1:12">
      <c r="A1106" s="2" t="s">
        <v>4610</v>
      </c>
      <c r="B1106" s="2">
        <v>1291064</v>
      </c>
      <c r="C1106" s="2" t="s">
        <v>3148</v>
      </c>
      <c r="D1106" s="2" t="s">
        <v>3149</v>
      </c>
      <c r="E1106" s="2">
        <v>-11000</v>
      </c>
      <c r="F1106" s="2">
        <v>-11000</v>
      </c>
      <c r="G1106" s="34">
        <v>43910</v>
      </c>
      <c r="H1106" s="2">
        <v>7</v>
      </c>
      <c r="I1106" s="2" t="s">
        <v>4179</v>
      </c>
      <c r="J1106" s="2" t="s">
        <v>3929</v>
      </c>
      <c r="K1106" s="2" t="s">
        <v>3930</v>
      </c>
      <c r="L1106" s="373" t="s">
        <v>3902</v>
      </c>
    </row>
    <row r="1107" spans="1:12">
      <c r="A1107" s="2" t="s">
        <v>4611</v>
      </c>
      <c r="B1107" s="2">
        <v>1287498</v>
      </c>
      <c r="C1107" s="2" t="s">
        <v>3148</v>
      </c>
      <c r="D1107" s="2" t="s">
        <v>3149</v>
      </c>
      <c r="E1107" s="2">
        <v>-11000</v>
      </c>
      <c r="F1107" s="2">
        <v>-11000</v>
      </c>
      <c r="G1107" s="34">
        <v>43899</v>
      </c>
      <c r="H1107" s="2">
        <v>18</v>
      </c>
      <c r="I1107" s="2" t="s">
        <v>4179</v>
      </c>
      <c r="J1107" s="2" t="s">
        <v>3929</v>
      </c>
      <c r="K1107" s="2" t="s">
        <v>3930</v>
      </c>
      <c r="L1107" s="373" t="s">
        <v>3902</v>
      </c>
    </row>
    <row r="1108" spans="1:12">
      <c r="A1108" s="2" t="s">
        <v>4422</v>
      </c>
      <c r="B1108" s="2">
        <v>1283124</v>
      </c>
      <c r="C1108" s="2" t="s">
        <v>3148</v>
      </c>
      <c r="D1108" s="2" t="s">
        <v>3149</v>
      </c>
      <c r="E1108" s="2">
        <v>-11000</v>
      </c>
      <c r="F1108" s="2">
        <v>-11000</v>
      </c>
      <c r="G1108" s="34">
        <v>43883</v>
      </c>
      <c r="H1108" s="2">
        <v>34</v>
      </c>
      <c r="I1108" s="2" t="s">
        <v>4177</v>
      </c>
      <c r="J1108" s="2" t="s">
        <v>3929</v>
      </c>
      <c r="K1108" s="2" t="s">
        <v>3930</v>
      </c>
      <c r="L1108" s="373" t="s">
        <v>3902</v>
      </c>
    </row>
    <row r="1109" spans="1:12">
      <c r="A1109" s="2" t="s">
        <v>4612</v>
      </c>
      <c r="B1109" s="2">
        <v>1282731</v>
      </c>
      <c r="C1109" s="2" t="s">
        <v>3148</v>
      </c>
      <c r="D1109" s="2" t="s">
        <v>3149</v>
      </c>
      <c r="E1109" s="2">
        <v>-30000</v>
      </c>
      <c r="F1109" s="2">
        <v>-30000</v>
      </c>
      <c r="G1109" s="34">
        <v>43882</v>
      </c>
      <c r="H1109" s="2">
        <v>35</v>
      </c>
      <c r="I1109" s="2" t="s">
        <v>4177</v>
      </c>
      <c r="J1109" s="2" t="s">
        <v>3929</v>
      </c>
      <c r="K1109" s="2" t="s">
        <v>3930</v>
      </c>
      <c r="L1109" s="373" t="s">
        <v>3902</v>
      </c>
    </row>
    <row r="1110" spans="1:12">
      <c r="A1110" s="2" t="s">
        <v>4613</v>
      </c>
      <c r="B1110" s="2">
        <v>1289892</v>
      </c>
      <c r="C1110" s="2" t="s">
        <v>3148</v>
      </c>
      <c r="D1110" s="2" t="s">
        <v>3149</v>
      </c>
      <c r="E1110" s="2">
        <v>-11000</v>
      </c>
      <c r="F1110" s="2">
        <v>-11000</v>
      </c>
      <c r="G1110" s="34">
        <v>43906</v>
      </c>
      <c r="H1110" s="2">
        <v>11</v>
      </c>
      <c r="I1110" s="2" t="s">
        <v>4179</v>
      </c>
      <c r="J1110" s="2" t="s">
        <v>3929</v>
      </c>
      <c r="K1110" s="2" t="s">
        <v>3930</v>
      </c>
      <c r="L1110" s="373" t="s">
        <v>3902</v>
      </c>
    </row>
    <row r="1111" spans="1:12">
      <c r="A1111" s="2" t="s">
        <v>4611</v>
      </c>
      <c r="B1111" s="2">
        <v>1287498</v>
      </c>
      <c r="C1111" s="2" t="s">
        <v>3148</v>
      </c>
      <c r="D1111" s="2" t="s">
        <v>3149</v>
      </c>
      <c r="E1111" s="2">
        <v>-19625</v>
      </c>
      <c r="F1111" s="2">
        <v>-19625</v>
      </c>
      <c r="G1111" s="34">
        <v>43911</v>
      </c>
      <c r="H1111" s="2">
        <v>6</v>
      </c>
      <c r="I1111" s="2" t="s">
        <v>4179</v>
      </c>
      <c r="J1111" s="2" t="s">
        <v>3929</v>
      </c>
      <c r="K1111" s="2" t="s">
        <v>3930</v>
      </c>
      <c r="L1111" s="373" t="s">
        <v>3902</v>
      </c>
    </row>
    <row r="1112" spans="1:12">
      <c r="A1112" s="2" t="s">
        <v>4614</v>
      </c>
      <c r="B1112" s="2">
        <v>1279607</v>
      </c>
      <c r="C1112" s="2" t="s">
        <v>3148</v>
      </c>
      <c r="D1112" s="2" t="s">
        <v>3149</v>
      </c>
      <c r="E1112" s="2">
        <v>-11000</v>
      </c>
      <c r="F1112" s="2">
        <v>-11000</v>
      </c>
      <c r="G1112" s="34">
        <v>43871</v>
      </c>
      <c r="H1112" s="2">
        <v>46</v>
      </c>
      <c r="I1112" s="2" t="s">
        <v>4177</v>
      </c>
      <c r="J1112" s="2" t="s">
        <v>3929</v>
      </c>
      <c r="K1112" s="2" t="s">
        <v>3930</v>
      </c>
      <c r="L1112" s="373" t="s">
        <v>3902</v>
      </c>
    </row>
    <row r="1113" spans="1:12">
      <c r="A1113" s="2" t="s">
        <v>4615</v>
      </c>
      <c r="B1113" s="2">
        <v>1114313</v>
      </c>
      <c r="C1113" s="2" t="s">
        <v>3148</v>
      </c>
      <c r="D1113" s="2" t="s">
        <v>3149</v>
      </c>
      <c r="E1113" s="2">
        <v>-1000</v>
      </c>
      <c r="F1113" s="2">
        <v>-1000</v>
      </c>
      <c r="G1113" s="34">
        <v>43812</v>
      </c>
      <c r="H1113" s="2">
        <v>105</v>
      </c>
      <c r="I1113" s="2" t="s">
        <v>4174</v>
      </c>
      <c r="J1113" s="2" t="s">
        <v>3929</v>
      </c>
      <c r="K1113" s="2" t="s">
        <v>3930</v>
      </c>
      <c r="L1113" s="373" t="s">
        <v>3902</v>
      </c>
    </row>
    <row r="1114" spans="1:12">
      <c r="A1114" s="2" t="s">
        <v>4616</v>
      </c>
      <c r="B1114" s="2">
        <v>1251988</v>
      </c>
      <c r="C1114" s="2" t="s">
        <v>3148</v>
      </c>
      <c r="D1114" s="2" t="s">
        <v>3149</v>
      </c>
      <c r="E1114" s="2">
        <v>-1390</v>
      </c>
      <c r="F1114" s="2">
        <v>-1390</v>
      </c>
      <c r="G1114" s="34">
        <v>43790</v>
      </c>
      <c r="H1114" s="2">
        <v>127</v>
      </c>
      <c r="I1114" s="2" t="s">
        <v>4174</v>
      </c>
      <c r="J1114" s="2" t="s">
        <v>3929</v>
      </c>
      <c r="K1114" s="2" t="s">
        <v>3930</v>
      </c>
      <c r="L1114" s="373" t="s">
        <v>3902</v>
      </c>
    </row>
    <row r="1115" spans="1:12">
      <c r="A1115" s="2" t="s">
        <v>4617</v>
      </c>
      <c r="B1115" s="2">
        <v>1278517</v>
      </c>
      <c r="C1115" s="2" t="s">
        <v>3148</v>
      </c>
      <c r="D1115" s="2" t="s">
        <v>3149</v>
      </c>
      <c r="E1115" s="2">
        <v>-11000</v>
      </c>
      <c r="F1115" s="2">
        <v>-11000</v>
      </c>
      <c r="G1115" s="34">
        <v>43867</v>
      </c>
      <c r="H1115" s="2">
        <v>50</v>
      </c>
      <c r="I1115" s="2" t="s">
        <v>4177</v>
      </c>
      <c r="J1115" s="2" t="s">
        <v>3929</v>
      </c>
      <c r="K1115" s="2" t="s">
        <v>3930</v>
      </c>
      <c r="L1115" s="373" t="s">
        <v>3902</v>
      </c>
    </row>
    <row r="1116" spans="1:12">
      <c r="A1116" s="2" t="s">
        <v>4618</v>
      </c>
      <c r="B1116" s="2">
        <v>1290481</v>
      </c>
      <c r="C1116" s="2" t="s">
        <v>3148</v>
      </c>
      <c r="D1116" s="2" t="s">
        <v>3149</v>
      </c>
      <c r="E1116" s="2">
        <v>-11000</v>
      </c>
      <c r="F1116" s="2">
        <v>-11000</v>
      </c>
      <c r="G1116" s="34">
        <v>43908</v>
      </c>
      <c r="H1116" s="2">
        <v>9</v>
      </c>
      <c r="I1116" s="2" t="s">
        <v>4179</v>
      </c>
      <c r="J1116" s="2" t="s">
        <v>3929</v>
      </c>
      <c r="K1116" s="2" t="s">
        <v>3930</v>
      </c>
      <c r="L1116" s="373" t="s">
        <v>3902</v>
      </c>
    </row>
    <row r="1117" spans="1:12">
      <c r="A1117" s="2" t="s">
        <v>4619</v>
      </c>
      <c r="B1117" s="2">
        <v>1277396</v>
      </c>
      <c r="C1117" s="2" t="s">
        <v>3148</v>
      </c>
      <c r="D1117" s="2" t="s">
        <v>3149</v>
      </c>
      <c r="E1117" s="2">
        <v>-11000</v>
      </c>
      <c r="F1117" s="2">
        <v>-11000</v>
      </c>
      <c r="G1117" s="34">
        <v>43864</v>
      </c>
      <c r="H1117" s="2">
        <v>53</v>
      </c>
      <c r="I1117" s="2" t="s">
        <v>4177</v>
      </c>
      <c r="J1117" s="2" t="s">
        <v>3929</v>
      </c>
      <c r="K1117" s="2" t="s">
        <v>3930</v>
      </c>
      <c r="L1117" s="373" t="s">
        <v>3902</v>
      </c>
    </row>
    <row r="1118" spans="1:12">
      <c r="A1118" s="2" t="s">
        <v>3932</v>
      </c>
      <c r="B1118" s="2">
        <v>1071738</v>
      </c>
      <c r="C1118" s="2" t="s">
        <v>3148</v>
      </c>
      <c r="D1118" s="2" t="s">
        <v>3149</v>
      </c>
      <c r="E1118" s="2">
        <v>-1390</v>
      </c>
      <c r="F1118" s="2">
        <v>-1390</v>
      </c>
      <c r="G1118" s="34">
        <v>43655</v>
      </c>
      <c r="H1118" s="2">
        <v>262</v>
      </c>
      <c r="I1118" s="2" t="s">
        <v>3870</v>
      </c>
      <c r="J1118" s="2" t="s">
        <v>3929</v>
      </c>
      <c r="K1118" s="2" t="s">
        <v>3930</v>
      </c>
      <c r="L1118" s="373" t="s">
        <v>3902</v>
      </c>
    </row>
    <row r="1119" spans="1:12">
      <c r="A1119" s="2" t="s">
        <v>4620</v>
      </c>
      <c r="B1119" s="2">
        <v>1237626</v>
      </c>
      <c r="C1119" s="2" t="s">
        <v>3148</v>
      </c>
      <c r="D1119" s="2" t="s">
        <v>3149</v>
      </c>
      <c r="E1119" s="2">
        <v>-350</v>
      </c>
      <c r="F1119" s="2">
        <v>-350</v>
      </c>
      <c r="G1119" s="34">
        <v>43847</v>
      </c>
      <c r="H1119" s="2">
        <v>70</v>
      </c>
      <c r="I1119" s="2" t="s">
        <v>4181</v>
      </c>
      <c r="J1119" s="2" t="s">
        <v>3934</v>
      </c>
      <c r="K1119" s="2" t="s">
        <v>3899</v>
      </c>
      <c r="L1119" s="373" t="s">
        <v>3902</v>
      </c>
    </row>
    <row r="1120" spans="1:12">
      <c r="A1120" s="2" t="s">
        <v>3933</v>
      </c>
      <c r="B1120" s="2">
        <v>985045</v>
      </c>
      <c r="C1120" s="2" t="s">
        <v>3148</v>
      </c>
      <c r="D1120" s="2" t="s">
        <v>3149</v>
      </c>
      <c r="E1120" s="2">
        <v>-850</v>
      </c>
      <c r="F1120" s="2">
        <v>-850</v>
      </c>
      <c r="G1120" s="34">
        <v>43685</v>
      </c>
      <c r="H1120" s="2">
        <v>232</v>
      </c>
      <c r="I1120" s="2" t="s">
        <v>3870</v>
      </c>
      <c r="J1120" s="2" t="s">
        <v>3934</v>
      </c>
      <c r="K1120" s="2" t="s">
        <v>3899</v>
      </c>
      <c r="L1120" s="373" t="s">
        <v>3902</v>
      </c>
    </row>
    <row r="1121" spans="1:12">
      <c r="A1121" s="2" t="s">
        <v>4621</v>
      </c>
      <c r="B1121" s="2">
        <v>1149361</v>
      </c>
      <c r="C1121" s="2" t="s">
        <v>3148</v>
      </c>
      <c r="D1121" s="2" t="s">
        <v>3149</v>
      </c>
      <c r="E1121" s="2">
        <v>-450</v>
      </c>
      <c r="F1121" s="2">
        <v>-450</v>
      </c>
      <c r="G1121" s="34">
        <v>43910</v>
      </c>
      <c r="H1121" s="2">
        <v>7</v>
      </c>
      <c r="I1121" s="2" t="s">
        <v>4179</v>
      </c>
      <c r="J1121" s="2" t="s">
        <v>3934</v>
      </c>
      <c r="K1121" s="2" t="s">
        <v>3899</v>
      </c>
      <c r="L1121" s="373" t="s">
        <v>3902</v>
      </c>
    </row>
    <row r="1122" spans="1:12">
      <c r="A1122" s="2" t="s">
        <v>4622</v>
      </c>
      <c r="B1122" s="2">
        <v>874327</v>
      </c>
      <c r="C1122" s="2" t="s">
        <v>3148</v>
      </c>
      <c r="D1122" s="2" t="s">
        <v>3149</v>
      </c>
      <c r="E1122" s="2">
        <v>-100</v>
      </c>
      <c r="F1122" s="2">
        <v>-100</v>
      </c>
      <c r="G1122" s="34">
        <v>43743</v>
      </c>
      <c r="H1122" s="2">
        <v>174</v>
      </c>
      <c r="I1122" s="2" t="s">
        <v>4174</v>
      </c>
      <c r="J1122" s="2" t="s">
        <v>3934</v>
      </c>
      <c r="K1122" s="2" t="s">
        <v>3899</v>
      </c>
      <c r="L1122" s="373" t="s">
        <v>3902</v>
      </c>
    </row>
    <row r="1123" spans="1:12">
      <c r="A1123" s="2" t="s">
        <v>4623</v>
      </c>
      <c r="B1123" s="2">
        <v>1257545</v>
      </c>
      <c r="C1123" s="2" t="s">
        <v>3148</v>
      </c>
      <c r="D1123" s="2" t="s">
        <v>3149</v>
      </c>
      <c r="E1123" s="2">
        <v>-2785</v>
      </c>
      <c r="F1123" s="2">
        <v>-2785</v>
      </c>
      <c r="G1123" s="34">
        <v>43908</v>
      </c>
      <c r="H1123" s="2">
        <v>9</v>
      </c>
      <c r="I1123" s="2" t="s">
        <v>4179</v>
      </c>
      <c r="J1123" s="2" t="s">
        <v>3934</v>
      </c>
      <c r="K1123" s="2" t="s">
        <v>3899</v>
      </c>
      <c r="L1123" s="373" t="s">
        <v>3902</v>
      </c>
    </row>
    <row r="1124" spans="1:12">
      <c r="A1124" s="2" t="s">
        <v>4624</v>
      </c>
      <c r="B1124" s="2">
        <v>1249108</v>
      </c>
      <c r="C1124" s="2" t="s">
        <v>3148</v>
      </c>
      <c r="D1124" s="2" t="s">
        <v>3149</v>
      </c>
      <c r="E1124" s="2">
        <v>-345</v>
      </c>
      <c r="F1124" s="2">
        <v>-345</v>
      </c>
      <c r="G1124" s="34">
        <v>43893</v>
      </c>
      <c r="H1124" s="2">
        <v>24</v>
      </c>
      <c r="I1124" s="2" t="s">
        <v>4179</v>
      </c>
      <c r="J1124" s="2" t="s">
        <v>3934</v>
      </c>
      <c r="K1124" s="2" t="s">
        <v>3899</v>
      </c>
      <c r="L1124" s="373" t="s">
        <v>3902</v>
      </c>
    </row>
    <row r="1125" spans="1:12">
      <c r="A1125" s="2" t="s">
        <v>4625</v>
      </c>
      <c r="B1125" s="2">
        <v>914256</v>
      </c>
      <c r="C1125" s="2" t="s">
        <v>3148</v>
      </c>
      <c r="D1125" s="2" t="s">
        <v>3149</v>
      </c>
      <c r="E1125" s="2">
        <v>-100</v>
      </c>
      <c r="F1125" s="2">
        <v>-100</v>
      </c>
      <c r="G1125" s="34">
        <v>43805</v>
      </c>
      <c r="H1125" s="2">
        <v>112</v>
      </c>
      <c r="I1125" s="2" t="s">
        <v>4174</v>
      </c>
      <c r="J1125" s="2" t="s">
        <v>3934</v>
      </c>
      <c r="K1125" s="2" t="s">
        <v>3899</v>
      </c>
      <c r="L1125" s="373" t="s">
        <v>3902</v>
      </c>
    </row>
    <row r="1126" spans="1:12">
      <c r="A1126" s="2" t="s">
        <v>4357</v>
      </c>
      <c r="B1126" s="2">
        <v>143970</v>
      </c>
      <c r="C1126" s="2" t="s">
        <v>3148</v>
      </c>
      <c r="D1126" s="2" t="s">
        <v>3149</v>
      </c>
      <c r="E1126" s="2">
        <v>-8527</v>
      </c>
      <c r="F1126" s="2">
        <v>-165.26</v>
      </c>
      <c r="G1126" s="34">
        <v>43904</v>
      </c>
      <c r="H1126" s="2">
        <v>13</v>
      </c>
      <c r="I1126" s="2" t="s">
        <v>4179</v>
      </c>
      <c r="J1126" s="2" t="s">
        <v>3934</v>
      </c>
      <c r="K1126" s="2" t="s">
        <v>3899</v>
      </c>
      <c r="L1126" s="373" t="s">
        <v>3902</v>
      </c>
    </row>
    <row r="1127" spans="1:12">
      <c r="A1127" s="2" t="s">
        <v>4626</v>
      </c>
      <c r="B1127" s="2">
        <v>912449</v>
      </c>
      <c r="C1127" s="2" t="s">
        <v>3148</v>
      </c>
      <c r="D1127" s="2" t="s">
        <v>3149</v>
      </c>
      <c r="E1127" s="2">
        <v>-18714</v>
      </c>
      <c r="F1127" s="2">
        <v>-18714</v>
      </c>
      <c r="G1127" s="34">
        <v>43841</v>
      </c>
      <c r="H1127" s="2">
        <v>76</v>
      </c>
      <c r="I1127" s="2" t="s">
        <v>4181</v>
      </c>
      <c r="J1127" s="2" t="s">
        <v>3934</v>
      </c>
      <c r="K1127" s="2" t="s">
        <v>3899</v>
      </c>
      <c r="L1127" s="373" t="s">
        <v>3902</v>
      </c>
    </row>
    <row r="1128" spans="1:12">
      <c r="A1128" s="2" t="s">
        <v>4627</v>
      </c>
      <c r="B1128" s="2">
        <v>864198</v>
      </c>
      <c r="C1128" s="2" t="s">
        <v>3148</v>
      </c>
      <c r="D1128" s="2" t="s">
        <v>3149</v>
      </c>
      <c r="E1128" s="2">
        <v>-2000</v>
      </c>
      <c r="F1128" s="2">
        <v>-2000</v>
      </c>
      <c r="G1128" s="34">
        <v>43810</v>
      </c>
      <c r="H1128" s="2">
        <v>107</v>
      </c>
      <c r="I1128" s="2" t="s">
        <v>4174</v>
      </c>
      <c r="J1128" s="2" t="s">
        <v>3934</v>
      </c>
      <c r="K1128" s="2" t="s">
        <v>3899</v>
      </c>
      <c r="L1128" s="373" t="s">
        <v>3902</v>
      </c>
    </row>
    <row r="1129" spans="1:12">
      <c r="A1129" s="2" t="s">
        <v>4628</v>
      </c>
      <c r="B1129" s="2">
        <v>982205</v>
      </c>
      <c r="C1129" s="2" t="s">
        <v>3148</v>
      </c>
      <c r="D1129" s="2" t="s">
        <v>3149</v>
      </c>
      <c r="E1129" s="2">
        <v>-10563</v>
      </c>
      <c r="F1129" s="2">
        <v>-74.86</v>
      </c>
      <c r="G1129" s="34">
        <v>43903</v>
      </c>
      <c r="H1129" s="2">
        <v>14</v>
      </c>
      <c r="I1129" s="2" t="s">
        <v>4179</v>
      </c>
      <c r="J1129" s="2" t="s">
        <v>3934</v>
      </c>
      <c r="K1129" s="2" t="s">
        <v>3899</v>
      </c>
      <c r="L1129" s="373" t="s">
        <v>3902</v>
      </c>
    </row>
    <row r="1130" spans="1:12">
      <c r="A1130" s="2" t="s">
        <v>3935</v>
      </c>
      <c r="B1130" s="2">
        <v>815402</v>
      </c>
      <c r="C1130" s="2" t="s">
        <v>3148</v>
      </c>
      <c r="D1130" s="2" t="s">
        <v>3149</v>
      </c>
      <c r="E1130" s="2">
        <v>-360</v>
      </c>
      <c r="F1130" s="2">
        <v>-360</v>
      </c>
      <c r="G1130" s="34">
        <v>43724</v>
      </c>
      <c r="H1130" s="2">
        <v>193</v>
      </c>
      <c r="I1130" s="2" t="s">
        <v>3870</v>
      </c>
      <c r="J1130" s="2" t="s">
        <v>3934</v>
      </c>
      <c r="K1130" s="2" t="s">
        <v>3899</v>
      </c>
      <c r="L1130" s="373" t="s">
        <v>3902</v>
      </c>
    </row>
    <row r="1131" spans="1:12">
      <c r="A1131" s="2" t="s">
        <v>4629</v>
      </c>
      <c r="B1131" s="2">
        <v>1170900</v>
      </c>
      <c r="C1131" s="2" t="s">
        <v>3148</v>
      </c>
      <c r="D1131" s="2" t="s">
        <v>3149</v>
      </c>
      <c r="E1131" s="2">
        <v>-4540</v>
      </c>
      <c r="F1131" s="2">
        <v>-10.72</v>
      </c>
      <c r="G1131" s="34">
        <v>43906</v>
      </c>
      <c r="H1131" s="2">
        <v>11</v>
      </c>
      <c r="I1131" s="2" t="s">
        <v>4179</v>
      </c>
      <c r="J1131" s="2" t="s">
        <v>3934</v>
      </c>
      <c r="K1131" s="2" t="s">
        <v>3899</v>
      </c>
      <c r="L1131" s="373" t="s">
        <v>3902</v>
      </c>
    </row>
    <row r="1132" spans="1:12">
      <c r="A1132" s="2" t="s">
        <v>4630</v>
      </c>
      <c r="B1132" s="2">
        <v>628536</v>
      </c>
      <c r="C1132" s="2" t="s">
        <v>3153</v>
      </c>
      <c r="D1132" s="2" t="s">
        <v>3154</v>
      </c>
      <c r="E1132" s="2">
        <v>39600</v>
      </c>
      <c r="F1132" s="2">
        <v>39600</v>
      </c>
      <c r="G1132" s="34">
        <v>43844</v>
      </c>
      <c r="H1132" s="2">
        <v>73</v>
      </c>
      <c r="I1132" s="2" t="s">
        <v>4181</v>
      </c>
      <c r="J1132" s="2" t="s">
        <v>3964</v>
      </c>
      <c r="K1132" s="2" t="s">
        <v>3941</v>
      </c>
      <c r="L1132" s="373" t="s">
        <v>4631</v>
      </c>
    </row>
    <row r="1133" spans="1:12">
      <c r="A1133" s="2" t="s">
        <v>4630</v>
      </c>
      <c r="B1133" s="2">
        <v>628536</v>
      </c>
      <c r="C1133" s="2" t="s">
        <v>3153</v>
      </c>
      <c r="D1133" s="2" t="s">
        <v>3154</v>
      </c>
      <c r="E1133" s="2">
        <v>10500.01</v>
      </c>
      <c r="F1133" s="2">
        <v>10500.01</v>
      </c>
      <c r="G1133" s="34">
        <v>43844</v>
      </c>
      <c r="H1133" s="2">
        <v>73</v>
      </c>
      <c r="I1133" s="2" t="s">
        <v>4181</v>
      </c>
      <c r="J1133" s="2" t="s">
        <v>3964</v>
      </c>
      <c r="K1133" s="2" t="s">
        <v>3941</v>
      </c>
      <c r="L1133" s="373" t="s">
        <v>4631</v>
      </c>
    </row>
    <row r="1134" spans="1:12">
      <c r="A1134" s="2" t="s">
        <v>4630</v>
      </c>
      <c r="B1134" s="2">
        <v>628536</v>
      </c>
      <c r="C1134" s="2" t="s">
        <v>3153</v>
      </c>
      <c r="D1134" s="2" t="s">
        <v>3154</v>
      </c>
      <c r="E1134" s="2">
        <v>49800</v>
      </c>
      <c r="F1134" s="2">
        <v>49800</v>
      </c>
      <c r="G1134" s="34">
        <v>43844</v>
      </c>
      <c r="H1134" s="2">
        <v>73</v>
      </c>
      <c r="I1134" s="2" t="s">
        <v>4181</v>
      </c>
      <c r="J1134" s="2" t="s">
        <v>3964</v>
      </c>
      <c r="K1134" s="2" t="s">
        <v>3941</v>
      </c>
      <c r="L1134" s="373" t="s">
        <v>4631</v>
      </c>
    </row>
    <row r="1135" spans="1:12">
      <c r="A1135" s="2" t="s">
        <v>4630</v>
      </c>
      <c r="B1135" s="2">
        <v>628536</v>
      </c>
      <c r="C1135" s="2" t="s">
        <v>3153</v>
      </c>
      <c r="D1135" s="2" t="s">
        <v>3154</v>
      </c>
      <c r="E1135" s="2">
        <v>82800</v>
      </c>
      <c r="F1135" s="2">
        <v>82800</v>
      </c>
      <c r="G1135" s="34">
        <v>43844</v>
      </c>
      <c r="H1135" s="2">
        <v>73</v>
      </c>
      <c r="I1135" s="2" t="s">
        <v>4181</v>
      </c>
      <c r="J1135" s="2" t="s">
        <v>3964</v>
      </c>
      <c r="K1135" s="2" t="s">
        <v>3941</v>
      </c>
      <c r="L1135" s="373" t="s">
        <v>4631</v>
      </c>
    </row>
    <row r="1136" spans="1:12">
      <c r="A1136" s="2" t="s">
        <v>4630</v>
      </c>
      <c r="B1136" s="2">
        <v>628536</v>
      </c>
      <c r="C1136" s="2" t="s">
        <v>3153</v>
      </c>
      <c r="D1136" s="2" t="s">
        <v>3154</v>
      </c>
      <c r="E1136" s="2">
        <v>75600</v>
      </c>
      <c r="F1136" s="2">
        <v>75600</v>
      </c>
      <c r="G1136" s="34">
        <v>43838</v>
      </c>
      <c r="H1136" s="2">
        <v>79</v>
      </c>
      <c r="I1136" s="2" t="s">
        <v>4181</v>
      </c>
      <c r="J1136" s="2" t="s">
        <v>3964</v>
      </c>
      <c r="K1136" s="2" t="s">
        <v>3941</v>
      </c>
      <c r="L1136" s="373" t="s">
        <v>4631</v>
      </c>
    </row>
    <row r="1137" spans="1:12">
      <c r="A1137" s="2" t="s">
        <v>4630</v>
      </c>
      <c r="B1137" s="2">
        <v>628536</v>
      </c>
      <c r="C1137" s="2" t="s">
        <v>3153</v>
      </c>
      <c r="D1137" s="2" t="s">
        <v>3154</v>
      </c>
      <c r="E1137" s="2">
        <v>98000</v>
      </c>
      <c r="F1137" s="2">
        <v>98000</v>
      </c>
      <c r="G1137" s="34">
        <v>43838</v>
      </c>
      <c r="H1137" s="2">
        <v>79</v>
      </c>
      <c r="I1137" s="2" t="s">
        <v>4181</v>
      </c>
      <c r="J1137" s="2" t="s">
        <v>3964</v>
      </c>
      <c r="K1137" s="2" t="s">
        <v>3941</v>
      </c>
      <c r="L1137" s="373" t="s">
        <v>4631</v>
      </c>
    </row>
    <row r="1138" spans="1:12">
      <c r="A1138" s="2" t="s">
        <v>4630</v>
      </c>
      <c r="B1138" s="2">
        <v>628536</v>
      </c>
      <c r="C1138" s="2" t="s">
        <v>3153</v>
      </c>
      <c r="D1138" s="2" t="s">
        <v>3154</v>
      </c>
      <c r="E1138" s="2">
        <v>72800.009999999995</v>
      </c>
      <c r="F1138" s="2">
        <v>72800.009999999995</v>
      </c>
      <c r="G1138" s="34">
        <v>43838</v>
      </c>
      <c r="H1138" s="2">
        <v>79</v>
      </c>
      <c r="I1138" s="2" t="s">
        <v>4181</v>
      </c>
      <c r="J1138" s="2" t="s">
        <v>3964</v>
      </c>
      <c r="K1138" s="2" t="s">
        <v>3941</v>
      </c>
      <c r="L1138" s="373" t="s">
        <v>4631</v>
      </c>
    </row>
    <row r="1139" spans="1:12">
      <c r="A1139" s="2" t="s">
        <v>4630</v>
      </c>
      <c r="B1139" s="2">
        <v>628536</v>
      </c>
      <c r="C1139" s="2" t="s">
        <v>3153</v>
      </c>
      <c r="D1139" s="2" t="s">
        <v>3154</v>
      </c>
      <c r="E1139" s="2">
        <v>150</v>
      </c>
      <c r="F1139" s="2">
        <v>150</v>
      </c>
      <c r="G1139" s="34">
        <v>43844</v>
      </c>
      <c r="H1139" s="2">
        <v>73</v>
      </c>
      <c r="I1139" s="2" t="s">
        <v>4181</v>
      </c>
      <c r="J1139" s="2" t="s">
        <v>3964</v>
      </c>
      <c r="K1139" s="2" t="s">
        <v>3941</v>
      </c>
      <c r="L1139" s="373" t="s">
        <v>4631</v>
      </c>
    </row>
    <row r="1140" spans="1:12">
      <c r="A1140" s="2" t="s">
        <v>4630</v>
      </c>
      <c r="B1140" s="2">
        <v>628536</v>
      </c>
      <c r="C1140" s="2" t="s">
        <v>3153</v>
      </c>
      <c r="D1140" s="2" t="s">
        <v>3154</v>
      </c>
      <c r="E1140" s="2">
        <v>70400</v>
      </c>
      <c r="F1140" s="2">
        <v>70400</v>
      </c>
      <c r="G1140" s="34">
        <v>43838</v>
      </c>
      <c r="H1140" s="2">
        <v>79</v>
      </c>
      <c r="I1140" s="2" t="s">
        <v>4181</v>
      </c>
      <c r="J1140" s="2" t="s">
        <v>3964</v>
      </c>
      <c r="K1140" s="2" t="s">
        <v>3941</v>
      </c>
      <c r="L1140" s="373" t="s">
        <v>4631</v>
      </c>
    </row>
    <row r="1141" spans="1:12">
      <c r="A1141" s="2" t="s">
        <v>4630</v>
      </c>
      <c r="B1141" s="2">
        <v>628536</v>
      </c>
      <c r="C1141" s="2" t="s">
        <v>3153</v>
      </c>
      <c r="D1141" s="2" t="s">
        <v>3154</v>
      </c>
      <c r="E1141" s="2">
        <v>77600</v>
      </c>
      <c r="F1141" s="2">
        <v>77600</v>
      </c>
      <c r="G1141" s="34">
        <v>43838</v>
      </c>
      <c r="H1141" s="2">
        <v>79</v>
      </c>
      <c r="I1141" s="2" t="s">
        <v>4181</v>
      </c>
      <c r="J1141" s="2" t="s">
        <v>3964</v>
      </c>
      <c r="K1141" s="2" t="s">
        <v>3941</v>
      </c>
      <c r="L1141" s="373" t="s">
        <v>4631</v>
      </c>
    </row>
    <row r="1142" spans="1:12">
      <c r="A1142" s="2" t="s">
        <v>4630</v>
      </c>
      <c r="B1142" s="2">
        <v>628536</v>
      </c>
      <c r="C1142" s="2" t="s">
        <v>3153</v>
      </c>
      <c r="D1142" s="2" t="s">
        <v>3154</v>
      </c>
      <c r="E1142" s="2">
        <v>43200</v>
      </c>
      <c r="F1142" s="2">
        <v>43200</v>
      </c>
      <c r="G1142" s="34">
        <v>43844</v>
      </c>
      <c r="H1142" s="2">
        <v>73</v>
      </c>
      <c r="I1142" s="2" t="s">
        <v>4181</v>
      </c>
      <c r="J1142" s="2" t="s">
        <v>3964</v>
      </c>
      <c r="K1142" s="2" t="s">
        <v>3941</v>
      </c>
      <c r="L1142" s="373" t="s">
        <v>4631</v>
      </c>
    </row>
    <row r="1143" spans="1:12">
      <c r="A1143" s="2" t="s">
        <v>4630</v>
      </c>
      <c r="B1143" s="2">
        <v>628536</v>
      </c>
      <c r="C1143" s="2" t="s">
        <v>3153</v>
      </c>
      <c r="D1143" s="2" t="s">
        <v>3154</v>
      </c>
      <c r="E1143" s="2">
        <v>47300.01</v>
      </c>
      <c r="F1143" s="2">
        <v>47300.01</v>
      </c>
      <c r="G1143" s="34">
        <v>43844</v>
      </c>
      <c r="H1143" s="2">
        <v>73</v>
      </c>
      <c r="I1143" s="2" t="s">
        <v>4181</v>
      </c>
      <c r="J1143" s="2" t="s">
        <v>3964</v>
      </c>
      <c r="K1143" s="2" t="s">
        <v>3941</v>
      </c>
      <c r="L1143" s="373" t="s">
        <v>4631</v>
      </c>
    </row>
    <row r="1144" spans="1:12">
      <c r="A1144" s="2" t="s">
        <v>4630</v>
      </c>
      <c r="B1144" s="2">
        <v>628536</v>
      </c>
      <c r="C1144" s="2" t="s">
        <v>3153</v>
      </c>
      <c r="D1144" s="2" t="s">
        <v>3154</v>
      </c>
      <c r="E1144" s="2">
        <v>50399.99</v>
      </c>
      <c r="F1144" s="2">
        <v>50399.99</v>
      </c>
      <c r="G1144" s="34">
        <v>43838</v>
      </c>
      <c r="H1144" s="2">
        <v>79</v>
      </c>
      <c r="I1144" s="2" t="s">
        <v>4181</v>
      </c>
      <c r="J1144" s="2" t="s">
        <v>3964</v>
      </c>
      <c r="K1144" s="2" t="s">
        <v>3941</v>
      </c>
      <c r="L1144" s="373" t="s">
        <v>4631</v>
      </c>
    </row>
    <row r="1145" spans="1:12">
      <c r="A1145" s="2" t="s">
        <v>4630</v>
      </c>
      <c r="B1145" s="2">
        <v>628536</v>
      </c>
      <c r="C1145" s="2" t="s">
        <v>3153</v>
      </c>
      <c r="D1145" s="2" t="s">
        <v>3154</v>
      </c>
      <c r="E1145" s="2">
        <v>62400</v>
      </c>
      <c r="F1145" s="2">
        <v>62400</v>
      </c>
      <c r="G1145" s="34">
        <v>43838</v>
      </c>
      <c r="H1145" s="2">
        <v>79</v>
      </c>
      <c r="I1145" s="2" t="s">
        <v>4181</v>
      </c>
      <c r="J1145" s="2" t="s">
        <v>3964</v>
      </c>
      <c r="K1145" s="2" t="s">
        <v>3941</v>
      </c>
      <c r="L1145" s="373" t="s">
        <v>4631</v>
      </c>
    </row>
    <row r="1146" spans="1:12">
      <c r="A1146" s="2" t="s">
        <v>4630</v>
      </c>
      <c r="B1146" s="2">
        <v>628536</v>
      </c>
      <c r="C1146" s="2" t="s">
        <v>3153</v>
      </c>
      <c r="D1146" s="2" t="s">
        <v>3154</v>
      </c>
      <c r="E1146" s="2">
        <v>87800</v>
      </c>
      <c r="F1146" s="2">
        <v>87800</v>
      </c>
      <c r="G1146" s="34">
        <v>43838</v>
      </c>
      <c r="H1146" s="2">
        <v>79</v>
      </c>
      <c r="I1146" s="2" t="s">
        <v>4181</v>
      </c>
      <c r="J1146" s="2" t="s">
        <v>3964</v>
      </c>
      <c r="K1146" s="2" t="s">
        <v>3941</v>
      </c>
      <c r="L1146" s="373" t="s">
        <v>4631</v>
      </c>
    </row>
    <row r="1147" spans="1:12">
      <c r="A1147" s="2" t="s">
        <v>4630</v>
      </c>
      <c r="B1147" s="2">
        <v>628536</v>
      </c>
      <c r="C1147" s="2" t="s">
        <v>3153</v>
      </c>
      <c r="D1147" s="2" t="s">
        <v>3154</v>
      </c>
      <c r="E1147" s="2">
        <v>82000.009999999995</v>
      </c>
      <c r="F1147" s="2">
        <v>82000.009999999995</v>
      </c>
      <c r="G1147" s="34">
        <v>43838</v>
      </c>
      <c r="H1147" s="2">
        <v>79</v>
      </c>
      <c r="I1147" s="2" t="s">
        <v>4181</v>
      </c>
      <c r="J1147" s="2" t="s">
        <v>3964</v>
      </c>
      <c r="K1147" s="2" t="s">
        <v>3941</v>
      </c>
      <c r="L1147" s="373" t="s">
        <v>4631</v>
      </c>
    </row>
    <row r="1148" spans="1:12">
      <c r="A1148" s="2" t="s">
        <v>3939</v>
      </c>
      <c r="B1148" s="2">
        <v>1810</v>
      </c>
      <c r="C1148" s="2" t="s">
        <v>3153</v>
      </c>
      <c r="D1148" s="2" t="s">
        <v>3154</v>
      </c>
      <c r="E1148" s="2">
        <v>590</v>
      </c>
      <c r="F1148" s="2">
        <v>590</v>
      </c>
      <c r="G1148" s="34">
        <v>43902</v>
      </c>
      <c r="H1148" s="2">
        <v>15</v>
      </c>
      <c r="I1148" s="2" t="s">
        <v>4179</v>
      </c>
      <c r="J1148" s="2" t="s">
        <v>4109</v>
      </c>
      <c r="K1148" s="2" t="s">
        <v>3150</v>
      </c>
      <c r="L1148" s="373" t="s">
        <v>3938</v>
      </c>
    </row>
    <row r="1149" spans="1:12">
      <c r="A1149" s="2" t="s">
        <v>3939</v>
      </c>
      <c r="B1149" s="2">
        <v>1810</v>
      </c>
      <c r="C1149" s="2" t="s">
        <v>3153</v>
      </c>
      <c r="D1149" s="2" t="s">
        <v>3154</v>
      </c>
      <c r="E1149" s="2">
        <v>590</v>
      </c>
      <c r="F1149" s="2">
        <v>590</v>
      </c>
      <c r="G1149" s="34">
        <v>43908</v>
      </c>
      <c r="H1149" s="2">
        <v>9</v>
      </c>
      <c r="I1149" s="2" t="s">
        <v>4179</v>
      </c>
      <c r="J1149" s="2" t="s">
        <v>4109</v>
      </c>
      <c r="K1149" s="2" t="s">
        <v>3150</v>
      </c>
      <c r="L1149" s="373" t="s">
        <v>3938</v>
      </c>
    </row>
    <row r="1150" spans="1:12">
      <c r="A1150" s="2" t="s">
        <v>4632</v>
      </c>
      <c r="B1150" s="2">
        <v>2076</v>
      </c>
      <c r="C1150" s="2" t="s">
        <v>3153</v>
      </c>
      <c r="D1150" s="2" t="s">
        <v>3154</v>
      </c>
      <c r="E1150" s="2">
        <v>442.5</v>
      </c>
      <c r="F1150" s="2">
        <v>442.5</v>
      </c>
      <c r="G1150" s="34">
        <v>43875</v>
      </c>
      <c r="H1150" s="2">
        <v>42</v>
      </c>
      <c r="I1150" s="2" t="s">
        <v>4177</v>
      </c>
      <c r="J1150" s="2" t="s">
        <v>4109</v>
      </c>
      <c r="K1150" s="2" t="s">
        <v>3150</v>
      </c>
      <c r="L1150" s="373" t="s">
        <v>3938</v>
      </c>
    </row>
    <row r="1151" spans="1:12">
      <c r="A1151" s="2" t="s">
        <v>3939</v>
      </c>
      <c r="B1151" s="2">
        <v>1810</v>
      </c>
      <c r="C1151" s="2" t="s">
        <v>3153</v>
      </c>
      <c r="D1151" s="2" t="s">
        <v>3154</v>
      </c>
      <c r="E1151" s="2">
        <v>442.5</v>
      </c>
      <c r="F1151" s="2">
        <v>442.5</v>
      </c>
      <c r="G1151" s="34">
        <v>43909</v>
      </c>
      <c r="H1151" s="2">
        <v>8</v>
      </c>
      <c r="I1151" s="2" t="s">
        <v>4179</v>
      </c>
      <c r="J1151" s="2" t="s">
        <v>4109</v>
      </c>
      <c r="K1151" s="2" t="s">
        <v>3150</v>
      </c>
      <c r="L1151" s="373" t="s">
        <v>3938</v>
      </c>
    </row>
    <row r="1152" spans="1:12">
      <c r="A1152" s="2" t="s">
        <v>4633</v>
      </c>
      <c r="B1152" s="2">
        <v>2480</v>
      </c>
      <c r="C1152" s="2" t="s">
        <v>3153</v>
      </c>
      <c r="D1152" s="2" t="s">
        <v>3154</v>
      </c>
      <c r="E1152" s="2">
        <v>560.5</v>
      </c>
      <c r="F1152" s="2">
        <v>560.5</v>
      </c>
      <c r="G1152" s="34">
        <v>43904</v>
      </c>
      <c r="H1152" s="2">
        <v>13</v>
      </c>
      <c r="I1152" s="2" t="s">
        <v>4179</v>
      </c>
      <c r="J1152" s="2" t="s">
        <v>4109</v>
      </c>
      <c r="K1152" s="2" t="s">
        <v>3150</v>
      </c>
      <c r="L1152" s="373" t="s">
        <v>3938</v>
      </c>
    </row>
    <row r="1153" spans="1:12">
      <c r="A1153" s="2" t="s">
        <v>3939</v>
      </c>
      <c r="B1153" s="2">
        <v>1810</v>
      </c>
      <c r="C1153" s="2" t="s">
        <v>3153</v>
      </c>
      <c r="D1153" s="2" t="s">
        <v>3154</v>
      </c>
      <c r="E1153" s="2">
        <v>472</v>
      </c>
      <c r="F1153" s="2">
        <v>472</v>
      </c>
      <c r="G1153" s="34">
        <v>43865</v>
      </c>
      <c r="H1153" s="2">
        <v>52</v>
      </c>
      <c r="I1153" s="2" t="s">
        <v>4177</v>
      </c>
      <c r="J1153" s="2" t="s">
        <v>4109</v>
      </c>
      <c r="K1153" s="2" t="s">
        <v>3150</v>
      </c>
      <c r="L1153" s="373" t="s">
        <v>3938</v>
      </c>
    </row>
    <row r="1154" spans="1:12">
      <c r="A1154" s="2" t="s">
        <v>3939</v>
      </c>
      <c r="B1154" s="2">
        <v>1810</v>
      </c>
      <c r="C1154" s="2" t="s">
        <v>3153</v>
      </c>
      <c r="D1154" s="2" t="s">
        <v>3154</v>
      </c>
      <c r="E1154" s="2">
        <v>590</v>
      </c>
      <c r="F1154" s="2">
        <v>590</v>
      </c>
      <c r="G1154" s="34">
        <v>43893</v>
      </c>
      <c r="H1154" s="2">
        <v>24</v>
      </c>
      <c r="I1154" s="2" t="s">
        <v>4179</v>
      </c>
      <c r="J1154" s="2" t="s">
        <v>4109</v>
      </c>
      <c r="K1154" s="2" t="s">
        <v>3150</v>
      </c>
      <c r="L1154" s="373" t="s">
        <v>3938</v>
      </c>
    </row>
    <row r="1155" spans="1:12">
      <c r="A1155" s="2" t="s">
        <v>3936</v>
      </c>
      <c r="B1155" s="2">
        <v>1198641</v>
      </c>
      <c r="C1155" s="2" t="s">
        <v>3153</v>
      </c>
      <c r="D1155" s="2" t="s">
        <v>3154</v>
      </c>
      <c r="E1155" s="2">
        <v>590</v>
      </c>
      <c r="F1155" s="2">
        <v>590</v>
      </c>
      <c r="G1155" s="34">
        <v>43890</v>
      </c>
      <c r="H1155" s="2">
        <v>27</v>
      </c>
      <c r="I1155" s="2" t="s">
        <v>4179</v>
      </c>
      <c r="J1155" s="2" t="s">
        <v>4109</v>
      </c>
      <c r="K1155" s="2" t="s">
        <v>3150</v>
      </c>
      <c r="L1155" s="373" t="s">
        <v>3938</v>
      </c>
    </row>
    <row r="1156" spans="1:12">
      <c r="A1156" s="2" t="s">
        <v>3939</v>
      </c>
      <c r="B1156" s="2">
        <v>1810</v>
      </c>
      <c r="C1156" s="2" t="s">
        <v>3153</v>
      </c>
      <c r="D1156" s="2" t="s">
        <v>3154</v>
      </c>
      <c r="E1156" s="2">
        <v>737.5</v>
      </c>
      <c r="F1156" s="2">
        <v>737.5</v>
      </c>
      <c r="G1156" s="34">
        <v>43888</v>
      </c>
      <c r="H1156" s="2">
        <v>29</v>
      </c>
      <c r="I1156" s="2" t="s">
        <v>4179</v>
      </c>
      <c r="J1156" s="2" t="s">
        <v>4109</v>
      </c>
      <c r="K1156" s="2" t="s">
        <v>3150</v>
      </c>
      <c r="L1156" s="373" t="s">
        <v>3938</v>
      </c>
    </row>
    <row r="1157" spans="1:12">
      <c r="A1157" s="2" t="s">
        <v>3936</v>
      </c>
      <c r="B1157" s="2">
        <v>1198641</v>
      </c>
      <c r="C1157" s="2" t="s">
        <v>3153</v>
      </c>
      <c r="D1157" s="2" t="s">
        <v>3154</v>
      </c>
      <c r="E1157" s="2">
        <v>472</v>
      </c>
      <c r="F1157" s="2">
        <v>472</v>
      </c>
      <c r="G1157" s="34">
        <v>43902</v>
      </c>
      <c r="H1157" s="2">
        <v>15</v>
      </c>
      <c r="I1157" s="2" t="s">
        <v>4179</v>
      </c>
      <c r="J1157" s="2" t="s">
        <v>4109</v>
      </c>
      <c r="K1157" s="2" t="s">
        <v>3150</v>
      </c>
      <c r="L1157" s="373" t="s">
        <v>3938</v>
      </c>
    </row>
    <row r="1158" spans="1:12">
      <c r="A1158" s="2" t="s">
        <v>4634</v>
      </c>
      <c r="B1158" s="2">
        <v>638502</v>
      </c>
      <c r="C1158" s="2" t="s">
        <v>3153</v>
      </c>
      <c r="D1158" s="2" t="s">
        <v>3154</v>
      </c>
      <c r="E1158" s="2">
        <v>649</v>
      </c>
      <c r="F1158" s="2">
        <v>649</v>
      </c>
      <c r="G1158" s="34">
        <v>43746</v>
      </c>
      <c r="H1158" s="2">
        <v>171</v>
      </c>
      <c r="I1158" s="2" t="s">
        <v>4174</v>
      </c>
      <c r="J1158" s="2" t="s">
        <v>4101</v>
      </c>
      <c r="K1158" s="2" t="s">
        <v>3150</v>
      </c>
      <c r="L1158" s="373" t="s">
        <v>3938</v>
      </c>
    </row>
    <row r="1159" spans="1:12">
      <c r="A1159" s="2" t="s">
        <v>4632</v>
      </c>
      <c r="B1159" s="2">
        <v>2076</v>
      </c>
      <c r="C1159" s="2" t="s">
        <v>3153</v>
      </c>
      <c r="D1159" s="2" t="s">
        <v>3154</v>
      </c>
      <c r="E1159" s="2">
        <v>590</v>
      </c>
      <c r="F1159" s="2">
        <v>590</v>
      </c>
      <c r="G1159" s="34">
        <v>43873</v>
      </c>
      <c r="H1159" s="2">
        <v>44</v>
      </c>
      <c r="I1159" s="2" t="s">
        <v>4177</v>
      </c>
      <c r="J1159" s="2" t="s">
        <v>4109</v>
      </c>
      <c r="K1159" s="2" t="s">
        <v>3150</v>
      </c>
      <c r="L1159" s="373" t="s">
        <v>3938</v>
      </c>
    </row>
    <row r="1160" spans="1:12">
      <c r="A1160" s="2" t="s">
        <v>3939</v>
      </c>
      <c r="B1160" s="2">
        <v>1810</v>
      </c>
      <c r="C1160" s="2" t="s">
        <v>3153</v>
      </c>
      <c r="D1160" s="2" t="s">
        <v>3154</v>
      </c>
      <c r="E1160" s="2">
        <v>472</v>
      </c>
      <c r="F1160" s="2">
        <v>472</v>
      </c>
      <c r="G1160" s="34">
        <v>43871</v>
      </c>
      <c r="H1160" s="2">
        <v>46</v>
      </c>
      <c r="I1160" s="2" t="s">
        <v>4177</v>
      </c>
      <c r="J1160" s="2" t="s">
        <v>4109</v>
      </c>
      <c r="K1160" s="2" t="s">
        <v>3150</v>
      </c>
      <c r="L1160" s="373" t="s">
        <v>3938</v>
      </c>
    </row>
    <row r="1161" spans="1:12">
      <c r="A1161" s="2" t="s">
        <v>3939</v>
      </c>
      <c r="B1161" s="2">
        <v>1810</v>
      </c>
      <c r="C1161" s="2" t="s">
        <v>3153</v>
      </c>
      <c r="D1161" s="2" t="s">
        <v>3154</v>
      </c>
      <c r="E1161" s="2">
        <v>472</v>
      </c>
      <c r="F1161" s="2">
        <v>472</v>
      </c>
      <c r="G1161" s="34">
        <v>43867</v>
      </c>
      <c r="H1161" s="2">
        <v>50</v>
      </c>
      <c r="I1161" s="2" t="s">
        <v>4177</v>
      </c>
      <c r="J1161" s="2" t="s">
        <v>4109</v>
      </c>
      <c r="K1161" s="2" t="s">
        <v>3150</v>
      </c>
      <c r="L1161" s="373" t="s">
        <v>3938</v>
      </c>
    </row>
    <row r="1162" spans="1:12">
      <c r="A1162" s="2" t="s">
        <v>3939</v>
      </c>
      <c r="B1162" s="2">
        <v>1810</v>
      </c>
      <c r="C1162" s="2" t="s">
        <v>3153</v>
      </c>
      <c r="D1162" s="2" t="s">
        <v>3154</v>
      </c>
      <c r="E1162" s="2">
        <v>354</v>
      </c>
      <c r="F1162" s="2">
        <v>354</v>
      </c>
      <c r="G1162" s="34">
        <v>43872</v>
      </c>
      <c r="H1162" s="2">
        <v>45</v>
      </c>
      <c r="I1162" s="2" t="s">
        <v>4177</v>
      </c>
      <c r="J1162" s="2" t="s">
        <v>4109</v>
      </c>
      <c r="K1162" s="2" t="s">
        <v>3150</v>
      </c>
      <c r="L1162" s="373" t="s">
        <v>3938</v>
      </c>
    </row>
    <row r="1163" spans="1:12">
      <c r="A1163" s="2" t="s">
        <v>3936</v>
      </c>
      <c r="B1163" s="2">
        <v>1198641</v>
      </c>
      <c r="C1163" s="2" t="s">
        <v>3153</v>
      </c>
      <c r="D1163" s="2" t="s">
        <v>3154</v>
      </c>
      <c r="E1163" s="2">
        <v>472</v>
      </c>
      <c r="F1163" s="2">
        <v>472</v>
      </c>
      <c r="G1163" s="34">
        <v>43880</v>
      </c>
      <c r="H1163" s="2">
        <v>37</v>
      </c>
      <c r="I1163" s="2" t="s">
        <v>4177</v>
      </c>
      <c r="J1163" s="2" t="s">
        <v>4109</v>
      </c>
      <c r="K1163" s="2" t="s">
        <v>3150</v>
      </c>
      <c r="L1163" s="373" t="s">
        <v>3938</v>
      </c>
    </row>
    <row r="1164" spans="1:12">
      <c r="A1164" s="2" t="s">
        <v>4635</v>
      </c>
      <c r="B1164" s="2">
        <v>1250911</v>
      </c>
      <c r="C1164" s="2" t="s">
        <v>3153</v>
      </c>
      <c r="D1164" s="2" t="s">
        <v>3154</v>
      </c>
      <c r="E1164" s="2">
        <v>531</v>
      </c>
      <c r="F1164" s="2">
        <v>531</v>
      </c>
      <c r="G1164" s="34">
        <v>43847</v>
      </c>
      <c r="H1164" s="2">
        <v>70</v>
      </c>
      <c r="I1164" s="2" t="s">
        <v>4181</v>
      </c>
      <c r="J1164" s="2" t="s">
        <v>4636</v>
      </c>
      <c r="K1164" s="2" t="s">
        <v>3159</v>
      </c>
      <c r="L1164" s="373" t="s">
        <v>3938</v>
      </c>
    </row>
    <row r="1165" spans="1:12">
      <c r="A1165" s="2" t="s">
        <v>4637</v>
      </c>
      <c r="B1165" s="2">
        <v>1170031</v>
      </c>
      <c r="C1165" s="2" t="s">
        <v>3153</v>
      </c>
      <c r="D1165" s="2" t="s">
        <v>3154</v>
      </c>
      <c r="E1165" s="2">
        <v>649</v>
      </c>
      <c r="F1165" s="2">
        <v>649</v>
      </c>
      <c r="G1165" s="34">
        <v>43866</v>
      </c>
      <c r="H1165" s="2">
        <v>51</v>
      </c>
      <c r="I1165" s="2" t="s">
        <v>4177</v>
      </c>
      <c r="J1165" s="2" t="s">
        <v>4636</v>
      </c>
      <c r="K1165" s="2" t="s">
        <v>3159</v>
      </c>
      <c r="L1165" s="373" t="s">
        <v>3938</v>
      </c>
    </row>
    <row r="1166" spans="1:12">
      <c r="A1166" s="2" t="s">
        <v>3939</v>
      </c>
      <c r="B1166" s="2">
        <v>1810</v>
      </c>
      <c r="C1166" s="2" t="s">
        <v>3153</v>
      </c>
      <c r="D1166" s="2" t="s">
        <v>3154</v>
      </c>
      <c r="E1166" s="2">
        <v>885</v>
      </c>
      <c r="F1166" s="2">
        <v>885</v>
      </c>
      <c r="G1166" s="34">
        <v>43881</v>
      </c>
      <c r="H1166" s="2">
        <v>36</v>
      </c>
      <c r="I1166" s="2" t="s">
        <v>4177</v>
      </c>
      <c r="J1166" s="2" t="s">
        <v>4636</v>
      </c>
      <c r="K1166" s="2" t="s">
        <v>3159</v>
      </c>
      <c r="L1166" s="373" t="s">
        <v>3938</v>
      </c>
    </row>
    <row r="1167" spans="1:12">
      <c r="A1167" s="2" t="s">
        <v>4635</v>
      </c>
      <c r="B1167" s="2">
        <v>1250911</v>
      </c>
      <c r="C1167" s="2" t="s">
        <v>3153</v>
      </c>
      <c r="D1167" s="2" t="s">
        <v>3154</v>
      </c>
      <c r="E1167" s="2">
        <v>531</v>
      </c>
      <c r="F1167" s="2">
        <v>531</v>
      </c>
      <c r="G1167" s="34">
        <v>43904</v>
      </c>
      <c r="H1167" s="2">
        <v>13</v>
      </c>
      <c r="I1167" s="2" t="s">
        <v>4179</v>
      </c>
      <c r="J1167" s="2" t="s">
        <v>4636</v>
      </c>
      <c r="K1167" s="2" t="s">
        <v>3159</v>
      </c>
      <c r="L1167" s="373" t="s">
        <v>3938</v>
      </c>
    </row>
    <row r="1168" spans="1:12">
      <c r="A1168" s="2" t="s">
        <v>3954</v>
      </c>
      <c r="B1168" s="2">
        <v>2862</v>
      </c>
      <c r="C1168" s="2" t="s">
        <v>3153</v>
      </c>
      <c r="D1168" s="2" t="s">
        <v>3154</v>
      </c>
      <c r="E1168" s="2">
        <v>767</v>
      </c>
      <c r="F1168" s="2">
        <v>767</v>
      </c>
      <c r="G1168" s="34">
        <v>43887</v>
      </c>
      <c r="H1168" s="2">
        <v>30</v>
      </c>
      <c r="I1168" s="2" t="s">
        <v>4179</v>
      </c>
      <c r="J1168" s="2" t="s">
        <v>4636</v>
      </c>
      <c r="K1168" s="2" t="s">
        <v>3159</v>
      </c>
      <c r="L1168" s="373" t="s">
        <v>3938</v>
      </c>
    </row>
    <row r="1169" spans="1:12">
      <c r="A1169" s="2" t="s">
        <v>4635</v>
      </c>
      <c r="B1169" s="2">
        <v>1250911</v>
      </c>
      <c r="C1169" s="2" t="s">
        <v>3153</v>
      </c>
      <c r="D1169" s="2" t="s">
        <v>3154</v>
      </c>
      <c r="E1169" s="2">
        <v>590</v>
      </c>
      <c r="F1169" s="2">
        <v>590</v>
      </c>
      <c r="G1169" s="34">
        <v>43854</v>
      </c>
      <c r="H1169" s="2">
        <v>63</v>
      </c>
      <c r="I1169" s="2" t="s">
        <v>4181</v>
      </c>
      <c r="J1169" s="2" t="s">
        <v>4636</v>
      </c>
      <c r="K1169" s="2" t="s">
        <v>3159</v>
      </c>
      <c r="L1169" s="373" t="s">
        <v>3938</v>
      </c>
    </row>
    <row r="1170" spans="1:12">
      <c r="A1170" s="2" t="s">
        <v>3954</v>
      </c>
      <c r="B1170" s="2">
        <v>2862</v>
      </c>
      <c r="C1170" s="2" t="s">
        <v>3153</v>
      </c>
      <c r="D1170" s="2" t="s">
        <v>3154</v>
      </c>
      <c r="E1170" s="2">
        <v>531</v>
      </c>
      <c r="F1170" s="2">
        <v>531</v>
      </c>
      <c r="G1170" s="34">
        <v>43858</v>
      </c>
      <c r="H1170" s="2">
        <v>59</v>
      </c>
      <c r="I1170" s="2" t="s">
        <v>4177</v>
      </c>
      <c r="J1170" s="2" t="s">
        <v>4636</v>
      </c>
      <c r="K1170" s="2" t="s">
        <v>3159</v>
      </c>
      <c r="L1170" s="373" t="s">
        <v>3938</v>
      </c>
    </row>
    <row r="1171" spans="1:12">
      <c r="A1171" s="2" t="s">
        <v>4638</v>
      </c>
      <c r="B1171" s="2">
        <v>1170035</v>
      </c>
      <c r="C1171" s="2" t="s">
        <v>3153</v>
      </c>
      <c r="D1171" s="2" t="s">
        <v>3154</v>
      </c>
      <c r="E1171" s="2">
        <v>590</v>
      </c>
      <c r="F1171" s="2">
        <v>590</v>
      </c>
      <c r="G1171" s="34">
        <v>43852</v>
      </c>
      <c r="H1171" s="2">
        <v>65</v>
      </c>
      <c r="I1171" s="2" t="s">
        <v>4181</v>
      </c>
      <c r="J1171" s="2" t="s">
        <v>4636</v>
      </c>
      <c r="K1171" s="2" t="s">
        <v>3159</v>
      </c>
      <c r="L1171" s="373" t="s">
        <v>3938</v>
      </c>
    </row>
    <row r="1172" spans="1:12">
      <c r="A1172" s="2" t="s">
        <v>4637</v>
      </c>
      <c r="B1172" s="2">
        <v>1170031</v>
      </c>
      <c r="C1172" s="2" t="s">
        <v>3153</v>
      </c>
      <c r="D1172" s="2" t="s">
        <v>3154</v>
      </c>
      <c r="E1172" s="2">
        <v>767</v>
      </c>
      <c r="F1172" s="2">
        <v>767</v>
      </c>
      <c r="G1172" s="34">
        <v>43835</v>
      </c>
      <c r="H1172" s="2">
        <v>82</v>
      </c>
      <c r="I1172" s="2" t="s">
        <v>4181</v>
      </c>
      <c r="J1172" s="2" t="s">
        <v>4636</v>
      </c>
      <c r="K1172" s="2" t="s">
        <v>3159</v>
      </c>
      <c r="L1172" s="373" t="s">
        <v>3938</v>
      </c>
    </row>
    <row r="1173" spans="1:12">
      <c r="A1173" s="2" t="s">
        <v>4639</v>
      </c>
      <c r="B1173" s="2">
        <v>1208</v>
      </c>
      <c r="C1173" s="2" t="s">
        <v>3153</v>
      </c>
      <c r="D1173" s="2" t="s">
        <v>3154</v>
      </c>
      <c r="E1173" s="2">
        <v>890.9</v>
      </c>
      <c r="F1173" s="2">
        <v>890.9</v>
      </c>
      <c r="G1173" s="34">
        <v>43778</v>
      </c>
      <c r="H1173" s="2">
        <v>139</v>
      </c>
      <c r="I1173" s="2" t="s">
        <v>4174</v>
      </c>
      <c r="J1173" s="2" t="s">
        <v>4636</v>
      </c>
      <c r="K1173" s="2" t="s">
        <v>3159</v>
      </c>
      <c r="L1173" s="373" t="s">
        <v>3938</v>
      </c>
    </row>
    <row r="1174" spans="1:12">
      <c r="A1174" s="2" t="s">
        <v>4640</v>
      </c>
      <c r="B1174" s="2">
        <v>678004</v>
      </c>
      <c r="C1174" s="2" t="s">
        <v>3153</v>
      </c>
      <c r="D1174" s="2" t="s">
        <v>3154</v>
      </c>
      <c r="E1174" s="2">
        <v>767</v>
      </c>
      <c r="F1174" s="2">
        <v>177</v>
      </c>
      <c r="G1174" s="34">
        <v>43820</v>
      </c>
      <c r="H1174" s="2">
        <v>97</v>
      </c>
      <c r="I1174" s="2" t="s">
        <v>4174</v>
      </c>
      <c r="J1174" s="2" t="s">
        <v>4636</v>
      </c>
      <c r="K1174" s="2" t="s">
        <v>3159</v>
      </c>
      <c r="L1174" s="373" t="s">
        <v>3938</v>
      </c>
    </row>
    <row r="1175" spans="1:12">
      <c r="A1175" s="2" t="s">
        <v>3939</v>
      </c>
      <c r="B1175" s="2">
        <v>1810</v>
      </c>
      <c r="C1175" s="2" t="s">
        <v>3153</v>
      </c>
      <c r="D1175" s="2" t="s">
        <v>3154</v>
      </c>
      <c r="E1175" s="2">
        <v>885</v>
      </c>
      <c r="F1175" s="2">
        <v>885</v>
      </c>
      <c r="G1175" s="34">
        <v>43858</v>
      </c>
      <c r="H1175" s="2">
        <v>59</v>
      </c>
      <c r="I1175" s="2" t="s">
        <v>4177</v>
      </c>
      <c r="J1175" s="2" t="s">
        <v>4636</v>
      </c>
      <c r="K1175" s="2" t="s">
        <v>3159</v>
      </c>
      <c r="L1175" s="373" t="s">
        <v>3938</v>
      </c>
    </row>
    <row r="1176" spans="1:12">
      <c r="A1176" s="2" t="s">
        <v>4641</v>
      </c>
      <c r="B1176" s="2">
        <v>1690</v>
      </c>
      <c r="C1176" s="2" t="s">
        <v>3153</v>
      </c>
      <c r="D1176" s="2" t="s">
        <v>3154</v>
      </c>
      <c r="E1176" s="2">
        <v>767</v>
      </c>
      <c r="F1176" s="2">
        <v>767</v>
      </c>
      <c r="G1176" s="34">
        <v>43852</v>
      </c>
      <c r="H1176" s="2">
        <v>65</v>
      </c>
      <c r="I1176" s="2" t="s">
        <v>4181</v>
      </c>
      <c r="J1176" s="2" t="s">
        <v>4636</v>
      </c>
      <c r="K1176" s="2" t="s">
        <v>3159</v>
      </c>
      <c r="L1176" s="373" t="s">
        <v>3938</v>
      </c>
    </row>
    <row r="1177" spans="1:12">
      <c r="A1177" s="2" t="s">
        <v>3954</v>
      </c>
      <c r="B1177" s="2">
        <v>2862</v>
      </c>
      <c r="C1177" s="2" t="s">
        <v>3153</v>
      </c>
      <c r="D1177" s="2" t="s">
        <v>3154</v>
      </c>
      <c r="E1177" s="2">
        <v>914.5</v>
      </c>
      <c r="F1177" s="2">
        <v>914.5</v>
      </c>
      <c r="G1177" s="34">
        <v>43816</v>
      </c>
      <c r="H1177" s="2">
        <v>101</v>
      </c>
      <c r="I1177" s="2" t="s">
        <v>4174</v>
      </c>
      <c r="J1177" s="2" t="s">
        <v>4636</v>
      </c>
      <c r="K1177" s="2" t="s">
        <v>3159</v>
      </c>
      <c r="L1177" s="373" t="s">
        <v>3938</v>
      </c>
    </row>
    <row r="1178" spans="1:12">
      <c r="A1178" s="2" t="s">
        <v>4642</v>
      </c>
      <c r="B1178" s="2">
        <v>1877</v>
      </c>
      <c r="C1178" s="2" t="s">
        <v>3153</v>
      </c>
      <c r="D1178" s="2" t="s">
        <v>3154</v>
      </c>
      <c r="E1178" s="2">
        <v>531</v>
      </c>
      <c r="F1178" s="2">
        <v>531</v>
      </c>
      <c r="G1178" s="34">
        <v>43848</v>
      </c>
      <c r="H1178" s="2">
        <v>69</v>
      </c>
      <c r="I1178" s="2" t="s">
        <v>4181</v>
      </c>
      <c r="J1178" s="2" t="s">
        <v>4636</v>
      </c>
      <c r="K1178" s="2" t="s">
        <v>3159</v>
      </c>
      <c r="L1178" s="373" t="s">
        <v>3938</v>
      </c>
    </row>
    <row r="1179" spans="1:12">
      <c r="A1179" s="2" t="s">
        <v>3954</v>
      </c>
      <c r="B1179" s="2">
        <v>2862</v>
      </c>
      <c r="C1179" s="2" t="s">
        <v>3153</v>
      </c>
      <c r="D1179" s="2" t="s">
        <v>3154</v>
      </c>
      <c r="E1179" s="2">
        <v>531</v>
      </c>
      <c r="F1179" s="2">
        <v>531</v>
      </c>
      <c r="G1179" s="34">
        <v>43843</v>
      </c>
      <c r="H1179" s="2">
        <v>74</v>
      </c>
      <c r="I1179" s="2" t="s">
        <v>4181</v>
      </c>
      <c r="J1179" s="2" t="s">
        <v>4636</v>
      </c>
      <c r="K1179" s="2" t="s">
        <v>3159</v>
      </c>
      <c r="L1179" s="373" t="s">
        <v>3938</v>
      </c>
    </row>
    <row r="1180" spans="1:12">
      <c r="A1180" s="2" t="s">
        <v>3939</v>
      </c>
      <c r="B1180" s="2">
        <v>1810</v>
      </c>
      <c r="C1180" s="2" t="s">
        <v>3153</v>
      </c>
      <c r="D1180" s="2" t="s">
        <v>3154</v>
      </c>
      <c r="E1180" s="2">
        <v>531</v>
      </c>
      <c r="F1180" s="2">
        <v>531</v>
      </c>
      <c r="G1180" s="34">
        <v>43809</v>
      </c>
      <c r="H1180" s="2">
        <v>108</v>
      </c>
      <c r="I1180" s="2" t="s">
        <v>4174</v>
      </c>
      <c r="J1180" s="2" t="s">
        <v>4636</v>
      </c>
      <c r="K1180" s="2" t="s">
        <v>3159</v>
      </c>
      <c r="L1180" s="373" t="s">
        <v>3938</v>
      </c>
    </row>
    <row r="1181" spans="1:12">
      <c r="A1181" s="2" t="s">
        <v>3936</v>
      </c>
      <c r="B1181" s="2">
        <v>1198641</v>
      </c>
      <c r="C1181" s="2" t="s">
        <v>3153</v>
      </c>
      <c r="D1181" s="2" t="s">
        <v>3154</v>
      </c>
      <c r="E1181" s="2">
        <v>590</v>
      </c>
      <c r="F1181" s="2">
        <v>590</v>
      </c>
      <c r="G1181" s="34">
        <v>43864</v>
      </c>
      <c r="H1181" s="2">
        <v>53</v>
      </c>
      <c r="I1181" s="2" t="s">
        <v>4177</v>
      </c>
      <c r="J1181" s="2" t="s">
        <v>4636</v>
      </c>
      <c r="K1181" s="2" t="s">
        <v>3159</v>
      </c>
      <c r="L1181" s="373" t="s">
        <v>3938</v>
      </c>
    </row>
    <row r="1182" spans="1:12">
      <c r="A1182" s="2" t="s">
        <v>3936</v>
      </c>
      <c r="B1182" s="2">
        <v>1198641</v>
      </c>
      <c r="C1182" s="2" t="s">
        <v>3153</v>
      </c>
      <c r="D1182" s="2" t="s">
        <v>3154</v>
      </c>
      <c r="E1182" s="2">
        <v>708</v>
      </c>
      <c r="F1182" s="2">
        <v>708</v>
      </c>
      <c r="G1182" s="34">
        <v>43906</v>
      </c>
      <c r="H1182" s="2">
        <v>11</v>
      </c>
      <c r="I1182" s="2" t="s">
        <v>4179</v>
      </c>
      <c r="J1182" s="2" t="s">
        <v>4636</v>
      </c>
      <c r="K1182" s="2" t="s">
        <v>3159</v>
      </c>
      <c r="L1182" s="373" t="s">
        <v>3938</v>
      </c>
    </row>
    <row r="1183" spans="1:12">
      <c r="A1183" s="2" t="s">
        <v>3954</v>
      </c>
      <c r="B1183" s="2">
        <v>2862</v>
      </c>
      <c r="C1183" s="2" t="s">
        <v>3153</v>
      </c>
      <c r="D1183" s="2" t="s">
        <v>3154</v>
      </c>
      <c r="E1183" s="2">
        <v>772.9</v>
      </c>
      <c r="F1183" s="2">
        <v>772.9</v>
      </c>
      <c r="G1183" s="34">
        <v>43829</v>
      </c>
      <c r="H1183" s="2">
        <v>88</v>
      </c>
      <c r="I1183" s="2" t="s">
        <v>4181</v>
      </c>
      <c r="J1183" s="2" t="s">
        <v>4636</v>
      </c>
      <c r="K1183" s="2" t="s">
        <v>3159</v>
      </c>
      <c r="L1183" s="373" t="s">
        <v>3938</v>
      </c>
    </row>
    <row r="1184" spans="1:12">
      <c r="A1184" s="2" t="s">
        <v>4637</v>
      </c>
      <c r="B1184" s="2">
        <v>1170031</v>
      </c>
      <c r="C1184" s="2" t="s">
        <v>3153</v>
      </c>
      <c r="D1184" s="2" t="s">
        <v>3154</v>
      </c>
      <c r="E1184" s="2">
        <v>767</v>
      </c>
      <c r="F1184" s="2">
        <v>767</v>
      </c>
      <c r="G1184" s="34">
        <v>43897</v>
      </c>
      <c r="H1184" s="2">
        <v>20</v>
      </c>
      <c r="I1184" s="2" t="s">
        <v>4179</v>
      </c>
      <c r="J1184" s="2" t="s">
        <v>4636</v>
      </c>
      <c r="K1184" s="2" t="s">
        <v>3159</v>
      </c>
      <c r="L1184" s="373" t="s">
        <v>3938</v>
      </c>
    </row>
    <row r="1185" spans="1:12">
      <c r="A1185" s="2" t="s">
        <v>4635</v>
      </c>
      <c r="B1185" s="2">
        <v>1250911</v>
      </c>
      <c r="C1185" s="2" t="s">
        <v>3153</v>
      </c>
      <c r="D1185" s="2" t="s">
        <v>3154</v>
      </c>
      <c r="E1185" s="2">
        <v>531</v>
      </c>
      <c r="F1185" s="2">
        <v>531</v>
      </c>
      <c r="G1185" s="34">
        <v>43902</v>
      </c>
      <c r="H1185" s="2">
        <v>15</v>
      </c>
      <c r="I1185" s="2" t="s">
        <v>4179</v>
      </c>
      <c r="J1185" s="2" t="s">
        <v>4636</v>
      </c>
      <c r="K1185" s="2" t="s">
        <v>3159</v>
      </c>
      <c r="L1185" s="373" t="s">
        <v>3938</v>
      </c>
    </row>
    <row r="1186" spans="1:12">
      <c r="A1186" s="2" t="s">
        <v>4643</v>
      </c>
      <c r="B1186" s="2">
        <v>1805</v>
      </c>
      <c r="C1186" s="2" t="s">
        <v>3153</v>
      </c>
      <c r="D1186" s="2" t="s">
        <v>3154</v>
      </c>
      <c r="E1186" s="2">
        <v>890.9</v>
      </c>
      <c r="F1186" s="2">
        <v>890.9</v>
      </c>
      <c r="G1186" s="34">
        <v>43807</v>
      </c>
      <c r="H1186" s="2">
        <v>110</v>
      </c>
      <c r="I1186" s="2" t="s">
        <v>4174</v>
      </c>
      <c r="J1186" s="2" t="s">
        <v>4636</v>
      </c>
      <c r="K1186" s="2" t="s">
        <v>3159</v>
      </c>
      <c r="L1186" s="373" t="s">
        <v>3938</v>
      </c>
    </row>
    <row r="1187" spans="1:12">
      <c r="A1187" s="2" t="s">
        <v>4644</v>
      </c>
      <c r="B1187" s="2">
        <v>1210</v>
      </c>
      <c r="C1187" s="2" t="s">
        <v>3153</v>
      </c>
      <c r="D1187" s="2" t="s">
        <v>3154</v>
      </c>
      <c r="E1187" s="2">
        <v>590</v>
      </c>
      <c r="F1187" s="2">
        <v>126</v>
      </c>
      <c r="G1187" s="34">
        <v>43875</v>
      </c>
      <c r="H1187" s="2">
        <v>42</v>
      </c>
      <c r="I1187" s="2" t="s">
        <v>4177</v>
      </c>
      <c r="J1187" s="2" t="s">
        <v>4636</v>
      </c>
      <c r="K1187" s="2" t="s">
        <v>3159</v>
      </c>
      <c r="L1187" s="373" t="s">
        <v>3938</v>
      </c>
    </row>
    <row r="1188" spans="1:12">
      <c r="A1188" s="2" t="s">
        <v>4637</v>
      </c>
      <c r="B1188" s="2">
        <v>1170031</v>
      </c>
      <c r="C1188" s="2" t="s">
        <v>3153</v>
      </c>
      <c r="D1188" s="2" t="s">
        <v>3154</v>
      </c>
      <c r="E1188" s="2">
        <v>649</v>
      </c>
      <c r="F1188" s="2">
        <v>649</v>
      </c>
      <c r="G1188" s="34">
        <v>43896</v>
      </c>
      <c r="H1188" s="2">
        <v>21</v>
      </c>
      <c r="I1188" s="2" t="s">
        <v>4179</v>
      </c>
      <c r="J1188" s="2" t="s">
        <v>4636</v>
      </c>
      <c r="K1188" s="2" t="s">
        <v>3159</v>
      </c>
      <c r="L1188" s="373" t="s">
        <v>3938</v>
      </c>
    </row>
    <row r="1189" spans="1:12">
      <c r="A1189" s="2" t="s">
        <v>4637</v>
      </c>
      <c r="B1189" s="2">
        <v>1170031</v>
      </c>
      <c r="C1189" s="2" t="s">
        <v>3153</v>
      </c>
      <c r="D1189" s="2" t="s">
        <v>3154</v>
      </c>
      <c r="E1189" s="2">
        <v>737.5</v>
      </c>
      <c r="F1189" s="2">
        <v>737.5</v>
      </c>
      <c r="G1189" s="34">
        <v>43843</v>
      </c>
      <c r="H1189" s="2">
        <v>74</v>
      </c>
      <c r="I1189" s="2" t="s">
        <v>4181</v>
      </c>
      <c r="J1189" s="2" t="s">
        <v>4636</v>
      </c>
      <c r="K1189" s="2" t="s">
        <v>3159</v>
      </c>
      <c r="L1189" s="373" t="s">
        <v>3938</v>
      </c>
    </row>
    <row r="1190" spans="1:12">
      <c r="A1190" s="2" t="s">
        <v>3936</v>
      </c>
      <c r="B1190" s="2">
        <v>1198641</v>
      </c>
      <c r="C1190" s="2" t="s">
        <v>3153</v>
      </c>
      <c r="D1190" s="2" t="s">
        <v>3154</v>
      </c>
      <c r="E1190" s="2">
        <v>767</v>
      </c>
      <c r="F1190" s="2">
        <v>767</v>
      </c>
      <c r="G1190" s="34">
        <v>43880</v>
      </c>
      <c r="H1190" s="2">
        <v>37</v>
      </c>
      <c r="I1190" s="2" t="s">
        <v>4177</v>
      </c>
      <c r="J1190" s="2" t="s">
        <v>4636</v>
      </c>
      <c r="K1190" s="2" t="s">
        <v>3159</v>
      </c>
      <c r="L1190" s="373" t="s">
        <v>3938</v>
      </c>
    </row>
    <row r="1191" spans="1:12">
      <c r="A1191" s="2" t="s">
        <v>4635</v>
      </c>
      <c r="B1191" s="2">
        <v>1250911</v>
      </c>
      <c r="C1191" s="2" t="s">
        <v>3153</v>
      </c>
      <c r="D1191" s="2" t="s">
        <v>3154</v>
      </c>
      <c r="E1191" s="2">
        <v>590</v>
      </c>
      <c r="F1191" s="2">
        <v>590</v>
      </c>
      <c r="G1191" s="34">
        <v>43853</v>
      </c>
      <c r="H1191" s="2">
        <v>64</v>
      </c>
      <c r="I1191" s="2" t="s">
        <v>4181</v>
      </c>
      <c r="J1191" s="2" t="s">
        <v>4636</v>
      </c>
      <c r="K1191" s="2" t="s">
        <v>3159</v>
      </c>
      <c r="L1191" s="373" t="s">
        <v>3938</v>
      </c>
    </row>
    <row r="1192" spans="1:12">
      <c r="A1192" s="2" t="s">
        <v>4638</v>
      </c>
      <c r="B1192" s="2">
        <v>1170035</v>
      </c>
      <c r="C1192" s="2" t="s">
        <v>3153</v>
      </c>
      <c r="D1192" s="2" t="s">
        <v>3154</v>
      </c>
      <c r="E1192" s="2">
        <v>737.5</v>
      </c>
      <c r="F1192" s="2">
        <v>737.5</v>
      </c>
      <c r="G1192" s="34">
        <v>43847</v>
      </c>
      <c r="H1192" s="2">
        <v>70</v>
      </c>
      <c r="I1192" s="2" t="s">
        <v>4181</v>
      </c>
      <c r="J1192" s="2" t="s">
        <v>4636</v>
      </c>
      <c r="K1192" s="2" t="s">
        <v>3159</v>
      </c>
      <c r="L1192" s="373" t="s">
        <v>3938</v>
      </c>
    </row>
    <row r="1193" spans="1:12">
      <c r="A1193" s="2" t="s">
        <v>3954</v>
      </c>
      <c r="B1193" s="2">
        <v>2862</v>
      </c>
      <c r="C1193" s="2" t="s">
        <v>3153</v>
      </c>
      <c r="D1193" s="2" t="s">
        <v>3154</v>
      </c>
      <c r="E1193" s="2">
        <v>767</v>
      </c>
      <c r="F1193" s="2">
        <v>767</v>
      </c>
      <c r="G1193" s="34">
        <v>43881</v>
      </c>
      <c r="H1193" s="2">
        <v>36</v>
      </c>
      <c r="I1193" s="2" t="s">
        <v>4177</v>
      </c>
      <c r="J1193" s="2" t="s">
        <v>4636</v>
      </c>
      <c r="K1193" s="2" t="s">
        <v>3159</v>
      </c>
      <c r="L1193" s="373" t="s">
        <v>3938</v>
      </c>
    </row>
    <row r="1194" spans="1:12">
      <c r="A1194" s="2" t="s">
        <v>4637</v>
      </c>
      <c r="B1194" s="2">
        <v>1170031</v>
      </c>
      <c r="C1194" s="2" t="s">
        <v>3153</v>
      </c>
      <c r="D1194" s="2" t="s">
        <v>3154</v>
      </c>
      <c r="E1194" s="2">
        <v>649</v>
      </c>
      <c r="F1194" s="2">
        <v>649</v>
      </c>
      <c r="G1194" s="34">
        <v>43901</v>
      </c>
      <c r="H1194" s="2">
        <v>16</v>
      </c>
      <c r="I1194" s="2" t="s">
        <v>4179</v>
      </c>
      <c r="J1194" s="2" t="s">
        <v>4636</v>
      </c>
      <c r="K1194" s="2" t="s">
        <v>3159</v>
      </c>
      <c r="L1194" s="373" t="s">
        <v>3938</v>
      </c>
    </row>
    <row r="1195" spans="1:12">
      <c r="A1195" s="2" t="s">
        <v>4635</v>
      </c>
      <c r="B1195" s="2">
        <v>1250911</v>
      </c>
      <c r="C1195" s="2" t="s">
        <v>3153</v>
      </c>
      <c r="D1195" s="2" t="s">
        <v>3154</v>
      </c>
      <c r="E1195" s="2">
        <v>590</v>
      </c>
      <c r="F1195" s="2">
        <v>590</v>
      </c>
      <c r="G1195" s="34">
        <v>43881</v>
      </c>
      <c r="H1195" s="2">
        <v>36</v>
      </c>
      <c r="I1195" s="2" t="s">
        <v>4177</v>
      </c>
      <c r="J1195" s="2" t="s">
        <v>4636</v>
      </c>
      <c r="K1195" s="2" t="s">
        <v>3159</v>
      </c>
      <c r="L1195" s="373" t="s">
        <v>3938</v>
      </c>
    </row>
    <row r="1196" spans="1:12">
      <c r="A1196" s="2" t="s">
        <v>4637</v>
      </c>
      <c r="B1196" s="2">
        <v>1170031</v>
      </c>
      <c r="C1196" s="2" t="s">
        <v>3153</v>
      </c>
      <c r="D1196" s="2" t="s">
        <v>3154</v>
      </c>
      <c r="E1196" s="2">
        <v>649</v>
      </c>
      <c r="F1196" s="2">
        <v>649</v>
      </c>
      <c r="G1196" s="34">
        <v>43832</v>
      </c>
      <c r="H1196" s="2">
        <v>85</v>
      </c>
      <c r="I1196" s="2" t="s">
        <v>4181</v>
      </c>
      <c r="J1196" s="2" t="s">
        <v>4636</v>
      </c>
      <c r="K1196" s="2" t="s">
        <v>3159</v>
      </c>
      <c r="L1196" s="373" t="s">
        <v>3938</v>
      </c>
    </row>
    <row r="1197" spans="1:12">
      <c r="A1197" s="2" t="s">
        <v>3936</v>
      </c>
      <c r="B1197" s="2">
        <v>325914</v>
      </c>
      <c r="C1197" s="2" t="s">
        <v>3153</v>
      </c>
      <c r="D1197" s="2" t="s">
        <v>3154</v>
      </c>
      <c r="E1197" s="2">
        <v>708</v>
      </c>
      <c r="F1197" s="2">
        <v>708</v>
      </c>
      <c r="G1197" s="34">
        <v>43770</v>
      </c>
      <c r="H1197" s="2">
        <v>147</v>
      </c>
      <c r="I1197" s="2" t="s">
        <v>4174</v>
      </c>
      <c r="J1197" s="2" t="s">
        <v>4636</v>
      </c>
      <c r="K1197" s="2" t="s">
        <v>3159</v>
      </c>
      <c r="L1197" s="373" t="s">
        <v>3938</v>
      </c>
    </row>
    <row r="1198" spans="1:12">
      <c r="A1198" s="2" t="s">
        <v>3939</v>
      </c>
      <c r="B1198" s="2">
        <v>1810</v>
      </c>
      <c r="C1198" s="2" t="s">
        <v>3153</v>
      </c>
      <c r="D1198" s="2" t="s">
        <v>3154</v>
      </c>
      <c r="E1198" s="2">
        <v>649</v>
      </c>
      <c r="F1198" s="2">
        <v>649</v>
      </c>
      <c r="G1198" s="34">
        <v>43895</v>
      </c>
      <c r="H1198" s="2">
        <v>22</v>
      </c>
      <c r="I1198" s="2" t="s">
        <v>4179</v>
      </c>
      <c r="J1198" s="2" t="s">
        <v>4636</v>
      </c>
      <c r="K1198" s="2" t="s">
        <v>3159</v>
      </c>
      <c r="L1198" s="373" t="s">
        <v>3938</v>
      </c>
    </row>
    <row r="1199" spans="1:12">
      <c r="A1199" s="2" t="s">
        <v>4635</v>
      </c>
      <c r="B1199" s="2">
        <v>1250911</v>
      </c>
      <c r="C1199" s="2" t="s">
        <v>3153</v>
      </c>
      <c r="D1199" s="2" t="s">
        <v>3154</v>
      </c>
      <c r="E1199" s="2">
        <v>737.5</v>
      </c>
      <c r="F1199" s="2">
        <v>737.5</v>
      </c>
      <c r="G1199" s="34">
        <v>43813</v>
      </c>
      <c r="H1199" s="2">
        <v>104</v>
      </c>
      <c r="I1199" s="2" t="s">
        <v>4174</v>
      </c>
      <c r="J1199" s="2" t="s">
        <v>4636</v>
      </c>
      <c r="K1199" s="2" t="s">
        <v>3159</v>
      </c>
      <c r="L1199" s="373" t="s">
        <v>3938</v>
      </c>
    </row>
    <row r="1200" spans="1:12">
      <c r="A1200" s="2" t="s">
        <v>3954</v>
      </c>
      <c r="B1200" s="2">
        <v>2862</v>
      </c>
      <c r="C1200" s="2" t="s">
        <v>3153</v>
      </c>
      <c r="D1200" s="2" t="s">
        <v>3154</v>
      </c>
      <c r="E1200" s="2">
        <v>649</v>
      </c>
      <c r="F1200" s="2">
        <v>649</v>
      </c>
      <c r="G1200" s="34">
        <v>43837</v>
      </c>
      <c r="H1200" s="2">
        <v>80</v>
      </c>
      <c r="I1200" s="2" t="s">
        <v>4181</v>
      </c>
      <c r="J1200" s="2" t="s">
        <v>4636</v>
      </c>
      <c r="K1200" s="2" t="s">
        <v>3159</v>
      </c>
      <c r="L1200" s="373" t="s">
        <v>3938</v>
      </c>
    </row>
    <row r="1201" spans="1:12">
      <c r="A1201" s="2" t="s">
        <v>4645</v>
      </c>
      <c r="B1201" s="2">
        <v>2501</v>
      </c>
      <c r="C1201" s="2" t="s">
        <v>3153</v>
      </c>
      <c r="D1201" s="2" t="s">
        <v>3154</v>
      </c>
      <c r="E1201" s="2">
        <v>767</v>
      </c>
      <c r="F1201" s="2">
        <v>187</v>
      </c>
      <c r="G1201" s="34">
        <v>43823</v>
      </c>
      <c r="H1201" s="2">
        <v>94</v>
      </c>
      <c r="I1201" s="2" t="s">
        <v>4174</v>
      </c>
      <c r="J1201" s="2" t="s">
        <v>4636</v>
      </c>
      <c r="K1201" s="2" t="s">
        <v>3159</v>
      </c>
      <c r="L1201" s="373" t="s">
        <v>3938</v>
      </c>
    </row>
    <row r="1202" spans="1:12">
      <c r="A1202" s="2" t="s">
        <v>3954</v>
      </c>
      <c r="B1202" s="2">
        <v>2862</v>
      </c>
      <c r="C1202" s="2" t="s">
        <v>3153</v>
      </c>
      <c r="D1202" s="2" t="s">
        <v>3154</v>
      </c>
      <c r="E1202" s="2">
        <v>826</v>
      </c>
      <c r="F1202" s="2">
        <v>826</v>
      </c>
      <c r="G1202" s="34">
        <v>43908</v>
      </c>
      <c r="H1202" s="2">
        <v>9</v>
      </c>
      <c r="I1202" s="2" t="s">
        <v>4179</v>
      </c>
      <c r="J1202" s="2" t="s">
        <v>4636</v>
      </c>
      <c r="K1202" s="2" t="s">
        <v>3159</v>
      </c>
      <c r="L1202" s="373" t="s">
        <v>3938</v>
      </c>
    </row>
    <row r="1203" spans="1:12">
      <c r="A1203" s="2" t="s">
        <v>3939</v>
      </c>
      <c r="B1203" s="2">
        <v>1810</v>
      </c>
      <c r="C1203" s="2" t="s">
        <v>3153</v>
      </c>
      <c r="D1203" s="2" t="s">
        <v>3154</v>
      </c>
      <c r="E1203" s="2">
        <v>914.5</v>
      </c>
      <c r="F1203" s="2">
        <v>914.5</v>
      </c>
      <c r="G1203" s="34">
        <v>43850</v>
      </c>
      <c r="H1203" s="2">
        <v>67</v>
      </c>
      <c r="I1203" s="2" t="s">
        <v>4181</v>
      </c>
      <c r="J1203" s="2" t="s">
        <v>4636</v>
      </c>
      <c r="K1203" s="2" t="s">
        <v>3159</v>
      </c>
      <c r="L1203" s="373" t="s">
        <v>3938</v>
      </c>
    </row>
    <row r="1204" spans="1:12">
      <c r="A1204" s="2" t="s">
        <v>3954</v>
      </c>
      <c r="B1204" s="2">
        <v>2862</v>
      </c>
      <c r="C1204" s="2" t="s">
        <v>3153</v>
      </c>
      <c r="D1204" s="2" t="s">
        <v>3154</v>
      </c>
      <c r="E1204" s="2">
        <v>649</v>
      </c>
      <c r="F1204" s="2">
        <v>649</v>
      </c>
      <c r="G1204" s="34">
        <v>43876</v>
      </c>
      <c r="H1204" s="2">
        <v>41</v>
      </c>
      <c r="I1204" s="2" t="s">
        <v>4177</v>
      </c>
      <c r="J1204" s="2" t="s">
        <v>4636</v>
      </c>
      <c r="K1204" s="2" t="s">
        <v>3159</v>
      </c>
      <c r="L1204" s="373" t="s">
        <v>3938</v>
      </c>
    </row>
    <row r="1205" spans="1:12">
      <c r="A1205" s="2" t="s">
        <v>4638</v>
      </c>
      <c r="B1205" s="2">
        <v>1170035</v>
      </c>
      <c r="C1205" s="2" t="s">
        <v>3153</v>
      </c>
      <c r="D1205" s="2" t="s">
        <v>3154</v>
      </c>
      <c r="E1205" s="2">
        <v>590</v>
      </c>
      <c r="F1205" s="2">
        <v>590</v>
      </c>
      <c r="G1205" s="34">
        <v>43839</v>
      </c>
      <c r="H1205" s="2">
        <v>78</v>
      </c>
      <c r="I1205" s="2" t="s">
        <v>4181</v>
      </c>
      <c r="J1205" s="2" t="s">
        <v>4636</v>
      </c>
      <c r="K1205" s="2" t="s">
        <v>3159</v>
      </c>
      <c r="L1205" s="373" t="s">
        <v>3938</v>
      </c>
    </row>
    <row r="1206" spans="1:12">
      <c r="A1206" s="2" t="s">
        <v>4646</v>
      </c>
      <c r="B1206" s="2">
        <v>326861</v>
      </c>
      <c r="C1206" s="2" t="s">
        <v>3153</v>
      </c>
      <c r="D1206" s="2" t="s">
        <v>3154</v>
      </c>
      <c r="E1206" s="2">
        <v>649</v>
      </c>
      <c r="F1206" s="2">
        <v>649</v>
      </c>
      <c r="G1206" s="34">
        <v>43887</v>
      </c>
      <c r="H1206" s="2">
        <v>30</v>
      </c>
      <c r="I1206" s="2" t="s">
        <v>4179</v>
      </c>
      <c r="J1206" s="2" t="s">
        <v>4636</v>
      </c>
      <c r="K1206" s="2" t="s">
        <v>3159</v>
      </c>
      <c r="L1206" s="373" t="s">
        <v>3938</v>
      </c>
    </row>
    <row r="1207" spans="1:12">
      <c r="A1207" s="2" t="s">
        <v>3954</v>
      </c>
      <c r="B1207" s="2">
        <v>2862</v>
      </c>
      <c r="C1207" s="2" t="s">
        <v>3153</v>
      </c>
      <c r="D1207" s="2" t="s">
        <v>3154</v>
      </c>
      <c r="E1207" s="2">
        <v>590</v>
      </c>
      <c r="F1207" s="2">
        <v>590</v>
      </c>
      <c r="G1207" s="34">
        <v>43845</v>
      </c>
      <c r="H1207" s="2">
        <v>72</v>
      </c>
      <c r="I1207" s="2" t="s">
        <v>4181</v>
      </c>
      <c r="J1207" s="2" t="s">
        <v>4636</v>
      </c>
      <c r="K1207" s="2" t="s">
        <v>3159</v>
      </c>
      <c r="L1207" s="373" t="s">
        <v>3938</v>
      </c>
    </row>
    <row r="1208" spans="1:12">
      <c r="A1208" s="2" t="s">
        <v>4637</v>
      </c>
      <c r="B1208" s="2">
        <v>1170031</v>
      </c>
      <c r="C1208" s="2" t="s">
        <v>3153</v>
      </c>
      <c r="D1208" s="2" t="s">
        <v>3154</v>
      </c>
      <c r="E1208" s="2">
        <v>649</v>
      </c>
      <c r="F1208" s="2">
        <v>649</v>
      </c>
      <c r="G1208" s="34">
        <v>43886</v>
      </c>
      <c r="H1208" s="2">
        <v>31</v>
      </c>
      <c r="I1208" s="2" t="s">
        <v>4177</v>
      </c>
      <c r="J1208" s="2" t="s">
        <v>4636</v>
      </c>
      <c r="K1208" s="2" t="s">
        <v>3159</v>
      </c>
      <c r="L1208" s="373" t="s">
        <v>3938</v>
      </c>
    </row>
    <row r="1209" spans="1:12">
      <c r="A1209" s="2" t="s">
        <v>3954</v>
      </c>
      <c r="B1209" s="2">
        <v>2862</v>
      </c>
      <c r="C1209" s="2" t="s">
        <v>3153</v>
      </c>
      <c r="D1209" s="2" t="s">
        <v>3154</v>
      </c>
      <c r="E1209" s="2">
        <v>649</v>
      </c>
      <c r="F1209" s="2">
        <v>649</v>
      </c>
      <c r="G1209" s="34">
        <v>43827</v>
      </c>
      <c r="H1209" s="2">
        <v>90</v>
      </c>
      <c r="I1209" s="2" t="s">
        <v>4181</v>
      </c>
      <c r="J1209" s="2" t="s">
        <v>4636</v>
      </c>
      <c r="K1209" s="2" t="s">
        <v>3159</v>
      </c>
      <c r="L1209" s="373" t="s">
        <v>3938</v>
      </c>
    </row>
    <row r="1210" spans="1:12">
      <c r="A1210" s="2" t="s">
        <v>4637</v>
      </c>
      <c r="B1210" s="2">
        <v>1170031</v>
      </c>
      <c r="C1210" s="2" t="s">
        <v>3153</v>
      </c>
      <c r="D1210" s="2" t="s">
        <v>3154</v>
      </c>
      <c r="E1210" s="2">
        <v>649</v>
      </c>
      <c r="F1210" s="2">
        <v>649</v>
      </c>
      <c r="G1210" s="34">
        <v>43879</v>
      </c>
      <c r="H1210" s="2">
        <v>38</v>
      </c>
      <c r="I1210" s="2" t="s">
        <v>4177</v>
      </c>
      <c r="J1210" s="2" t="s">
        <v>4636</v>
      </c>
      <c r="K1210" s="2" t="s">
        <v>3159</v>
      </c>
      <c r="L1210" s="373" t="s">
        <v>3938</v>
      </c>
    </row>
    <row r="1211" spans="1:12">
      <c r="A1211" s="2" t="s">
        <v>4635</v>
      </c>
      <c r="B1211" s="2">
        <v>1250911</v>
      </c>
      <c r="C1211" s="2" t="s">
        <v>3153</v>
      </c>
      <c r="D1211" s="2" t="s">
        <v>3154</v>
      </c>
      <c r="E1211" s="2">
        <v>767</v>
      </c>
      <c r="F1211" s="2">
        <v>767</v>
      </c>
      <c r="G1211" s="34">
        <v>43887</v>
      </c>
      <c r="H1211" s="2">
        <v>30</v>
      </c>
      <c r="I1211" s="2" t="s">
        <v>4179</v>
      </c>
      <c r="J1211" s="2" t="s">
        <v>4636</v>
      </c>
      <c r="K1211" s="2" t="s">
        <v>3159</v>
      </c>
      <c r="L1211" s="373" t="s">
        <v>3938</v>
      </c>
    </row>
    <row r="1212" spans="1:12">
      <c r="A1212" s="2" t="s">
        <v>3954</v>
      </c>
      <c r="B1212" s="2">
        <v>2862</v>
      </c>
      <c r="C1212" s="2" t="s">
        <v>3153</v>
      </c>
      <c r="D1212" s="2" t="s">
        <v>3154</v>
      </c>
      <c r="E1212" s="2">
        <v>531</v>
      </c>
      <c r="F1212" s="2">
        <v>531</v>
      </c>
      <c r="G1212" s="34">
        <v>43906</v>
      </c>
      <c r="H1212" s="2">
        <v>11</v>
      </c>
      <c r="I1212" s="2" t="s">
        <v>4179</v>
      </c>
      <c r="J1212" s="2" t="s">
        <v>4636</v>
      </c>
      <c r="K1212" s="2" t="s">
        <v>3159</v>
      </c>
      <c r="L1212" s="373" t="s">
        <v>3938</v>
      </c>
    </row>
    <row r="1213" spans="1:12">
      <c r="A1213" s="2" t="s">
        <v>3936</v>
      </c>
      <c r="B1213" s="2">
        <v>325914</v>
      </c>
      <c r="C1213" s="2" t="s">
        <v>3153</v>
      </c>
      <c r="D1213" s="2" t="s">
        <v>3154</v>
      </c>
      <c r="E1213" s="2">
        <v>708</v>
      </c>
      <c r="F1213" s="2">
        <v>708</v>
      </c>
      <c r="G1213" s="34">
        <v>43770</v>
      </c>
      <c r="H1213" s="2">
        <v>147</v>
      </c>
      <c r="I1213" s="2" t="s">
        <v>4174</v>
      </c>
      <c r="J1213" s="2" t="s">
        <v>4636</v>
      </c>
      <c r="K1213" s="2" t="s">
        <v>3159</v>
      </c>
      <c r="L1213" s="373" t="s">
        <v>3938</v>
      </c>
    </row>
    <row r="1214" spans="1:12">
      <c r="A1214" s="2" t="s">
        <v>4638</v>
      </c>
      <c r="B1214" s="2">
        <v>1170035</v>
      </c>
      <c r="C1214" s="2" t="s">
        <v>3153</v>
      </c>
      <c r="D1214" s="2" t="s">
        <v>3154</v>
      </c>
      <c r="E1214" s="2">
        <v>649</v>
      </c>
      <c r="F1214" s="2">
        <v>649</v>
      </c>
      <c r="G1214" s="34">
        <v>43883</v>
      </c>
      <c r="H1214" s="2">
        <v>34</v>
      </c>
      <c r="I1214" s="2" t="s">
        <v>4177</v>
      </c>
      <c r="J1214" s="2" t="s">
        <v>4636</v>
      </c>
      <c r="K1214" s="2" t="s">
        <v>3159</v>
      </c>
      <c r="L1214" s="373" t="s">
        <v>3938</v>
      </c>
    </row>
    <row r="1215" spans="1:12">
      <c r="A1215" s="2" t="s">
        <v>3936</v>
      </c>
      <c r="B1215" s="2">
        <v>1198641</v>
      </c>
      <c r="C1215" s="2" t="s">
        <v>3153</v>
      </c>
      <c r="D1215" s="2" t="s">
        <v>3154</v>
      </c>
      <c r="E1215" s="2">
        <v>590</v>
      </c>
      <c r="F1215" s="2">
        <v>590</v>
      </c>
      <c r="G1215" s="34">
        <v>43797</v>
      </c>
      <c r="H1215" s="2">
        <v>120</v>
      </c>
      <c r="I1215" s="2" t="s">
        <v>4174</v>
      </c>
      <c r="J1215" s="2" t="s">
        <v>4636</v>
      </c>
      <c r="K1215" s="2" t="s">
        <v>3159</v>
      </c>
      <c r="L1215" s="373" t="s">
        <v>3938</v>
      </c>
    </row>
    <row r="1216" spans="1:12">
      <c r="A1216" s="2" t="s">
        <v>3936</v>
      </c>
      <c r="B1216" s="2">
        <v>1198641</v>
      </c>
      <c r="C1216" s="2" t="s">
        <v>3153</v>
      </c>
      <c r="D1216" s="2" t="s">
        <v>3154</v>
      </c>
      <c r="E1216" s="2">
        <v>590</v>
      </c>
      <c r="F1216" s="2">
        <v>590</v>
      </c>
      <c r="G1216" s="34">
        <v>43909</v>
      </c>
      <c r="H1216" s="2">
        <v>8</v>
      </c>
      <c r="I1216" s="2" t="s">
        <v>4179</v>
      </c>
      <c r="J1216" s="2" t="s">
        <v>4636</v>
      </c>
      <c r="K1216" s="2" t="s">
        <v>3159</v>
      </c>
      <c r="L1216" s="373" t="s">
        <v>3938</v>
      </c>
    </row>
    <row r="1217" spans="1:12">
      <c r="A1217" s="2" t="s">
        <v>3939</v>
      </c>
      <c r="B1217" s="2">
        <v>1810</v>
      </c>
      <c r="C1217" s="2" t="s">
        <v>3153</v>
      </c>
      <c r="D1217" s="2" t="s">
        <v>3154</v>
      </c>
      <c r="E1217" s="2">
        <v>590</v>
      </c>
      <c r="F1217" s="2">
        <v>590</v>
      </c>
      <c r="G1217" s="34">
        <v>43819</v>
      </c>
      <c r="H1217" s="2">
        <v>98</v>
      </c>
      <c r="I1217" s="2" t="s">
        <v>4174</v>
      </c>
      <c r="J1217" s="2" t="s">
        <v>4636</v>
      </c>
      <c r="K1217" s="2" t="s">
        <v>3159</v>
      </c>
      <c r="L1217" s="373" t="s">
        <v>3938</v>
      </c>
    </row>
    <row r="1218" spans="1:12">
      <c r="A1218" s="2" t="s">
        <v>4638</v>
      </c>
      <c r="B1218" s="2">
        <v>1170035</v>
      </c>
      <c r="C1218" s="2" t="s">
        <v>3153</v>
      </c>
      <c r="D1218" s="2" t="s">
        <v>3154</v>
      </c>
      <c r="E1218" s="2">
        <v>914.5</v>
      </c>
      <c r="F1218" s="2">
        <v>914.5</v>
      </c>
      <c r="G1218" s="34">
        <v>43805</v>
      </c>
      <c r="H1218" s="2">
        <v>112</v>
      </c>
      <c r="I1218" s="2" t="s">
        <v>4174</v>
      </c>
      <c r="J1218" s="2" t="s">
        <v>4636</v>
      </c>
      <c r="K1218" s="2" t="s">
        <v>3159</v>
      </c>
      <c r="L1218" s="373" t="s">
        <v>3938</v>
      </c>
    </row>
    <row r="1219" spans="1:12">
      <c r="A1219" s="2" t="s">
        <v>4647</v>
      </c>
      <c r="B1219" s="2">
        <v>2189</v>
      </c>
      <c r="C1219" s="2" t="s">
        <v>3153</v>
      </c>
      <c r="D1219" s="2" t="s">
        <v>3154</v>
      </c>
      <c r="E1219" s="2">
        <v>767</v>
      </c>
      <c r="F1219" s="2">
        <v>767</v>
      </c>
      <c r="G1219" s="34">
        <v>43773</v>
      </c>
      <c r="H1219" s="2">
        <v>144</v>
      </c>
      <c r="I1219" s="2" t="s">
        <v>4174</v>
      </c>
      <c r="J1219" s="2" t="s">
        <v>4636</v>
      </c>
      <c r="K1219" s="2" t="s">
        <v>3159</v>
      </c>
      <c r="L1219" s="373" t="s">
        <v>3938</v>
      </c>
    </row>
    <row r="1220" spans="1:12">
      <c r="A1220" s="2" t="s">
        <v>3954</v>
      </c>
      <c r="B1220" s="2">
        <v>2862</v>
      </c>
      <c r="C1220" s="2" t="s">
        <v>3153</v>
      </c>
      <c r="D1220" s="2" t="s">
        <v>3154</v>
      </c>
      <c r="E1220" s="2">
        <v>531</v>
      </c>
      <c r="F1220" s="2">
        <v>531</v>
      </c>
      <c r="G1220" s="34">
        <v>43880</v>
      </c>
      <c r="H1220" s="2">
        <v>37</v>
      </c>
      <c r="I1220" s="2" t="s">
        <v>4177</v>
      </c>
      <c r="J1220" s="2" t="s">
        <v>4636</v>
      </c>
      <c r="K1220" s="2" t="s">
        <v>3159</v>
      </c>
      <c r="L1220" s="373" t="s">
        <v>3938</v>
      </c>
    </row>
    <row r="1221" spans="1:12">
      <c r="A1221" s="2" t="s">
        <v>3954</v>
      </c>
      <c r="B1221" s="2">
        <v>2862</v>
      </c>
      <c r="C1221" s="2" t="s">
        <v>3153</v>
      </c>
      <c r="D1221" s="2" t="s">
        <v>3154</v>
      </c>
      <c r="E1221" s="2">
        <v>649</v>
      </c>
      <c r="F1221" s="2">
        <v>649</v>
      </c>
      <c r="G1221" s="34">
        <v>43893</v>
      </c>
      <c r="H1221" s="2">
        <v>24</v>
      </c>
      <c r="I1221" s="2" t="s">
        <v>4179</v>
      </c>
      <c r="J1221" s="2" t="s">
        <v>4636</v>
      </c>
      <c r="K1221" s="2" t="s">
        <v>3159</v>
      </c>
      <c r="L1221" s="373" t="s">
        <v>3938</v>
      </c>
    </row>
    <row r="1222" spans="1:12">
      <c r="A1222" s="2" t="s">
        <v>3954</v>
      </c>
      <c r="B1222" s="2">
        <v>2862</v>
      </c>
      <c r="C1222" s="2" t="s">
        <v>3153</v>
      </c>
      <c r="D1222" s="2" t="s">
        <v>3154</v>
      </c>
      <c r="E1222" s="2">
        <v>767</v>
      </c>
      <c r="F1222" s="2">
        <v>767</v>
      </c>
      <c r="G1222" s="34">
        <v>43881</v>
      </c>
      <c r="H1222" s="2">
        <v>36</v>
      </c>
      <c r="I1222" s="2" t="s">
        <v>4177</v>
      </c>
      <c r="J1222" s="2" t="s">
        <v>4636</v>
      </c>
      <c r="K1222" s="2" t="s">
        <v>3159</v>
      </c>
      <c r="L1222" s="373" t="s">
        <v>3938</v>
      </c>
    </row>
    <row r="1223" spans="1:12">
      <c r="A1223" s="2" t="s">
        <v>3936</v>
      </c>
      <c r="B1223" s="2">
        <v>325914</v>
      </c>
      <c r="C1223" s="2" t="s">
        <v>3153</v>
      </c>
      <c r="D1223" s="2" t="s">
        <v>3154</v>
      </c>
      <c r="E1223" s="2">
        <v>649</v>
      </c>
      <c r="F1223" s="2">
        <v>649</v>
      </c>
      <c r="G1223" s="34">
        <v>43898</v>
      </c>
      <c r="H1223" s="2">
        <v>19</v>
      </c>
      <c r="I1223" s="2" t="s">
        <v>4179</v>
      </c>
      <c r="J1223" s="2" t="s">
        <v>4636</v>
      </c>
      <c r="K1223" s="2" t="s">
        <v>3159</v>
      </c>
      <c r="L1223" s="373" t="s">
        <v>3938</v>
      </c>
    </row>
    <row r="1224" spans="1:12">
      <c r="A1224" s="2" t="s">
        <v>3936</v>
      </c>
      <c r="B1224" s="2">
        <v>325914</v>
      </c>
      <c r="C1224" s="2" t="s">
        <v>3153</v>
      </c>
      <c r="D1224" s="2" t="s">
        <v>3154</v>
      </c>
      <c r="E1224" s="2">
        <v>560.5</v>
      </c>
      <c r="F1224" s="2">
        <v>560.5</v>
      </c>
      <c r="G1224" s="34">
        <v>43780</v>
      </c>
      <c r="H1224" s="2">
        <v>137</v>
      </c>
      <c r="I1224" s="2" t="s">
        <v>4174</v>
      </c>
      <c r="J1224" s="2" t="s">
        <v>4636</v>
      </c>
      <c r="K1224" s="2" t="s">
        <v>3159</v>
      </c>
      <c r="L1224" s="373" t="s">
        <v>3938</v>
      </c>
    </row>
    <row r="1225" spans="1:12">
      <c r="A1225" s="2" t="s">
        <v>3939</v>
      </c>
      <c r="B1225" s="2">
        <v>1810</v>
      </c>
      <c r="C1225" s="2" t="s">
        <v>3153</v>
      </c>
      <c r="D1225" s="2" t="s">
        <v>3154</v>
      </c>
      <c r="E1225" s="2">
        <v>649</v>
      </c>
      <c r="F1225" s="2">
        <v>649</v>
      </c>
      <c r="G1225" s="34">
        <v>43845</v>
      </c>
      <c r="H1225" s="2">
        <v>72</v>
      </c>
      <c r="I1225" s="2" t="s">
        <v>4181</v>
      </c>
      <c r="J1225" s="2" t="s">
        <v>4636</v>
      </c>
      <c r="K1225" s="2" t="s">
        <v>3159</v>
      </c>
      <c r="L1225" s="373" t="s">
        <v>3938</v>
      </c>
    </row>
    <row r="1226" spans="1:12">
      <c r="A1226" s="2" t="s">
        <v>3936</v>
      </c>
      <c r="B1226" s="2">
        <v>1198641</v>
      </c>
      <c r="C1226" s="2" t="s">
        <v>3153</v>
      </c>
      <c r="D1226" s="2" t="s">
        <v>3154</v>
      </c>
      <c r="E1226" s="2">
        <v>590</v>
      </c>
      <c r="F1226" s="2">
        <v>590</v>
      </c>
      <c r="G1226" s="34">
        <v>43771</v>
      </c>
      <c r="H1226" s="2">
        <v>146</v>
      </c>
      <c r="I1226" s="2" t="s">
        <v>4174</v>
      </c>
      <c r="J1226" s="2" t="s">
        <v>4636</v>
      </c>
      <c r="K1226" s="2" t="s">
        <v>3159</v>
      </c>
      <c r="L1226" s="373" t="s">
        <v>3938</v>
      </c>
    </row>
    <row r="1227" spans="1:12">
      <c r="A1227" s="2" t="s">
        <v>4637</v>
      </c>
      <c r="B1227" s="2">
        <v>1170031</v>
      </c>
      <c r="C1227" s="2" t="s">
        <v>3153</v>
      </c>
      <c r="D1227" s="2" t="s">
        <v>3154</v>
      </c>
      <c r="E1227" s="2">
        <v>649</v>
      </c>
      <c r="F1227" s="2">
        <v>649</v>
      </c>
      <c r="G1227" s="34">
        <v>43843</v>
      </c>
      <c r="H1227" s="2">
        <v>74</v>
      </c>
      <c r="I1227" s="2" t="s">
        <v>4181</v>
      </c>
      <c r="J1227" s="2" t="s">
        <v>4636</v>
      </c>
      <c r="K1227" s="2" t="s">
        <v>3159</v>
      </c>
      <c r="L1227" s="373" t="s">
        <v>3938</v>
      </c>
    </row>
    <row r="1228" spans="1:12">
      <c r="A1228" s="2" t="s">
        <v>4635</v>
      </c>
      <c r="B1228" s="2">
        <v>1250911</v>
      </c>
      <c r="C1228" s="2" t="s">
        <v>3153</v>
      </c>
      <c r="D1228" s="2" t="s">
        <v>3154</v>
      </c>
      <c r="E1228" s="2">
        <v>531</v>
      </c>
      <c r="F1228" s="2">
        <v>531</v>
      </c>
      <c r="G1228" s="34">
        <v>43858</v>
      </c>
      <c r="H1228" s="2">
        <v>59</v>
      </c>
      <c r="I1228" s="2" t="s">
        <v>4177</v>
      </c>
      <c r="J1228" s="2" t="s">
        <v>4636</v>
      </c>
      <c r="K1228" s="2" t="s">
        <v>3159</v>
      </c>
      <c r="L1228" s="373" t="s">
        <v>3938</v>
      </c>
    </row>
    <row r="1229" spans="1:12">
      <c r="A1229" s="2" t="s">
        <v>3954</v>
      </c>
      <c r="B1229" s="2">
        <v>2862</v>
      </c>
      <c r="C1229" s="2" t="s">
        <v>3153</v>
      </c>
      <c r="D1229" s="2" t="s">
        <v>3154</v>
      </c>
      <c r="E1229" s="2">
        <v>649</v>
      </c>
      <c r="F1229" s="2">
        <v>649</v>
      </c>
      <c r="G1229" s="34">
        <v>43878</v>
      </c>
      <c r="H1229" s="2">
        <v>39</v>
      </c>
      <c r="I1229" s="2" t="s">
        <v>4177</v>
      </c>
      <c r="J1229" s="2" t="s">
        <v>4636</v>
      </c>
      <c r="K1229" s="2" t="s">
        <v>3159</v>
      </c>
      <c r="L1229" s="373" t="s">
        <v>3938</v>
      </c>
    </row>
    <row r="1230" spans="1:12">
      <c r="A1230" s="2" t="s">
        <v>4635</v>
      </c>
      <c r="B1230" s="2">
        <v>1250911</v>
      </c>
      <c r="C1230" s="2" t="s">
        <v>3153</v>
      </c>
      <c r="D1230" s="2" t="s">
        <v>3154</v>
      </c>
      <c r="E1230" s="2">
        <v>590</v>
      </c>
      <c r="F1230" s="2">
        <v>590</v>
      </c>
      <c r="G1230" s="34">
        <v>43888</v>
      </c>
      <c r="H1230" s="2">
        <v>29</v>
      </c>
      <c r="I1230" s="2" t="s">
        <v>4179</v>
      </c>
      <c r="J1230" s="2" t="s">
        <v>4636</v>
      </c>
      <c r="K1230" s="2" t="s">
        <v>3159</v>
      </c>
      <c r="L1230" s="373" t="s">
        <v>3938</v>
      </c>
    </row>
    <row r="1231" spans="1:12">
      <c r="A1231" s="2" t="s">
        <v>4635</v>
      </c>
      <c r="B1231" s="2">
        <v>1250911</v>
      </c>
      <c r="C1231" s="2" t="s">
        <v>3153</v>
      </c>
      <c r="D1231" s="2" t="s">
        <v>3154</v>
      </c>
      <c r="E1231" s="2">
        <v>590</v>
      </c>
      <c r="F1231" s="2">
        <v>590</v>
      </c>
      <c r="G1231" s="34">
        <v>43804</v>
      </c>
      <c r="H1231" s="2">
        <v>113</v>
      </c>
      <c r="I1231" s="2" t="s">
        <v>4174</v>
      </c>
      <c r="J1231" s="2" t="s">
        <v>4636</v>
      </c>
      <c r="K1231" s="2" t="s">
        <v>3159</v>
      </c>
      <c r="L1231" s="373" t="s">
        <v>3938</v>
      </c>
    </row>
    <row r="1232" spans="1:12">
      <c r="A1232" s="2" t="s">
        <v>3954</v>
      </c>
      <c r="B1232" s="2">
        <v>2862</v>
      </c>
      <c r="C1232" s="2" t="s">
        <v>3153</v>
      </c>
      <c r="D1232" s="2" t="s">
        <v>3154</v>
      </c>
      <c r="E1232" s="2">
        <v>649</v>
      </c>
      <c r="F1232" s="2">
        <v>649</v>
      </c>
      <c r="G1232" s="34">
        <v>43835</v>
      </c>
      <c r="H1232" s="2">
        <v>82</v>
      </c>
      <c r="I1232" s="2" t="s">
        <v>4181</v>
      </c>
      <c r="J1232" s="2" t="s">
        <v>4636</v>
      </c>
      <c r="K1232" s="2" t="s">
        <v>3159</v>
      </c>
      <c r="L1232" s="373" t="s">
        <v>3938</v>
      </c>
    </row>
    <row r="1233" spans="1:12">
      <c r="A1233" s="2" t="s">
        <v>4637</v>
      </c>
      <c r="B1233" s="2">
        <v>1170031</v>
      </c>
      <c r="C1233" s="2" t="s">
        <v>3153</v>
      </c>
      <c r="D1233" s="2" t="s">
        <v>3154</v>
      </c>
      <c r="E1233" s="2">
        <v>649</v>
      </c>
      <c r="F1233" s="2">
        <v>649</v>
      </c>
      <c r="G1233" s="34">
        <v>43879</v>
      </c>
      <c r="H1233" s="2">
        <v>38</v>
      </c>
      <c r="I1233" s="2" t="s">
        <v>4177</v>
      </c>
      <c r="J1233" s="2" t="s">
        <v>4636</v>
      </c>
      <c r="K1233" s="2" t="s">
        <v>3159</v>
      </c>
      <c r="L1233" s="373" t="s">
        <v>3938</v>
      </c>
    </row>
    <row r="1234" spans="1:12">
      <c r="A1234" s="2" t="s">
        <v>4638</v>
      </c>
      <c r="B1234" s="2">
        <v>1170035</v>
      </c>
      <c r="C1234" s="2" t="s">
        <v>3153</v>
      </c>
      <c r="D1234" s="2" t="s">
        <v>3154</v>
      </c>
      <c r="E1234" s="2">
        <v>708</v>
      </c>
      <c r="F1234" s="2">
        <v>708</v>
      </c>
      <c r="G1234" s="34">
        <v>43892</v>
      </c>
      <c r="H1234" s="2">
        <v>25</v>
      </c>
      <c r="I1234" s="2" t="s">
        <v>4179</v>
      </c>
      <c r="J1234" s="2" t="s">
        <v>4636</v>
      </c>
      <c r="K1234" s="2" t="s">
        <v>3159</v>
      </c>
      <c r="L1234" s="373" t="s">
        <v>3938</v>
      </c>
    </row>
    <row r="1235" spans="1:12">
      <c r="A1235" s="2" t="s">
        <v>3954</v>
      </c>
      <c r="B1235" s="2">
        <v>2862</v>
      </c>
      <c r="C1235" s="2" t="s">
        <v>3153</v>
      </c>
      <c r="D1235" s="2" t="s">
        <v>3154</v>
      </c>
      <c r="E1235" s="2">
        <v>649</v>
      </c>
      <c r="F1235" s="2">
        <v>649</v>
      </c>
      <c r="G1235" s="34">
        <v>43835</v>
      </c>
      <c r="H1235" s="2">
        <v>82</v>
      </c>
      <c r="I1235" s="2" t="s">
        <v>4181</v>
      </c>
      <c r="J1235" s="2" t="s">
        <v>4636</v>
      </c>
      <c r="K1235" s="2" t="s">
        <v>3159</v>
      </c>
      <c r="L1235" s="373" t="s">
        <v>3938</v>
      </c>
    </row>
    <row r="1236" spans="1:12">
      <c r="A1236" s="2" t="s">
        <v>4648</v>
      </c>
      <c r="B1236" s="2">
        <v>1193</v>
      </c>
      <c r="C1236" s="2" t="s">
        <v>3153</v>
      </c>
      <c r="D1236" s="2" t="s">
        <v>3154</v>
      </c>
      <c r="E1236" s="2">
        <v>531</v>
      </c>
      <c r="F1236" s="2">
        <v>531</v>
      </c>
      <c r="G1236" s="34">
        <v>43857</v>
      </c>
      <c r="H1236" s="2">
        <v>60</v>
      </c>
      <c r="I1236" s="2" t="s">
        <v>4177</v>
      </c>
      <c r="J1236" s="2" t="s">
        <v>4636</v>
      </c>
      <c r="K1236" s="2" t="s">
        <v>3159</v>
      </c>
      <c r="L1236" s="373" t="s">
        <v>3938</v>
      </c>
    </row>
    <row r="1237" spans="1:12">
      <c r="A1237" s="2" t="s">
        <v>3954</v>
      </c>
      <c r="B1237" s="2">
        <v>2862</v>
      </c>
      <c r="C1237" s="2" t="s">
        <v>3153</v>
      </c>
      <c r="D1237" s="2" t="s">
        <v>3154</v>
      </c>
      <c r="E1237" s="2">
        <v>767</v>
      </c>
      <c r="F1237" s="2">
        <v>767</v>
      </c>
      <c r="G1237" s="34">
        <v>43860</v>
      </c>
      <c r="H1237" s="2">
        <v>57</v>
      </c>
      <c r="I1237" s="2" t="s">
        <v>4177</v>
      </c>
      <c r="J1237" s="2" t="s">
        <v>4636</v>
      </c>
      <c r="K1237" s="2" t="s">
        <v>3159</v>
      </c>
      <c r="L1237" s="373" t="s">
        <v>3938</v>
      </c>
    </row>
    <row r="1238" spans="1:12">
      <c r="A1238" s="2" t="s">
        <v>4635</v>
      </c>
      <c r="B1238" s="2">
        <v>1250911</v>
      </c>
      <c r="C1238" s="2" t="s">
        <v>3153</v>
      </c>
      <c r="D1238" s="2" t="s">
        <v>3154</v>
      </c>
      <c r="E1238" s="2">
        <v>413</v>
      </c>
      <c r="F1238" s="2">
        <v>413</v>
      </c>
      <c r="G1238" s="34">
        <v>43827</v>
      </c>
      <c r="H1238" s="2">
        <v>90</v>
      </c>
      <c r="I1238" s="2" t="s">
        <v>4181</v>
      </c>
      <c r="J1238" s="2" t="s">
        <v>4649</v>
      </c>
      <c r="K1238" s="2" t="s">
        <v>3681</v>
      </c>
      <c r="L1238" s="373" t="s">
        <v>3938</v>
      </c>
    </row>
    <row r="1239" spans="1:12">
      <c r="A1239" s="2" t="s">
        <v>4635</v>
      </c>
      <c r="B1239" s="2">
        <v>1250911</v>
      </c>
      <c r="C1239" s="2" t="s">
        <v>3153</v>
      </c>
      <c r="D1239" s="2" t="s">
        <v>3154</v>
      </c>
      <c r="E1239" s="2">
        <v>914.5</v>
      </c>
      <c r="F1239" s="2">
        <v>914.5</v>
      </c>
      <c r="G1239" s="34">
        <v>43841</v>
      </c>
      <c r="H1239" s="2">
        <v>76</v>
      </c>
      <c r="I1239" s="2" t="s">
        <v>4181</v>
      </c>
      <c r="J1239" s="2" t="s">
        <v>4649</v>
      </c>
      <c r="K1239" s="2" t="s">
        <v>3681</v>
      </c>
      <c r="L1239" s="373" t="s">
        <v>3938</v>
      </c>
    </row>
    <row r="1240" spans="1:12">
      <c r="A1240" s="2" t="s">
        <v>4637</v>
      </c>
      <c r="B1240" s="2">
        <v>1170031</v>
      </c>
      <c r="C1240" s="2" t="s">
        <v>3153</v>
      </c>
      <c r="D1240" s="2" t="s">
        <v>3154</v>
      </c>
      <c r="E1240" s="2">
        <v>590</v>
      </c>
      <c r="F1240" s="2">
        <v>590</v>
      </c>
      <c r="G1240" s="34">
        <v>43875</v>
      </c>
      <c r="H1240" s="2">
        <v>42</v>
      </c>
      <c r="I1240" s="2" t="s">
        <v>4177</v>
      </c>
      <c r="J1240" s="2" t="s">
        <v>4649</v>
      </c>
      <c r="K1240" s="2" t="s">
        <v>3681</v>
      </c>
      <c r="L1240" s="373" t="s">
        <v>3938</v>
      </c>
    </row>
    <row r="1241" spans="1:12">
      <c r="A1241" s="2" t="s">
        <v>4635</v>
      </c>
      <c r="B1241" s="2">
        <v>1250911</v>
      </c>
      <c r="C1241" s="2" t="s">
        <v>3153</v>
      </c>
      <c r="D1241" s="2" t="s">
        <v>3154</v>
      </c>
      <c r="E1241" s="2">
        <v>914.5</v>
      </c>
      <c r="F1241" s="2">
        <v>914.5</v>
      </c>
      <c r="G1241" s="34">
        <v>43885</v>
      </c>
      <c r="H1241" s="2">
        <v>32</v>
      </c>
      <c r="I1241" s="2" t="s">
        <v>4177</v>
      </c>
      <c r="J1241" s="2" t="s">
        <v>4649</v>
      </c>
      <c r="K1241" s="2" t="s">
        <v>3681</v>
      </c>
      <c r="L1241" s="373" t="s">
        <v>3938</v>
      </c>
    </row>
    <row r="1242" spans="1:12">
      <c r="A1242" s="2" t="s">
        <v>4637</v>
      </c>
      <c r="B1242" s="2">
        <v>1170031</v>
      </c>
      <c r="C1242" s="2" t="s">
        <v>3153</v>
      </c>
      <c r="D1242" s="2" t="s">
        <v>3154</v>
      </c>
      <c r="E1242" s="2">
        <v>914.5</v>
      </c>
      <c r="F1242" s="2">
        <v>914.5</v>
      </c>
      <c r="G1242" s="34">
        <v>43908</v>
      </c>
      <c r="H1242" s="2">
        <v>9</v>
      </c>
      <c r="I1242" s="2" t="s">
        <v>4179</v>
      </c>
      <c r="J1242" s="2" t="s">
        <v>4649</v>
      </c>
      <c r="K1242" s="2" t="s">
        <v>3681</v>
      </c>
      <c r="L1242" s="373" t="s">
        <v>3938</v>
      </c>
    </row>
    <row r="1243" spans="1:12">
      <c r="A1243" s="2" t="s">
        <v>3936</v>
      </c>
      <c r="B1243" s="2">
        <v>325914</v>
      </c>
      <c r="C1243" s="2" t="s">
        <v>3153</v>
      </c>
      <c r="D1243" s="2" t="s">
        <v>3154</v>
      </c>
      <c r="E1243" s="2">
        <v>531</v>
      </c>
      <c r="F1243" s="2">
        <v>531</v>
      </c>
      <c r="G1243" s="34">
        <v>43745</v>
      </c>
      <c r="H1243" s="2">
        <v>172</v>
      </c>
      <c r="I1243" s="2" t="s">
        <v>4174</v>
      </c>
      <c r="J1243" s="2" t="s">
        <v>4649</v>
      </c>
      <c r="K1243" s="2" t="s">
        <v>3681</v>
      </c>
      <c r="L1243" s="373" t="s">
        <v>3938</v>
      </c>
    </row>
    <row r="1244" spans="1:12">
      <c r="A1244" s="2" t="s">
        <v>4650</v>
      </c>
      <c r="B1244" s="2">
        <v>2227</v>
      </c>
      <c r="C1244" s="2" t="s">
        <v>3153</v>
      </c>
      <c r="D1244" s="2" t="s">
        <v>3154</v>
      </c>
      <c r="E1244" s="2">
        <v>442.5</v>
      </c>
      <c r="F1244" s="2">
        <v>442.5</v>
      </c>
      <c r="G1244" s="34">
        <v>43798</v>
      </c>
      <c r="H1244" s="2">
        <v>119</v>
      </c>
      <c r="I1244" s="2" t="s">
        <v>4174</v>
      </c>
      <c r="J1244" s="2" t="s">
        <v>4649</v>
      </c>
      <c r="K1244" s="2" t="s">
        <v>3681</v>
      </c>
      <c r="L1244" s="373" t="s">
        <v>3938</v>
      </c>
    </row>
    <row r="1245" spans="1:12">
      <c r="A1245" s="2" t="s">
        <v>4637</v>
      </c>
      <c r="B1245" s="2">
        <v>1170031</v>
      </c>
      <c r="C1245" s="2" t="s">
        <v>3153</v>
      </c>
      <c r="D1245" s="2" t="s">
        <v>3154</v>
      </c>
      <c r="E1245" s="2">
        <v>531</v>
      </c>
      <c r="F1245" s="2">
        <v>531</v>
      </c>
      <c r="G1245" s="34">
        <v>43855</v>
      </c>
      <c r="H1245" s="2">
        <v>62</v>
      </c>
      <c r="I1245" s="2" t="s">
        <v>4181</v>
      </c>
      <c r="J1245" s="2" t="s">
        <v>4649</v>
      </c>
      <c r="K1245" s="2" t="s">
        <v>3681</v>
      </c>
      <c r="L1245" s="373" t="s">
        <v>3938</v>
      </c>
    </row>
    <row r="1246" spans="1:12">
      <c r="A1246" s="2" t="s">
        <v>3936</v>
      </c>
      <c r="B1246" s="2">
        <v>1198641</v>
      </c>
      <c r="C1246" s="2" t="s">
        <v>3153</v>
      </c>
      <c r="D1246" s="2" t="s">
        <v>3154</v>
      </c>
      <c r="E1246" s="2">
        <v>737.5</v>
      </c>
      <c r="F1246" s="2">
        <v>737.5</v>
      </c>
      <c r="G1246" s="34">
        <v>43884</v>
      </c>
      <c r="H1246" s="2">
        <v>33</v>
      </c>
      <c r="I1246" s="2" t="s">
        <v>4177</v>
      </c>
      <c r="J1246" s="2" t="s">
        <v>4649</v>
      </c>
      <c r="K1246" s="2" t="s">
        <v>3681</v>
      </c>
      <c r="L1246" s="373" t="s">
        <v>3938</v>
      </c>
    </row>
    <row r="1247" spans="1:12">
      <c r="A1247" s="2" t="s">
        <v>3936</v>
      </c>
      <c r="B1247" s="2">
        <v>1198641</v>
      </c>
      <c r="C1247" s="2" t="s">
        <v>3153</v>
      </c>
      <c r="D1247" s="2" t="s">
        <v>3154</v>
      </c>
      <c r="E1247" s="2">
        <v>472</v>
      </c>
      <c r="F1247" s="2">
        <v>472</v>
      </c>
      <c r="G1247" s="34">
        <v>43907</v>
      </c>
      <c r="H1247" s="2">
        <v>10</v>
      </c>
      <c r="I1247" s="2" t="s">
        <v>4179</v>
      </c>
      <c r="J1247" s="2" t="s">
        <v>4649</v>
      </c>
      <c r="K1247" s="2" t="s">
        <v>3681</v>
      </c>
      <c r="L1247" s="373" t="s">
        <v>3938</v>
      </c>
    </row>
    <row r="1248" spans="1:12">
      <c r="A1248" s="2" t="s">
        <v>3936</v>
      </c>
      <c r="B1248" s="2">
        <v>1198641</v>
      </c>
      <c r="C1248" s="2" t="s">
        <v>3153</v>
      </c>
      <c r="D1248" s="2" t="s">
        <v>3154</v>
      </c>
      <c r="E1248" s="2">
        <v>442.5</v>
      </c>
      <c r="F1248" s="2">
        <v>442.5</v>
      </c>
      <c r="G1248" s="34">
        <v>43894</v>
      </c>
      <c r="H1248" s="2">
        <v>23</v>
      </c>
      <c r="I1248" s="2" t="s">
        <v>4179</v>
      </c>
      <c r="J1248" s="2" t="s">
        <v>4649</v>
      </c>
      <c r="K1248" s="2" t="s">
        <v>3681</v>
      </c>
      <c r="L1248" s="373" t="s">
        <v>3938</v>
      </c>
    </row>
    <row r="1249" spans="1:12">
      <c r="A1249" s="2" t="s">
        <v>3936</v>
      </c>
      <c r="B1249" s="2">
        <v>1198641</v>
      </c>
      <c r="C1249" s="2" t="s">
        <v>3153</v>
      </c>
      <c r="D1249" s="2" t="s">
        <v>3154</v>
      </c>
      <c r="E1249" s="2">
        <v>472</v>
      </c>
      <c r="F1249" s="2">
        <v>472</v>
      </c>
      <c r="G1249" s="34">
        <v>43838</v>
      </c>
      <c r="H1249" s="2">
        <v>79</v>
      </c>
      <c r="I1249" s="2" t="s">
        <v>4181</v>
      </c>
      <c r="J1249" s="2" t="s">
        <v>4649</v>
      </c>
      <c r="K1249" s="2" t="s">
        <v>3681</v>
      </c>
      <c r="L1249" s="373" t="s">
        <v>3938</v>
      </c>
    </row>
    <row r="1250" spans="1:12">
      <c r="A1250" s="2" t="s">
        <v>4637</v>
      </c>
      <c r="B1250" s="2">
        <v>1170031</v>
      </c>
      <c r="C1250" s="2" t="s">
        <v>3153</v>
      </c>
      <c r="D1250" s="2" t="s">
        <v>3154</v>
      </c>
      <c r="E1250" s="2">
        <v>914.5</v>
      </c>
      <c r="F1250" s="2">
        <v>914.5</v>
      </c>
      <c r="G1250" s="34">
        <v>43816</v>
      </c>
      <c r="H1250" s="2">
        <v>101</v>
      </c>
      <c r="I1250" s="2" t="s">
        <v>4174</v>
      </c>
      <c r="J1250" s="2" t="s">
        <v>4649</v>
      </c>
      <c r="K1250" s="2" t="s">
        <v>3681</v>
      </c>
      <c r="L1250" s="373" t="s">
        <v>3938</v>
      </c>
    </row>
    <row r="1251" spans="1:12">
      <c r="A1251" s="2" t="s">
        <v>4635</v>
      </c>
      <c r="B1251" s="2">
        <v>1250911</v>
      </c>
      <c r="C1251" s="2" t="s">
        <v>3153</v>
      </c>
      <c r="D1251" s="2" t="s">
        <v>3154</v>
      </c>
      <c r="E1251" s="2">
        <v>590</v>
      </c>
      <c r="F1251" s="2">
        <v>590</v>
      </c>
      <c r="G1251" s="34">
        <v>43866</v>
      </c>
      <c r="H1251" s="2">
        <v>51</v>
      </c>
      <c r="I1251" s="2" t="s">
        <v>4177</v>
      </c>
      <c r="J1251" s="2" t="s">
        <v>4649</v>
      </c>
      <c r="K1251" s="2" t="s">
        <v>3681</v>
      </c>
      <c r="L1251" s="373" t="s">
        <v>3938</v>
      </c>
    </row>
    <row r="1252" spans="1:12">
      <c r="A1252" s="2" t="s">
        <v>3936</v>
      </c>
      <c r="B1252" s="2">
        <v>1198641</v>
      </c>
      <c r="C1252" s="2" t="s">
        <v>3153</v>
      </c>
      <c r="D1252" s="2" t="s">
        <v>3154</v>
      </c>
      <c r="E1252" s="2">
        <v>413</v>
      </c>
      <c r="F1252" s="2">
        <v>413</v>
      </c>
      <c r="G1252" s="34">
        <v>43864</v>
      </c>
      <c r="H1252" s="2">
        <v>53</v>
      </c>
      <c r="I1252" s="2" t="s">
        <v>4177</v>
      </c>
      <c r="J1252" s="2" t="s">
        <v>4649</v>
      </c>
      <c r="K1252" s="2" t="s">
        <v>3681</v>
      </c>
      <c r="L1252" s="373" t="s">
        <v>3938</v>
      </c>
    </row>
    <row r="1253" spans="1:12">
      <c r="A1253" s="2" t="s">
        <v>4637</v>
      </c>
      <c r="B1253" s="2">
        <v>1170031</v>
      </c>
      <c r="C1253" s="2" t="s">
        <v>3153</v>
      </c>
      <c r="D1253" s="2" t="s">
        <v>3154</v>
      </c>
      <c r="E1253" s="2">
        <v>826</v>
      </c>
      <c r="F1253" s="2">
        <v>826</v>
      </c>
      <c r="G1253" s="34">
        <v>43897</v>
      </c>
      <c r="H1253" s="2">
        <v>20</v>
      </c>
      <c r="I1253" s="2" t="s">
        <v>4179</v>
      </c>
      <c r="J1253" s="2" t="s">
        <v>4649</v>
      </c>
      <c r="K1253" s="2" t="s">
        <v>3681</v>
      </c>
      <c r="L1253" s="373" t="s">
        <v>3938</v>
      </c>
    </row>
    <row r="1254" spans="1:12">
      <c r="A1254" s="2" t="s">
        <v>4637</v>
      </c>
      <c r="B1254" s="2">
        <v>1170031</v>
      </c>
      <c r="C1254" s="2" t="s">
        <v>3153</v>
      </c>
      <c r="D1254" s="2" t="s">
        <v>3154</v>
      </c>
      <c r="E1254" s="2">
        <v>826</v>
      </c>
      <c r="F1254" s="2">
        <v>826</v>
      </c>
      <c r="G1254" s="34">
        <v>43822</v>
      </c>
      <c r="H1254" s="2">
        <v>95</v>
      </c>
      <c r="I1254" s="2" t="s">
        <v>4174</v>
      </c>
      <c r="J1254" s="2" t="s">
        <v>4649</v>
      </c>
      <c r="K1254" s="2" t="s">
        <v>3681</v>
      </c>
      <c r="L1254" s="373" t="s">
        <v>3938</v>
      </c>
    </row>
    <row r="1255" spans="1:12">
      <c r="A1255" s="2" t="s">
        <v>3936</v>
      </c>
      <c r="B1255" s="2">
        <v>325914</v>
      </c>
      <c r="C1255" s="2" t="s">
        <v>3153</v>
      </c>
      <c r="D1255" s="2" t="s">
        <v>3154</v>
      </c>
      <c r="E1255" s="2">
        <v>472</v>
      </c>
      <c r="F1255" s="2">
        <v>472</v>
      </c>
      <c r="G1255" s="34">
        <v>43759</v>
      </c>
      <c r="H1255" s="2">
        <v>158</v>
      </c>
      <c r="I1255" s="2" t="s">
        <v>4174</v>
      </c>
      <c r="J1255" s="2" t="s">
        <v>4649</v>
      </c>
      <c r="K1255" s="2" t="s">
        <v>3681</v>
      </c>
      <c r="L1255" s="373" t="s">
        <v>3938</v>
      </c>
    </row>
    <row r="1256" spans="1:12">
      <c r="A1256" s="2" t="s">
        <v>4635</v>
      </c>
      <c r="B1256" s="2">
        <v>1250911</v>
      </c>
      <c r="C1256" s="2" t="s">
        <v>3153</v>
      </c>
      <c r="D1256" s="2" t="s">
        <v>3154</v>
      </c>
      <c r="E1256" s="2">
        <v>531</v>
      </c>
      <c r="F1256" s="2">
        <v>531</v>
      </c>
      <c r="G1256" s="34">
        <v>43896</v>
      </c>
      <c r="H1256" s="2">
        <v>21</v>
      </c>
      <c r="I1256" s="2" t="s">
        <v>4179</v>
      </c>
      <c r="J1256" s="2" t="s">
        <v>4649</v>
      </c>
      <c r="K1256" s="2" t="s">
        <v>3681</v>
      </c>
      <c r="L1256" s="373" t="s">
        <v>3938</v>
      </c>
    </row>
    <row r="1257" spans="1:12">
      <c r="A1257" s="2" t="s">
        <v>4632</v>
      </c>
      <c r="B1257" s="2">
        <v>2076</v>
      </c>
      <c r="C1257" s="2" t="s">
        <v>3153</v>
      </c>
      <c r="D1257" s="2" t="s">
        <v>3154</v>
      </c>
      <c r="E1257" s="2">
        <v>442.5</v>
      </c>
      <c r="F1257" s="2">
        <v>442.5</v>
      </c>
      <c r="G1257" s="34">
        <v>43866</v>
      </c>
      <c r="H1257" s="2">
        <v>51</v>
      </c>
      <c r="I1257" s="2" t="s">
        <v>4177</v>
      </c>
      <c r="J1257" s="2" t="s">
        <v>4649</v>
      </c>
      <c r="K1257" s="2" t="s">
        <v>3681</v>
      </c>
      <c r="L1257" s="373" t="s">
        <v>3938</v>
      </c>
    </row>
    <row r="1258" spans="1:12">
      <c r="A1258" s="2" t="s">
        <v>3939</v>
      </c>
      <c r="B1258" s="2">
        <v>1810</v>
      </c>
      <c r="C1258" s="2" t="s">
        <v>3153</v>
      </c>
      <c r="D1258" s="2" t="s">
        <v>3154</v>
      </c>
      <c r="E1258" s="2">
        <v>560.5</v>
      </c>
      <c r="F1258" s="2">
        <v>560.5</v>
      </c>
      <c r="G1258" s="34">
        <v>43893</v>
      </c>
      <c r="H1258" s="2">
        <v>24</v>
      </c>
      <c r="I1258" s="2" t="s">
        <v>4179</v>
      </c>
      <c r="J1258" s="2" t="s">
        <v>4649</v>
      </c>
      <c r="K1258" s="2" t="s">
        <v>3681</v>
      </c>
      <c r="L1258" s="373" t="s">
        <v>3938</v>
      </c>
    </row>
    <row r="1259" spans="1:12">
      <c r="A1259" s="2" t="s">
        <v>3939</v>
      </c>
      <c r="B1259" s="2">
        <v>1810</v>
      </c>
      <c r="C1259" s="2" t="s">
        <v>3153</v>
      </c>
      <c r="D1259" s="2" t="s">
        <v>3154</v>
      </c>
      <c r="E1259" s="2">
        <v>560.5</v>
      </c>
      <c r="F1259" s="2">
        <v>560.5</v>
      </c>
      <c r="G1259" s="34">
        <v>43808</v>
      </c>
      <c r="H1259" s="2">
        <v>109</v>
      </c>
      <c r="I1259" s="2" t="s">
        <v>4174</v>
      </c>
      <c r="J1259" s="2" t="s">
        <v>4649</v>
      </c>
      <c r="K1259" s="2" t="s">
        <v>3681</v>
      </c>
      <c r="L1259" s="373" t="s">
        <v>3938</v>
      </c>
    </row>
    <row r="1260" spans="1:12">
      <c r="A1260" s="2" t="s">
        <v>4635</v>
      </c>
      <c r="B1260" s="2">
        <v>1250911</v>
      </c>
      <c r="C1260" s="2" t="s">
        <v>3153</v>
      </c>
      <c r="D1260" s="2" t="s">
        <v>3154</v>
      </c>
      <c r="E1260" s="2">
        <v>531</v>
      </c>
      <c r="F1260" s="2">
        <v>531</v>
      </c>
      <c r="G1260" s="34">
        <v>43865</v>
      </c>
      <c r="H1260" s="2">
        <v>52</v>
      </c>
      <c r="I1260" s="2" t="s">
        <v>4177</v>
      </c>
      <c r="J1260" s="2" t="s">
        <v>4649</v>
      </c>
      <c r="K1260" s="2" t="s">
        <v>3681</v>
      </c>
      <c r="L1260" s="373" t="s">
        <v>3938</v>
      </c>
    </row>
    <row r="1261" spans="1:12">
      <c r="A1261" s="2" t="s">
        <v>4637</v>
      </c>
      <c r="B1261" s="2">
        <v>1170031</v>
      </c>
      <c r="C1261" s="2" t="s">
        <v>3153</v>
      </c>
      <c r="D1261" s="2" t="s">
        <v>3154</v>
      </c>
      <c r="E1261" s="2">
        <v>531</v>
      </c>
      <c r="F1261" s="2">
        <v>531</v>
      </c>
      <c r="G1261" s="34">
        <v>43814</v>
      </c>
      <c r="H1261" s="2">
        <v>103</v>
      </c>
      <c r="I1261" s="2" t="s">
        <v>4174</v>
      </c>
      <c r="J1261" s="2" t="s">
        <v>4649</v>
      </c>
      <c r="K1261" s="2" t="s">
        <v>3681</v>
      </c>
      <c r="L1261" s="373" t="s">
        <v>3938</v>
      </c>
    </row>
    <row r="1262" spans="1:12">
      <c r="A1262" s="2" t="s">
        <v>3936</v>
      </c>
      <c r="B1262" s="2">
        <v>1198641</v>
      </c>
      <c r="C1262" s="2" t="s">
        <v>3153</v>
      </c>
      <c r="D1262" s="2" t="s">
        <v>3154</v>
      </c>
      <c r="E1262" s="2">
        <v>560.5</v>
      </c>
      <c r="F1262" s="2">
        <v>560.5</v>
      </c>
      <c r="G1262" s="34">
        <v>43834</v>
      </c>
      <c r="H1262" s="2">
        <v>83</v>
      </c>
      <c r="I1262" s="2" t="s">
        <v>4181</v>
      </c>
      <c r="J1262" s="2" t="s">
        <v>4649</v>
      </c>
      <c r="K1262" s="2" t="s">
        <v>3681</v>
      </c>
      <c r="L1262" s="373" t="s">
        <v>3938</v>
      </c>
    </row>
    <row r="1263" spans="1:12">
      <c r="A1263" s="2" t="s">
        <v>3936</v>
      </c>
      <c r="B1263" s="2">
        <v>325914</v>
      </c>
      <c r="C1263" s="2" t="s">
        <v>3153</v>
      </c>
      <c r="D1263" s="2" t="s">
        <v>3154</v>
      </c>
      <c r="E1263" s="2">
        <v>442.5</v>
      </c>
      <c r="F1263" s="2">
        <v>442.5</v>
      </c>
      <c r="G1263" s="34">
        <v>43769</v>
      </c>
      <c r="H1263" s="2">
        <v>148</v>
      </c>
      <c r="I1263" s="2" t="s">
        <v>4174</v>
      </c>
      <c r="J1263" s="2" t="s">
        <v>4649</v>
      </c>
      <c r="K1263" s="2" t="s">
        <v>3681</v>
      </c>
      <c r="L1263" s="373" t="s">
        <v>3938</v>
      </c>
    </row>
    <row r="1264" spans="1:12">
      <c r="A1264" s="2" t="s">
        <v>4637</v>
      </c>
      <c r="B1264" s="2">
        <v>1170031</v>
      </c>
      <c r="C1264" s="2" t="s">
        <v>3153</v>
      </c>
      <c r="D1264" s="2" t="s">
        <v>3154</v>
      </c>
      <c r="E1264" s="2">
        <v>590</v>
      </c>
      <c r="F1264" s="2">
        <v>590</v>
      </c>
      <c r="G1264" s="34">
        <v>43866</v>
      </c>
      <c r="H1264" s="2">
        <v>51</v>
      </c>
      <c r="I1264" s="2" t="s">
        <v>4177</v>
      </c>
      <c r="J1264" s="2" t="s">
        <v>4649</v>
      </c>
      <c r="K1264" s="2" t="s">
        <v>3681</v>
      </c>
      <c r="L1264" s="373" t="s">
        <v>3938</v>
      </c>
    </row>
    <row r="1265" spans="1:12">
      <c r="A1265" s="2" t="s">
        <v>3936</v>
      </c>
      <c r="B1265" s="2">
        <v>325914</v>
      </c>
      <c r="C1265" s="2" t="s">
        <v>3153</v>
      </c>
      <c r="D1265" s="2" t="s">
        <v>3154</v>
      </c>
      <c r="E1265" s="2">
        <v>560.5</v>
      </c>
      <c r="F1265" s="2">
        <v>560.5</v>
      </c>
      <c r="G1265" s="34">
        <v>43741</v>
      </c>
      <c r="H1265" s="2">
        <v>176</v>
      </c>
      <c r="I1265" s="2" t="s">
        <v>4174</v>
      </c>
      <c r="J1265" s="2" t="s">
        <v>4649</v>
      </c>
      <c r="K1265" s="2" t="s">
        <v>3681</v>
      </c>
      <c r="L1265" s="373" t="s">
        <v>3938</v>
      </c>
    </row>
    <row r="1266" spans="1:12">
      <c r="A1266" s="2" t="s">
        <v>3936</v>
      </c>
      <c r="B1266" s="2">
        <v>1198641</v>
      </c>
      <c r="C1266" s="2" t="s">
        <v>3153</v>
      </c>
      <c r="D1266" s="2" t="s">
        <v>3154</v>
      </c>
      <c r="E1266" s="2">
        <v>737.5</v>
      </c>
      <c r="F1266" s="2">
        <v>737.5</v>
      </c>
      <c r="G1266" s="34">
        <v>43816</v>
      </c>
      <c r="H1266" s="2">
        <v>101</v>
      </c>
      <c r="I1266" s="2" t="s">
        <v>4174</v>
      </c>
      <c r="J1266" s="2" t="s">
        <v>4649</v>
      </c>
      <c r="K1266" s="2" t="s">
        <v>3681</v>
      </c>
      <c r="L1266" s="373" t="s">
        <v>3938</v>
      </c>
    </row>
    <row r="1267" spans="1:12">
      <c r="A1267" s="2" t="s">
        <v>4637</v>
      </c>
      <c r="B1267" s="2">
        <v>1170031</v>
      </c>
      <c r="C1267" s="2" t="s">
        <v>3153</v>
      </c>
      <c r="D1267" s="2" t="s">
        <v>3154</v>
      </c>
      <c r="E1267" s="2">
        <v>531</v>
      </c>
      <c r="F1267" s="2">
        <v>531</v>
      </c>
      <c r="G1267" s="34">
        <v>43842</v>
      </c>
      <c r="H1267" s="2">
        <v>75</v>
      </c>
      <c r="I1267" s="2" t="s">
        <v>4181</v>
      </c>
      <c r="J1267" s="2" t="s">
        <v>4649</v>
      </c>
      <c r="K1267" s="2" t="s">
        <v>3681</v>
      </c>
      <c r="L1267" s="373" t="s">
        <v>3938</v>
      </c>
    </row>
    <row r="1268" spans="1:12">
      <c r="A1268" s="2" t="s">
        <v>3939</v>
      </c>
      <c r="B1268" s="2">
        <v>1810</v>
      </c>
      <c r="C1268" s="2" t="s">
        <v>3153</v>
      </c>
      <c r="D1268" s="2" t="s">
        <v>3154</v>
      </c>
      <c r="E1268" s="2">
        <v>649</v>
      </c>
      <c r="F1268" s="2">
        <v>649</v>
      </c>
      <c r="G1268" s="34">
        <v>43901</v>
      </c>
      <c r="H1268" s="2">
        <v>16</v>
      </c>
      <c r="I1268" s="2" t="s">
        <v>4179</v>
      </c>
      <c r="J1268" s="2" t="s">
        <v>4649</v>
      </c>
      <c r="K1268" s="2" t="s">
        <v>3681</v>
      </c>
      <c r="L1268" s="373" t="s">
        <v>3938</v>
      </c>
    </row>
    <row r="1269" spans="1:12">
      <c r="A1269" s="2" t="s">
        <v>3936</v>
      </c>
      <c r="B1269" s="2">
        <v>1198641</v>
      </c>
      <c r="C1269" s="2" t="s">
        <v>3153</v>
      </c>
      <c r="D1269" s="2" t="s">
        <v>3154</v>
      </c>
      <c r="E1269" s="2">
        <v>472</v>
      </c>
      <c r="F1269" s="2">
        <v>472</v>
      </c>
      <c r="G1269" s="34">
        <v>43901</v>
      </c>
      <c r="H1269" s="2">
        <v>16</v>
      </c>
      <c r="I1269" s="2" t="s">
        <v>4179</v>
      </c>
      <c r="J1269" s="2" t="s">
        <v>4649</v>
      </c>
      <c r="K1269" s="2" t="s">
        <v>3681</v>
      </c>
      <c r="L1269" s="373" t="s">
        <v>3938</v>
      </c>
    </row>
    <row r="1270" spans="1:12">
      <c r="A1270" s="2" t="s">
        <v>3936</v>
      </c>
      <c r="B1270" s="2">
        <v>325914</v>
      </c>
      <c r="C1270" s="2" t="s">
        <v>3153</v>
      </c>
      <c r="D1270" s="2" t="s">
        <v>3154</v>
      </c>
      <c r="E1270" s="2">
        <v>914.5</v>
      </c>
      <c r="F1270" s="2">
        <v>914.5</v>
      </c>
      <c r="G1270" s="34">
        <v>43759</v>
      </c>
      <c r="H1270" s="2">
        <v>158</v>
      </c>
      <c r="I1270" s="2" t="s">
        <v>4174</v>
      </c>
      <c r="J1270" s="2" t="s">
        <v>4649</v>
      </c>
      <c r="K1270" s="2" t="s">
        <v>3681</v>
      </c>
      <c r="L1270" s="373" t="s">
        <v>3938</v>
      </c>
    </row>
    <row r="1271" spans="1:12">
      <c r="A1271" s="2" t="s">
        <v>3939</v>
      </c>
      <c r="B1271" s="2">
        <v>1810</v>
      </c>
      <c r="C1271" s="2" t="s">
        <v>3153</v>
      </c>
      <c r="D1271" s="2" t="s">
        <v>3154</v>
      </c>
      <c r="E1271" s="2">
        <v>560.5</v>
      </c>
      <c r="F1271" s="2">
        <v>560.5</v>
      </c>
      <c r="G1271" s="34">
        <v>43869</v>
      </c>
      <c r="H1271" s="2">
        <v>48</v>
      </c>
      <c r="I1271" s="2" t="s">
        <v>4177</v>
      </c>
      <c r="J1271" s="2" t="s">
        <v>4649</v>
      </c>
      <c r="K1271" s="2" t="s">
        <v>3681</v>
      </c>
      <c r="L1271" s="373" t="s">
        <v>3938</v>
      </c>
    </row>
    <row r="1272" spans="1:12">
      <c r="A1272" s="2" t="s">
        <v>3939</v>
      </c>
      <c r="B1272" s="2">
        <v>1810</v>
      </c>
      <c r="C1272" s="2" t="s">
        <v>3153</v>
      </c>
      <c r="D1272" s="2" t="s">
        <v>3154</v>
      </c>
      <c r="E1272" s="2">
        <v>560.5</v>
      </c>
      <c r="F1272" s="2">
        <v>560.5</v>
      </c>
      <c r="G1272" s="34">
        <v>43862</v>
      </c>
      <c r="H1272" s="2">
        <v>55</v>
      </c>
      <c r="I1272" s="2" t="s">
        <v>4177</v>
      </c>
      <c r="J1272" s="2" t="s">
        <v>4649</v>
      </c>
      <c r="K1272" s="2" t="s">
        <v>3681</v>
      </c>
      <c r="L1272" s="373" t="s">
        <v>3938</v>
      </c>
    </row>
    <row r="1273" spans="1:12">
      <c r="A1273" s="2" t="s">
        <v>4637</v>
      </c>
      <c r="B1273" s="2">
        <v>1170031</v>
      </c>
      <c r="C1273" s="2" t="s">
        <v>3153</v>
      </c>
      <c r="D1273" s="2" t="s">
        <v>3154</v>
      </c>
      <c r="E1273" s="2">
        <v>531</v>
      </c>
      <c r="F1273" s="2">
        <v>531</v>
      </c>
      <c r="G1273" s="34">
        <v>43833</v>
      </c>
      <c r="H1273" s="2">
        <v>84</v>
      </c>
      <c r="I1273" s="2" t="s">
        <v>4181</v>
      </c>
      <c r="J1273" s="2" t="s">
        <v>4649</v>
      </c>
      <c r="K1273" s="2" t="s">
        <v>3681</v>
      </c>
      <c r="L1273" s="373" t="s">
        <v>3938</v>
      </c>
    </row>
    <row r="1274" spans="1:12">
      <c r="A1274" s="2" t="s">
        <v>3939</v>
      </c>
      <c r="B1274" s="2">
        <v>1810</v>
      </c>
      <c r="C1274" s="2" t="s">
        <v>3153</v>
      </c>
      <c r="D1274" s="2" t="s">
        <v>3154</v>
      </c>
      <c r="E1274" s="2">
        <v>442.5</v>
      </c>
      <c r="F1274" s="2">
        <v>442.5</v>
      </c>
      <c r="G1274" s="34">
        <v>43844</v>
      </c>
      <c r="H1274" s="2">
        <v>73</v>
      </c>
      <c r="I1274" s="2" t="s">
        <v>4181</v>
      </c>
      <c r="J1274" s="2" t="s">
        <v>4649</v>
      </c>
      <c r="K1274" s="2" t="s">
        <v>3681</v>
      </c>
      <c r="L1274" s="373" t="s">
        <v>3938</v>
      </c>
    </row>
    <row r="1275" spans="1:12">
      <c r="A1275" s="2" t="s">
        <v>3939</v>
      </c>
      <c r="B1275" s="2">
        <v>1810</v>
      </c>
      <c r="C1275" s="2" t="s">
        <v>3153</v>
      </c>
      <c r="D1275" s="2" t="s">
        <v>3154</v>
      </c>
      <c r="E1275" s="2">
        <v>472</v>
      </c>
      <c r="F1275" s="2">
        <v>472</v>
      </c>
      <c r="G1275" s="34">
        <v>43901</v>
      </c>
      <c r="H1275" s="2">
        <v>16</v>
      </c>
      <c r="I1275" s="2" t="s">
        <v>4179</v>
      </c>
      <c r="J1275" s="2" t="s">
        <v>4649</v>
      </c>
      <c r="K1275" s="2" t="s">
        <v>3681</v>
      </c>
      <c r="L1275" s="373" t="s">
        <v>3938</v>
      </c>
    </row>
    <row r="1276" spans="1:12">
      <c r="A1276" s="2" t="s">
        <v>4635</v>
      </c>
      <c r="B1276" s="2">
        <v>1250911</v>
      </c>
      <c r="C1276" s="2" t="s">
        <v>3153</v>
      </c>
      <c r="D1276" s="2" t="s">
        <v>3154</v>
      </c>
      <c r="E1276" s="2">
        <v>531</v>
      </c>
      <c r="F1276" s="2">
        <v>531</v>
      </c>
      <c r="G1276" s="34">
        <v>43866</v>
      </c>
      <c r="H1276" s="2">
        <v>51</v>
      </c>
      <c r="I1276" s="2" t="s">
        <v>4177</v>
      </c>
      <c r="J1276" s="2" t="s">
        <v>4649</v>
      </c>
      <c r="K1276" s="2" t="s">
        <v>3681</v>
      </c>
      <c r="L1276" s="373" t="s">
        <v>3938</v>
      </c>
    </row>
    <row r="1277" spans="1:12">
      <c r="A1277" s="2" t="s">
        <v>4637</v>
      </c>
      <c r="B1277" s="2">
        <v>1170031</v>
      </c>
      <c r="C1277" s="2" t="s">
        <v>3153</v>
      </c>
      <c r="D1277" s="2" t="s">
        <v>3154</v>
      </c>
      <c r="E1277" s="2">
        <v>531</v>
      </c>
      <c r="F1277" s="2">
        <v>531</v>
      </c>
      <c r="G1277" s="34">
        <v>43843</v>
      </c>
      <c r="H1277" s="2">
        <v>74</v>
      </c>
      <c r="I1277" s="2" t="s">
        <v>4181</v>
      </c>
      <c r="J1277" s="2" t="s">
        <v>4649</v>
      </c>
      <c r="K1277" s="2" t="s">
        <v>3681</v>
      </c>
      <c r="L1277" s="373" t="s">
        <v>3938</v>
      </c>
    </row>
    <row r="1278" spans="1:12">
      <c r="A1278" s="2" t="s">
        <v>3936</v>
      </c>
      <c r="B1278" s="2">
        <v>325914</v>
      </c>
      <c r="C1278" s="2" t="s">
        <v>3153</v>
      </c>
      <c r="D1278" s="2" t="s">
        <v>3154</v>
      </c>
      <c r="E1278" s="2">
        <v>531</v>
      </c>
      <c r="F1278" s="2">
        <v>531</v>
      </c>
      <c r="G1278" s="34">
        <v>43749</v>
      </c>
      <c r="H1278" s="2">
        <v>168</v>
      </c>
      <c r="I1278" s="2" t="s">
        <v>4174</v>
      </c>
      <c r="J1278" s="2" t="s">
        <v>4649</v>
      </c>
      <c r="K1278" s="2" t="s">
        <v>3681</v>
      </c>
      <c r="L1278" s="373" t="s">
        <v>3938</v>
      </c>
    </row>
    <row r="1279" spans="1:12">
      <c r="A1279" s="2" t="s">
        <v>3939</v>
      </c>
      <c r="B1279" s="2">
        <v>1810</v>
      </c>
      <c r="C1279" s="2" t="s">
        <v>3153</v>
      </c>
      <c r="D1279" s="2" t="s">
        <v>3154</v>
      </c>
      <c r="E1279" s="2">
        <v>472</v>
      </c>
      <c r="F1279" s="2">
        <v>29.5</v>
      </c>
      <c r="G1279" s="34">
        <v>43814</v>
      </c>
      <c r="H1279" s="2">
        <v>103</v>
      </c>
      <c r="I1279" s="2" t="s">
        <v>4174</v>
      </c>
      <c r="J1279" s="2" t="s">
        <v>4649</v>
      </c>
      <c r="K1279" s="2" t="s">
        <v>3681</v>
      </c>
      <c r="L1279" s="373" t="s">
        <v>3938</v>
      </c>
    </row>
    <row r="1280" spans="1:12">
      <c r="A1280" s="2" t="s">
        <v>3936</v>
      </c>
      <c r="B1280" s="2">
        <v>325914</v>
      </c>
      <c r="C1280" s="2" t="s">
        <v>3153</v>
      </c>
      <c r="D1280" s="2" t="s">
        <v>3154</v>
      </c>
      <c r="E1280" s="2">
        <v>560.5</v>
      </c>
      <c r="F1280" s="2">
        <v>560.5</v>
      </c>
      <c r="G1280" s="34">
        <v>43895</v>
      </c>
      <c r="H1280" s="2">
        <v>22</v>
      </c>
      <c r="I1280" s="2" t="s">
        <v>4179</v>
      </c>
      <c r="J1280" s="2" t="s">
        <v>4649</v>
      </c>
      <c r="K1280" s="2" t="s">
        <v>3681</v>
      </c>
      <c r="L1280" s="373" t="s">
        <v>3938</v>
      </c>
    </row>
    <row r="1281" spans="1:12">
      <c r="A1281" s="2" t="s">
        <v>3939</v>
      </c>
      <c r="B1281" s="2">
        <v>1810</v>
      </c>
      <c r="C1281" s="2" t="s">
        <v>3153</v>
      </c>
      <c r="D1281" s="2" t="s">
        <v>3154</v>
      </c>
      <c r="E1281" s="2">
        <v>472</v>
      </c>
      <c r="F1281" s="2">
        <v>472</v>
      </c>
      <c r="G1281" s="34">
        <v>43899</v>
      </c>
      <c r="H1281" s="2">
        <v>18</v>
      </c>
      <c r="I1281" s="2" t="s">
        <v>4179</v>
      </c>
      <c r="J1281" s="2" t="s">
        <v>4649</v>
      </c>
      <c r="K1281" s="2" t="s">
        <v>3681</v>
      </c>
      <c r="L1281" s="373" t="s">
        <v>3938</v>
      </c>
    </row>
    <row r="1282" spans="1:12">
      <c r="A1282" s="2" t="s">
        <v>4637</v>
      </c>
      <c r="B1282" s="2">
        <v>1170031</v>
      </c>
      <c r="C1282" s="2" t="s">
        <v>3153</v>
      </c>
      <c r="D1282" s="2" t="s">
        <v>3154</v>
      </c>
      <c r="E1282" s="2">
        <v>914.5</v>
      </c>
      <c r="F1282" s="2">
        <v>914.5</v>
      </c>
      <c r="G1282" s="34">
        <v>43814</v>
      </c>
      <c r="H1282" s="2">
        <v>103</v>
      </c>
      <c r="I1282" s="2" t="s">
        <v>4174</v>
      </c>
      <c r="J1282" s="2" t="s">
        <v>4649</v>
      </c>
      <c r="K1282" s="2" t="s">
        <v>3681</v>
      </c>
      <c r="L1282" s="373" t="s">
        <v>3938</v>
      </c>
    </row>
    <row r="1283" spans="1:12">
      <c r="A1283" s="2" t="s">
        <v>3936</v>
      </c>
      <c r="B1283" s="2">
        <v>1198641</v>
      </c>
      <c r="C1283" s="2" t="s">
        <v>3153</v>
      </c>
      <c r="D1283" s="2" t="s">
        <v>3154</v>
      </c>
      <c r="E1283" s="2">
        <v>472</v>
      </c>
      <c r="F1283" s="2">
        <v>472</v>
      </c>
      <c r="G1283" s="34">
        <v>43837</v>
      </c>
      <c r="H1283" s="2">
        <v>80</v>
      </c>
      <c r="I1283" s="2" t="s">
        <v>4181</v>
      </c>
      <c r="J1283" s="2" t="s">
        <v>4649</v>
      </c>
      <c r="K1283" s="2" t="s">
        <v>3681</v>
      </c>
      <c r="L1283" s="373" t="s">
        <v>3938</v>
      </c>
    </row>
    <row r="1284" spans="1:12">
      <c r="A1284" s="2" t="s">
        <v>3939</v>
      </c>
      <c r="B1284" s="2">
        <v>1810</v>
      </c>
      <c r="C1284" s="2" t="s">
        <v>3153</v>
      </c>
      <c r="D1284" s="2" t="s">
        <v>3154</v>
      </c>
      <c r="E1284" s="2">
        <v>472</v>
      </c>
      <c r="F1284" s="2">
        <v>472</v>
      </c>
      <c r="G1284" s="34">
        <v>43803</v>
      </c>
      <c r="H1284" s="2">
        <v>114</v>
      </c>
      <c r="I1284" s="2" t="s">
        <v>4174</v>
      </c>
      <c r="J1284" s="2" t="s">
        <v>4649</v>
      </c>
      <c r="K1284" s="2" t="s">
        <v>3681</v>
      </c>
      <c r="L1284" s="373" t="s">
        <v>3938</v>
      </c>
    </row>
    <row r="1285" spans="1:12">
      <c r="A1285" s="2" t="s">
        <v>3939</v>
      </c>
      <c r="B1285" s="2">
        <v>1810</v>
      </c>
      <c r="C1285" s="2" t="s">
        <v>3153</v>
      </c>
      <c r="D1285" s="2" t="s">
        <v>3154</v>
      </c>
      <c r="E1285" s="2">
        <v>590</v>
      </c>
      <c r="F1285" s="2">
        <v>590</v>
      </c>
      <c r="G1285" s="34">
        <v>43895</v>
      </c>
      <c r="H1285" s="2">
        <v>22</v>
      </c>
      <c r="I1285" s="2" t="s">
        <v>4179</v>
      </c>
      <c r="J1285" s="2" t="s">
        <v>4649</v>
      </c>
      <c r="K1285" s="2" t="s">
        <v>3681</v>
      </c>
      <c r="L1285" s="373" t="s">
        <v>3938</v>
      </c>
    </row>
    <row r="1286" spans="1:12">
      <c r="A1286" s="2" t="s">
        <v>4637</v>
      </c>
      <c r="B1286" s="2">
        <v>1170031</v>
      </c>
      <c r="C1286" s="2" t="s">
        <v>3153</v>
      </c>
      <c r="D1286" s="2" t="s">
        <v>3154</v>
      </c>
      <c r="E1286" s="2">
        <v>442.5</v>
      </c>
      <c r="F1286" s="2">
        <v>442.5</v>
      </c>
      <c r="G1286" s="34">
        <v>43910</v>
      </c>
      <c r="H1286" s="2">
        <v>7</v>
      </c>
      <c r="I1286" s="2" t="s">
        <v>4179</v>
      </c>
      <c r="J1286" s="2" t="s">
        <v>4649</v>
      </c>
      <c r="K1286" s="2" t="s">
        <v>3681</v>
      </c>
      <c r="L1286" s="373" t="s">
        <v>3938</v>
      </c>
    </row>
    <row r="1287" spans="1:12">
      <c r="A1287" s="2" t="s">
        <v>3939</v>
      </c>
      <c r="B1287" s="2">
        <v>1810</v>
      </c>
      <c r="C1287" s="2" t="s">
        <v>3153</v>
      </c>
      <c r="D1287" s="2" t="s">
        <v>3154</v>
      </c>
      <c r="E1287" s="2">
        <v>560.5</v>
      </c>
      <c r="F1287" s="2">
        <v>560.5</v>
      </c>
      <c r="G1287" s="34">
        <v>43910</v>
      </c>
      <c r="H1287" s="2">
        <v>7</v>
      </c>
      <c r="I1287" s="2" t="s">
        <v>4179</v>
      </c>
      <c r="J1287" s="2" t="s">
        <v>4649</v>
      </c>
      <c r="K1287" s="2" t="s">
        <v>3681</v>
      </c>
      <c r="L1287" s="373" t="s">
        <v>3938</v>
      </c>
    </row>
    <row r="1288" spans="1:12">
      <c r="A1288" s="2" t="s">
        <v>3939</v>
      </c>
      <c r="B1288" s="2">
        <v>1810</v>
      </c>
      <c r="C1288" s="2" t="s">
        <v>3153</v>
      </c>
      <c r="D1288" s="2" t="s">
        <v>3154</v>
      </c>
      <c r="E1288" s="2">
        <v>442.5</v>
      </c>
      <c r="F1288" s="2">
        <v>164.5</v>
      </c>
      <c r="G1288" s="34">
        <v>43769</v>
      </c>
      <c r="H1288" s="2">
        <v>148</v>
      </c>
      <c r="I1288" s="2" t="s">
        <v>4174</v>
      </c>
      <c r="J1288" s="2" t="s">
        <v>4649</v>
      </c>
      <c r="K1288" s="2" t="s">
        <v>3681</v>
      </c>
      <c r="L1288" s="373" t="s">
        <v>3938</v>
      </c>
    </row>
    <row r="1289" spans="1:12">
      <c r="A1289" s="2" t="s">
        <v>3936</v>
      </c>
      <c r="B1289" s="2">
        <v>1198641</v>
      </c>
      <c r="C1289" s="2" t="s">
        <v>3153</v>
      </c>
      <c r="D1289" s="2" t="s">
        <v>3154</v>
      </c>
      <c r="E1289" s="2">
        <v>914.5</v>
      </c>
      <c r="F1289" s="2">
        <v>914.5</v>
      </c>
      <c r="G1289" s="34">
        <v>43834</v>
      </c>
      <c r="H1289" s="2">
        <v>83</v>
      </c>
      <c r="I1289" s="2" t="s">
        <v>4181</v>
      </c>
      <c r="J1289" s="2" t="s">
        <v>4649</v>
      </c>
      <c r="K1289" s="2" t="s">
        <v>3681</v>
      </c>
      <c r="L1289" s="373" t="s">
        <v>3938</v>
      </c>
    </row>
    <row r="1290" spans="1:12">
      <c r="A1290" s="2" t="s">
        <v>3936</v>
      </c>
      <c r="B1290" s="2">
        <v>1198641</v>
      </c>
      <c r="C1290" s="2" t="s">
        <v>3153</v>
      </c>
      <c r="D1290" s="2" t="s">
        <v>3154</v>
      </c>
      <c r="E1290" s="2">
        <v>590</v>
      </c>
      <c r="F1290" s="2">
        <v>590</v>
      </c>
      <c r="G1290" s="34">
        <v>43884</v>
      </c>
      <c r="H1290" s="2">
        <v>33</v>
      </c>
      <c r="I1290" s="2" t="s">
        <v>4177</v>
      </c>
      <c r="J1290" s="2" t="s">
        <v>4649</v>
      </c>
      <c r="K1290" s="2" t="s">
        <v>3681</v>
      </c>
      <c r="L1290" s="373" t="s">
        <v>3938</v>
      </c>
    </row>
    <row r="1291" spans="1:12">
      <c r="A1291" s="2" t="s">
        <v>4637</v>
      </c>
      <c r="B1291" s="2">
        <v>1170031</v>
      </c>
      <c r="C1291" s="2" t="s">
        <v>3153</v>
      </c>
      <c r="D1291" s="2" t="s">
        <v>3154</v>
      </c>
      <c r="E1291" s="2">
        <v>737.5</v>
      </c>
      <c r="F1291" s="2">
        <v>737.5</v>
      </c>
      <c r="G1291" s="34">
        <v>43908</v>
      </c>
      <c r="H1291" s="2">
        <v>9</v>
      </c>
      <c r="I1291" s="2" t="s">
        <v>4179</v>
      </c>
      <c r="J1291" s="2" t="s">
        <v>4651</v>
      </c>
      <c r="K1291" s="2" t="s">
        <v>3675</v>
      </c>
      <c r="L1291" s="373" t="s">
        <v>3938</v>
      </c>
    </row>
    <row r="1292" spans="1:12">
      <c r="A1292" s="2" t="s">
        <v>4637</v>
      </c>
      <c r="B1292" s="2">
        <v>1170031</v>
      </c>
      <c r="C1292" s="2" t="s">
        <v>3153</v>
      </c>
      <c r="D1292" s="2" t="s">
        <v>3154</v>
      </c>
      <c r="E1292" s="2">
        <v>737.5</v>
      </c>
      <c r="F1292" s="2">
        <v>737.5</v>
      </c>
      <c r="G1292" s="34">
        <v>43910</v>
      </c>
      <c r="H1292" s="2">
        <v>7</v>
      </c>
      <c r="I1292" s="2" t="s">
        <v>4179</v>
      </c>
      <c r="J1292" s="2" t="s">
        <v>4651</v>
      </c>
      <c r="K1292" s="2" t="s">
        <v>3675</v>
      </c>
      <c r="L1292" s="373" t="s">
        <v>3938</v>
      </c>
    </row>
    <row r="1293" spans="1:12">
      <c r="A1293" s="2" t="s">
        <v>4637</v>
      </c>
      <c r="B1293" s="2">
        <v>1170031</v>
      </c>
      <c r="C1293" s="2" t="s">
        <v>3153</v>
      </c>
      <c r="D1293" s="2" t="s">
        <v>3154</v>
      </c>
      <c r="E1293" s="2">
        <v>737.5</v>
      </c>
      <c r="F1293" s="2">
        <v>737.5</v>
      </c>
      <c r="G1293" s="34">
        <v>43838</v>
      </c>
      <c r="H1293" s="2">
        <v>79</v>
      </c>
      <c r="I1293" s="2" t="s">
        <v>4181</v>
      </c>
      <c r="J1293" s="2" t="s">
        <v>4651</v>
      </c>
      <c r="K1293" s="2" t="s">
        <v>3675</v>
      </c>
      <c r="L1293" s="373" t="s">
        <v>3938</v>
      </c>
    </row>
    <row r="1294" spans="1:12">
      <c r="A1294" s="2" t="s">
        <v>3954</v>
      </c>
      <c r="B1294" s="2">
        <v>2862</v>
      </c>
      <c r="C1294" s="2" t="s">
        <v>3153</v>
      </c>
      <c r="D1294" s="2" t="s">
        <v>3154</v>
      </c>
      <c r="E1294" s="2">
        <v>442.5</v>
      </c>
      <c r="F1294" s="2">
        <v>442.5</v>
      </c>
      <c r="G1294" s="34">
        <v>43859</v>
      </c>
      <c r="H1294" s="2">
        <v>58</v>
      </c>
      <c r="I1294" s="2" t="s">
        <v>4177</v>
      </c>
      <c r="J1294" s="2" t="s">
        <v>4651</v>
      </c>
      <c r="K1294" s="2" t="s">
        <v>3675</v>
      </c>
      <c r="L1294" s="373" t="s">
        <v>3938</v>
      </c>
    </row>
    <row r="1295" spans="1:12">
      <c r="A1295" s="2" t="s">
        <v>3936</v>
      </c>
      <c r="B1295" s="2">
        <v>1198641</v>
      </c>
      <c r="C1295" s="2" t="s">
        <v>3153</v>
      </c>
      <c r="D1295" s="2" t="s">
        <v>3154</v>
      </c>
      <c r="E1295" s="2">
        <v>472</v>
      </c>
      <c r="F1295" s="2">
        <v>472</v>
      </c>
      <c r="G1295" s="34">
        <v>43863</v>
      </c>
      <c r="H1295" s="2">
        <v>54</v>
      </c>
      <c r="I1295" s="2" t="s">
        <v>4177</v>
      </c>
      <c r="J1295" s="2" t="s">
        <v>4651</v>
      </c>
      <c r="K1295" s="2" t="s">
        <v>3675</v>
      </c>
      <c r="L1295" s="373" t="s">
        <v>3938</v>
      </c>
    </row>
    <row r="1296" spans="1:12">
      <c r="A1296" s="2" t="s">
        <v>4635</v>
      </c>
      <c r="B1296" s="2">
        <v>1250911</v>
      </c>
      <c r="C1296" s="2" t="s">
        <v>3153</v>
      </c>
      <c r="D1296" s="2" t="s">
        <v>3154</v>
      </c>
      <c r="E1296" s="2">
        <v>737.5</v>
      </c>
      <c r="F1296" s="2">
        <v>737.5</v>
      </c>
      <c r="G1296" s="34">
        <v>43863</v>
      </c>
      <c r="H1296" s="2">
        <v>54</v>
      </c>
      <c r="I1296" s="2" t="s">
        <v>4177</v>
      </c>
      <c r="J1296" s="2" t="s">
        <v>4651</v>
      </c>
      <c r="K1296" s="2" t="s">
        <v>3675</v>
      </c>
      <c r="L1296" s="373" t="s">
        <v>3938</v>
      </c>
    </row>
    <row r="1297" spans="1:12">
      <c r="A1297" s="2" t="s">
        <v>3939</v>
      </c>
      <c r="B1297" s="2">
        <v>1810</v>
      </c>
      <c r="C1297" s="2" t="s">
        <v>3153</v>
      </c>
      <c r="D1297" s="2" t="s">
        <v>3154</v>
      </c>
      <c r="E1297" s="2">
        <v>737.5</v>
      </c>
      <c r="F1297" s="2">
        <v>737.5</v>
      </c>
      <c r="G1297" s="34">
        <v>43895</v>
      </c>
      <c r="H1297" s="2">
        <v>22</v>
      </c>
      <c r="I1297" s="2" t="s">
        <v>4179</v>
      </c>
      <c r="J1297" s="2" t="s">
        <v>4651</v>
      </c>
      <c r="K1297" s="2" t="s">
        <v>3675</v>
      </c>
      <c r="L1297" s="373" t="s">
        <v>3938</v>
      </c>
    </row>
    <row r="1298" spans="1:12">
      <c r="A1298" s="2" t="s">
        <v>3939</v>
      </c>
      <c r="B1298" s="2">
        <v>1810</v>
      </c>
      <c r="C1298" s="2" t="s">
        <v>3153</v>
      </c>
      <c r="D1298" s="2" t="s">
        <v>3154</v>
      </c>
      <c r="E1298" s="2">
        <v>590</v>
      </c>
      <c r="F1298" s="2">
        <v>590</v>
      </c>
      <c r="G1298" s="34">
        <v>43869</v>
      </c>
      <c r="H1298" s="2">
        <v>48</v>
      </c>
      <c r="I1298" s="2" t="s">
        <v>4177</v>
      </c>
      <c r="J1298" s="2" t="s">
        <v>4651</v>
      </c>
      <c r="K1298" s="2" t="s">
        <v>3675</v>
      </c>
      <c r="L1298" s="373" t="s">
        <v>3938</v>
      </c>
    </row>
    <row r="1299" spans="1:12">
      <c r="A1299" s="2" t="s">
        <v>4637</v>
      </c>
      <c r="B1299" s="2">
        <v>1170031</v>
      </c>
      <c r="C1299" s="2" t="s">
        <v>3153</v>
      </c>
      <c r="D1299" s="2" t="s">
        <v>3154</v>
      </c>
      <c r="E1299" s="2">
        <v>737.5</v>
      </c>
      <c r="F1299" s="2">
        <v>737.5</v>
      </c>
      <c r="G1299" s="34">
        <v>43903</v>
      </c>
      <c r="H1299" s="2">
        <v>14</v>
      </c>
      <c r="I1299" s="2" t="s">
        <v>4179</v>
      </c>
      <c r="J1299" s="2" t="s">
        <v>4651</v>
      </c>
      <c r="K1299" s="2" t="s">
        <v>3675</v>
      </c>
      <c r="L1299" s="373" t="s">
        <v>3938</v>
      </c>
    </row>
    <row r="1300" spans="1:12">
      <c r="A1300" s="2" t="s">
        <v>3939</v>
      </c>
      <c r="B1300" s="2">
        <v>1810</v>
      </c>
      <c r="C1300" s="2" t="s">
        <v>3153</v>
      </c>
      <c r="D1300" s="2" t="s">
        <v>3154</v>
      </c>
      <c r="E1300" s="2">
        <v>590</v>
      </c>
      <c r="F1300" s="2">
        <v>590</v>
      </c>
      <c r="G1300" s="34">
        <v>43820</v>
      </c>
      <c r="H1300" s="2">
        <v>97</v>
      </c>
      <c r="I1300" s="2" t="s">
        <v>4174</v>
      </c>
      <c r="J1300" s="2" t="s">
        <v>4651</v>
      </c>
      <c r="K1300" s="2" t="s">
        <v>3675</v>
      </c>
      <c r="L1300" s="373" t="s">
        <v>3938</v>
      </c>
    </row>
    <row r="1301" spans="1:12">
      <c r="A1301" s="2" t="s">
        <v>4637</v>
      </c>
      <c r="B1301" s="2">
        <v>1170031</v>
      </c>
      <c r="C1301" s="2" t="s">
        <v>3153</v>
      </c>
      <c r="D1301" s="2" t="s">
        <v>3154</v>
      </c>
      <c r="E1301" s="2">
        <v>737.5</v>
      </c>
      <c r="F1301" s="2">
        <v>737.5</v>
      </c>
      <c r="G1301" s="34">
        <v>43832</v>
      </c>
      <c r="H1301" s="2">
        <v>85</v>
      </c>
      <c r="I1301" s="2" t="s">
        <v>4181</v>
      </c>
      <c r="J1301" s="2" t="s">
        <v>4651</v>
      </c>
      <c r="K1301" s="2" t="s">
        <v>3675</v>
      </c>
      <c r="L1301" s="373" t="s">
        <v>3938</v>
      </c>
    </row>
    <row r="1302" spans="1:12">
      <c r="A1302" s="2" t="s">
        <v>3954</v>
      </c>
      <c r="B1302" s="2">
        <v>2862</v>
      </c>
      <c r="C1302" s="2" t="s">
        <v>3153</v>
      </c>
      <c r="D1302" s="2" t="s">
        <v>3154</v>
      </c>
      <c r="E1302" s="2">
        <v>442.5</v>
      </c>
      <c r="F1302" s="2">
        <v>442.5</v>
      </c>
      <c r="G1302" s="34">
        <v>43836</v>
      </c>
      <c r="H1302" s="2">
        <v>81</v>
      </c>
      <c r="I1302" s="2" t="s">
        <v>4181</v>
      </c>
      <c r="J1302" s="2" t="s">
        <v>4651</v>
      </c>
      <c r="K1302" s="2" t="s">
        <v>3675</v>
      </c>
      <c r="L1302" s="373" t="s">
        <v>3938</v>
      </c>
    </row>
    <row r="1303" spans="1:12">
      <c r="A1303" s="2" t="s">
        <v>4635</v>
      </c>
      <c r="B1303" s="2">
        <v>1250911</v>
      </c>
      <c r="C1303" s="2" t="s">
        <v>3153</v>
      </c>
      <c r="D1303" s="2" t="s">
        <v>3154</v>
      </c>
      <c r="E1303" s="2">
        <v>737.5</v>
      </c>
      <c r="F1303" s="2">
        <v>737.5</v>
      </c>
      <c r="G1303" s="34">
        <v>43880</v>
      </c>
      <c r="H1303" s="2">
        <v>37</v>
      </c>
      <c r="I1303" s="2" t="s">
        <v>4177</v>
      </c>
      <c r="J1303" s="2" t="s">
        <v>4651</v>
      </c>
      <c r="K1303" s="2" t="s">
        <v>3675</v>
      </c>
      <c r="L1303" s="373" t="s">
        <v>3938</v>
      </c>
    </row>
    <row r="1304" spans="1:12">
      <c r="A1304" s="2" t="s">
        <v>4638</v>
      </c>
      <c r="B1304" s="2">
        <v>1170035</v>
      </c>
      <c r="C1304" s="2" t="s">
        <v>3153</v>
      </c>
      <c r="D1304" s="2" t="s">
        <v>3154</v>
      </c>
      <c r="E1304" s="2">
        <v>914.5</v>
      </c>
      <c r="F1304" s="2">
        <v>914.5</v>
      </c>
      <c r="G1304" s="34">
        <v>43828</v>
      </c>
      <c r="H1304" s="2">
        <v>89</v>
      </c>
      <c r="I1304" s="2" t="s">
        <v>4181</v>
      </c>
      <c r="J1304" s="2" t="s">
        <v>4651</v>
      </c>
      <c r="K1304" s="2" t="s">
        <v>3675</v>
      </c>
      <c r="L1304" s="373" t="s">
        <v>3938</v>
      </c>
    </row>
    <row r="1305" spans="1:12">
      <c r="A1305" s="2" t="s">
        <v>4635</v>
      </c>
      <c r="B1305" s="2">
        <v>1250911</v>
      </c>
      <c r="C1305" s="2" t="s">
        <v>3153</v>
      </c>
      <c r="D1305" s="2" t="s">
        <v>3154</v>
      </c>
      <c r="E1305" s="2">
        <v>737.5</v>
      </c>
      <c r="F1305" s="2">
        <v>737.5</v>
      </c>
      <c r="G1305" s="34">
        <v>43899</v>
      </c>
      <c r="H1305" s="2">
        <v>18</v>
      </c>
      <c r="I1305" s="2" t="s">
        <v>4179</v>
      </c>
      <c r="J1305" s="2" t="s">
        <v>4651</v>
      </c>
      <c r="K1305" s="2" t="s">
        <v>3675</v>
      </c>
      <c r="L1305" s="373" t="s">
        <v>3938</v>
      </c>
    </row>
    <row r="1306" spans="1:12">
      <c r="A1306" s="2" t="s">
        <v>4637</v>
      </c>
      <c r="B1306" s="2">
        <v>1170031</v>
      </c>
      <c r="C1306" s="2" t="s">
        <v>3153</v>
      </c>
      <c r="D1306" s="2" t="s">
        <v>3154</v>
      </c>
      <c r="E1306" s="2">
        <v>737.5</v>
      </c>
      <c r="F1306" s="2">
        <v>737.5</v>
      </c>
      <c r="G1306" s="34">
        <v>43910</v>
      </c>
      <c r="H1306" s="2">
        <v>7</v>
      </c>
      <c r="I1306" s="2" t="s">
        <v>4179</v>
      </c>
      <c r="J1306" s="2" t="s">
        <v>4651</v>
      </c>
      <c r="K1306" s="2" t="s">
        <v>3675</v>
      </c>
      <c r="L1306" s="373" t="s">
        <v>3938</v>
      </c>
    </row>
    <row r="1307" spans="1:12">
      <c r="A1307" s="2" t="s">
        <v>4635</v>
      </c>
      <c r="B1307" s="2">
        <v>1250911</v>
      </c>
      <c r="C1307" s="2" t="s">
        <v>3153</v>
      </c>
      <c r="D1307" s="2" t="s">
        <v>3154</v>
      </c>
      <c r="E1307" s="2">
        <v>737.5</v>
      </c>
      <c r="F1307" s="2">
        <v>737.5</v>
      </c>
      <c r="G1307" s="34">
        <v>43890</v>
      </c>
      <c r="H1307" s="2">
        <v>27</v>
      </c>
      <c r="I1307" s="2" t="s">
        <v>4179</v>
      </c>
      <c r="J1307" s="2" t="s">
        <v>4651</v>
      </c>
      <c r="K1307" s="2" t="s">
        <v>3675</v>
      </c>
      <c r="L1307" s="373" t="s">
        <v>3938</v>
      </c>
    </row>
    <row r="1308" spans="1:12">
      <c r="A1308" s="2" t="s">
        <v>4652</v>
      </c>
      <c r="B1308" s="2">
        <v>2316</v>
      </c>
      <c r="C1308" s="2" t="s">
        <v>3153</v>
      </c>
      <c r="D1308" s="2" t="s">
        <v>3154</v>
      </c>
      <c r="E1308" s="2">
        <v>472</v>
      </c>
      <c r="F1308" s="2">
        <v>472</v>
      </c>
      <c r="G1308" s="34">
        <v>43863</v>
      </c>
      <c r="H1308" s="2">
        <v>54</v>
      </c>
      <c r="I1308" s="2" t="s">
        <v>4177</v>
      </c>
      <c r="J1308" s="2" t="s">
        <v>4651</v>
      </c>
      <c r="K1308" s="2" t="s">
        <v>3675</v>
      </c>
      <c r="L1308" s="373" t="s">
        <v>3938</v>
      </c>
    </row>
    <row r="1309" spans="1:12">
      <c r="A1309" s="2" t="s">
        <v>3954</v>
      </c>
      <c r="B1309" s="2">
        <v>2862</v>
      </c>
      <c r="C1309" s="2" t="s">
        <v>3153</v>
      </c>
      <c r="D1309" s="2" t="s">
        <v>3154</v>
      </c>
      <c r="E1309" s="2">
        <v>442.5</v>
      </c>
      <c r="F1309" s="2">
        <v>442.5</v>
      </c>
      <c r="G1309" s="34">
        <v>43907</v>
      </c>
      <c r="H1309" s="2">
        <v>10</v>
      </c>
      <c r="I1309" s="2" t="s">
        <v>4179</v>
      </c>
      <c r="J1309" s="2" t="s">
        <v>4651</v>
      </c>
      <c r="K1309" s="2" t="s">
        <v>3675</v>
      </c>
      <c r="L1309" s="373" t="s">
        <v>3938</v>
      </c>
    </row>
    <row r="1310" spans="1:12">
      <c r="A1310" s="2" t="s">
        <v>4653</v>
      </c>
      <c r="B1310" s="2">
        <v>655735</v>
      </c>
      <c r="C1310" s="2" t="s">
        <v>3153</v>
      </c>
      <c r="D1310" s="2" t="s">
        <v>3154</v>
      </c>
      <c r="E1310" s="2">
        <v>737.5</v>
      </c>
      <c r="F1310" s="2">
        <v>737.5</v>
      </c>
      <c r="G1310" s="34">
        <v>43762</v>
      </c>
      <c r="H1310" s="2">
        <v>155</v>
      </c>
      <c r="I1310" s="2" t="s">
        <v>4174</v>
      </c>
      <c r="J1310" s="2" t="s">
        <v>4651</v>
      </c>
      <c r="K1310" s="2" t="s">
        <v>3675</v>
      </c>
      <c r="L1310" s="373" t="s">
        <v>3938</v>
      </c>
    </row>
    <row r="1311" spans="1:12">
      <c r="A1311" s="2" t="s">
        <v>4635</v>
      </c>
      <c r="B1311" s="2">
        <v>1250911</v>
      </c>
      <c r="C1311" s="2" t="s">
        <v>3153</v>
      </c>
      <c r="D1311" s="2" t="s">
        <v>3154</v>
      </c>
      <c r="E1311" s="2">
        <v>737.5</v>
      </c>
      <c r="F1311" s="2">
        <v>737.5</v>
      </c>
      <c r="G1311" s="34">
        <v>43839</v>
      </c>
      <c r="H1311" s="2">
        <v>78</v>
      </c>
      <c r="I1311" s="2" t="s">
        <v>4181</v>
      </c>
      <c r="J1311" s="2" t="s">
        <v>4651</v>
      </c>
      <c r="K1311" s="2" t="s">
        <v>3675</v>
      </c>
      <c r="L1311" s="373" t="s">
        <v>3938</v>
      </c>
    </row>
    <row r="1312" spans="1:12">
      <c r="A1312" s="2" t="s">
        <v>4637</v>
      </c>
      <c r="B1312" s="2">
        <v>1170031</v>
      </c>
      <c r="C1312" s="2" t="s">
        <v>3153</v>
      </c>
      <c r="D1312" s="2" t="s">
        <v>3154</v>
      </c>
      <c r="E1312" s="2">
        <v>737.5</v>
      </c>
      <c r="F1312" s="2">
        <v>737.5</v>
      </c>
      <c r="G1312" s="34">
        <v>43842</v>
      </c>
      <c r="H1312" s="2">
        <v>75</v>
      </c>
      <c r="I1312" s="2" t="s">
        <v>4181</v>
      </c>
      <c r="J1312" s="2" t="s">
        <v>4651</v>
      </c>
      <c r="K1312" s="2" t="s">
        <v>3675</v>
      </c>
      <c r="L1312" s="373" t="s">
        <v>3938</v>
      </c>
    </row>
    <row r="1313" spans="1:12">
      <c r="A1313" s="2" t="s">
        <v>4638</v>
      </c>
      <c r="B1313" s="2">
        <v>1170035</v>
      </c>
      <c r="C1313" s="2" t="s">
        <v>3153</v>
      </c>
      <c r="D1313" s="2" t="s">
        <v>3154</v>
      </c>
      <c r="E1313" s="2">
        <v>737.5</v>
      </c>
      <c r="F1313" s="2">
        <v>737.5</v>
      </c>
      <c r="G1313" s="34">
        <v>43823</v>
      </c>
      <c r="H1313" s="2">
        <v>94</v>
      </c>
      <c r="I1313" s="2" t="s">
        <v>4174</v>
      </c>
      <c r="J1313" s="2" t="s">
        <v>4651</v>
      </c>
      <c r="K1313" s="2" t="s">
        <v>3675</v>
      </c>
      <c r="L1313" s="373" t="s">
        <v>3938</v>
      </c>
    </row>
    <row r="1314" spans="1:12">
      <c r="A1314" s="2" t="s">
        <v>3954</v>
      </c>
      <c r="B1314" s="2">
        <v>2862</v>
      </c>
      <c r="C1314" s="2" t="s">
        <v>3153</v>
      </c>
      <c r="D1314" s="2" t="s">
        <v>3154</v>
      </c>
      <c r="E1314" s="2">
        <v>737.5</v>
      </c>
      <c r="F1314" s="2">
        <v>737.5</v>
      </c>
      <c r="G1314" s="34">
        <v>43862</v>
      </c>
      <c r="H1314" s="2">
        <v>55</v>
      </c>
      <c r="I1314" s="2" t="s">
        <v>4177</v>
      </c>
      <c r="J1314" s="2" t="s">
        <v>4651</v>
      </c>
      <c r="K1314" s="2" t="s">
        <v>3675</v>
      </c>
      <c r="L1314" s="373" t="s">
        <v>3938</v>
      </c>
    </row>
    <row r="1315" spans="1:12">
      <c r="A1315" s="2" t="s">
        <v>4637</v>
      </c>
      <c r="B1315" s="2">
        <v>1170031</v>
      </c>
      <c r="C1315" s="2" t="s">
        <v>3153</v>
      </c>
      <c r="D1315" s="2" t="s">
        <v>3154</v>
      </c>
      <c r="E1315" s="2">
        <v>737.5</v>
      </c>
      <c r="F1315" s="2">
        <v>737.5</v>
      </c>
      <c r="G1315" s="34">
        <v>43910</v>
      </c>
      <c r="H1315" s="2">
        <v>7</v>
      </c>
      <c r="I1315" s="2" t="s">
        <v>4179</v>
      </c>
      <c r="J1315" s="2" t="s">
        <v>4651</v>
      </c>
      <c r="K1315" s="2" t="s">
        <v>3675</v>
      </c>
      <c r="L1315" s="373" t="s">
        <v>3938</v>
      </c>
    </row>
    <row r="1316" spans="1:12">
      <c r="A1316" s="2" t="s">
        <v>4635</v>
      </c>
      <c r="B1316" s="2">
        <v>1250911</v>
      </c>
      <c r="C1316" s="2" t="s">
        <v>3153</v>
      </c>
      <c r="D1316" s="2" t="s">
        <v>3154</v>
      </c>
      <c r="E1316" s="2">
        <v>737.5</v>
      </c>
      <c r="F1316" s="2">
        <v>737.5</v>
      </c>
      <c r="G1316" s="34">
        <v>43827</v>
      </c>
      <c r="H1316" s="2">
        <v>90</v>
      </c>
      <c r="I1316" s="2" t="s">
        <v>4181</v>
      </c>
      <c r="J1316" s="2" t="s">
        <v>4651</v>
      </c>
      <c r="K1316" s="2" t="s">
        <v>3675</v>
      </c>
      <c r="L1316" s="373" t="s">
        <v>3938</v>
      </c>
    </row>
    <row r="1317" spans="1:12">
      <c r="A1317" s="2" t="s">
        <v>4637</v>
      </c>
      <c r="B1317" s="2">
        <v>1170031</v>
      </c>
      <c r="C1317" s="2" t="s">
        <v>3153</v>
      </c>
      <c r="D1317" s="2" t="s">
        <v>3154</v>
      </c>
      <c r="E1317" s="2">
        <v>472</v>
      </c>
      <c r="F1317" s="2">
        <v>472</v>
      </c>
      <c r="G1317" s="34">
        <v>43836</v>
      </c>
      <c r="H1317" s="2">
        <v>81</v>
      </c>
      <c r="I1317" s="2" t="s">
        <v>4181</v>
      </c>
      <c r="J1317" s="2" t="s">
        <v>4651</v>
      </c>
      <c r="K1317" s="2" t="s">
        <v>3675</v>
      </c>
      <c r="L1317" s="373" t="s">
        <v>3938</v>
      </c>
    </row>
    <row r="1318" spans="1:12">
      <c r="A1318" s="2" t="s">
        <v>3939</v>
      </c>
      <c r="B1318" s="2">
        <v>1810</v>
      </c>
      <c r="C1318" s="2" t="s">
        <v>3153</v>
      </c>
      <c r="D1318" s="2" t="s">
        <v>3154</v>
      </c>
      <c r="E1318" s="2">
        <v>472</v>
      </c>
      <c r="F1318" s="2">
        <v>472</v>
      </c>
      <c r="G1318" s="34">
        <v>43865</v>
      </c>
      <c r="H1318" s="2">
        <v>52</v>
      </c>
      <c r="I1318" s="2" t="s">
        <v>4177</v>
      </c>
      <c r="J1318" s="2" t="s">
        <v>4651</v>
      </c>
      <c r="K1318" s="2" t="s">
        <v>3675</v>
      </c>
      <c r="L1318" s="373" t="s">
        <v>3938</v>
      </c>
    </row>
    <row r="1319" spans="1:12">
      <c r="A1319" s="2" t="s">
        <v>4637</v>
      </c>
      <c r="B1319" s="2">
        <v>1170031</v>
      </c>
      <c r="C1319" s="2" t="s">
        <v>3153</v>
      </c>
      <c r="D1319" s="2" t="s">
        <v>3154</v>
      </c>
      <c r="E1319" s="2">
        <v>914.5</v>
      </c>
      <c r="F1319" s="2">
        <v>914.5</v>
      </c>
      <c r="G1319" s="34">
        <v>43866</v>
      </c>
      <c r="H1319" s="2">
        <v>51</v>
      </c>
      <c r="I1319" s="2" t="s">
        <v>4177</v>
      </c>
      <c r="J1319" s="2" t="s">
        <v>4651</v>
      </c>
      <c r="K1319" s="2" t="s">
        <v>3675</v>
      </c>
      <c r="L1319" s="373" t="s">
        <v>3938</v>
      </c>
    </row>
    <row r="1320" spans="1:12">
      <c r="A1320" s="2" t="s">
        <v>4635</v>
      </c>
      <c r="B1320" s="2">
        <v>1250911</v>
      </c>
      <c r="C1320" s="2" t="s">
        <v>3153</v>
      </c>
      <c r="D1320" s="2" t="s">
        <v>3154</v>
      </c>
      <c r="E1320" s="2">
        <v>737.5</v>
      </c>
      <c r="F1320" s="2">
        <v>737.5</v>
      </c>
      <c r="G1320" s="34">
        <v>43896</v>
      </c>
      <c r="H1320" s="2">
        <v>21</v>
      </c>
      <c r="I1320" s="2" t="s">
        <v>4179</v>
      </c>
      <c r="J1320" s="2" t="s">
        <v>4651</v>
      </c>
      <c r="K1320" s="2" t="s">
        <v>3675</v>
      </c>
      <c r="L1320" s="373" t="s">
        <v>3938</v>
      </c>
    </row>
    <row r="1321" spans="1:12">
      <c r="A1321" s="2" t="s">
        <v>4637</v>
      </c>
      <c r="B1321" s="2">
        <v>1170031</v>
      </c>
      <c r="C1321" s="2" t="s">
        <v>3153</v>
      </c>
      <c r="D1321" s="2" t="s">
        <v>3154</v>
      </c>
      <c r="E1321" s="2">
        <v>737.5</v>
      </c>
      <c r="F1321" s="2">
        <v>737.5</v>
      </c>
      <c r="G1321" s="34">
        <v>43811</v>
      </c>
      <c r="H1321" s="2">
        <v>106</v>
      </c>
      <c r="I1321" s="2" t="s">
        <v>4174</v>
      </c>
      <c r="J1321" s="2" t="s">
        <v>4651</v>
      </c>
      <c r="K1321" s="2" t="s">
        <v>3675</v>
      </c>
      <c r="L1321" s="373" t="s">
        <v>3938</v>
      </c>
    </row>
    <row r="1322" spans="1:12">
      <c r="A1322" s="2" t="s">
        <v>3936</v>
      </c>
      <c r="B1322" s="2">
        <v>1198641</v>
      </c>
      <c r="C1322" s="2" t="s">
        <v>3153</v>
      </c>
      <c r="D1322" s="2" t="s">
        <v>3154</v>
      </c>
      <c r="E1322" s="2">
        <v>442.5</v>
      </c>
      <c r="F1322" s="2">
        <v>442.5</v>
      </c>
      <c r="G1322" s="34">
        <v>43891</v>
      </c>
      <c r="H1322" s="2">
        <v>26</v>
      </c>
      <c r="I1322" s="2" t="s">
        <v>4179</v>
      </c>
      <c r="J1322" s="2" t="s">
        <v>4651</v>
      </c>
      <c r="K1322" s="2" t="s">
        <v>3675</v>
      </c>
      <c r="L1322" s="373" t="s">
        <v>3938</v>
      </c>
    </row>
    <row r="1323" spans="1:12">
      <c r="A1323" s="2" t="s">
        <v>3939</v>
      </c>
      <c r="B1323" s="2">
        <v>1810</v>
      </c>
      <c r="C1323" s="2" t="s">
        <v>3153</v>
      </c>
      <c r="D1323" s="2" t="s">
        <v>3154</v>
      </c>
      <c r="E1323" s="2">
        <v>590</v>
      </c>
      <c r="F1323" s="2">
        <v>590</v>
      </c>
      <c r="G1323" s="34">
        <v>43897</v>
      </c>
      <c r="H1323" s="2">
        <v>20</v>
      </c>
      <c r="I1323" s="2" t="s">
        <v>4179</v>
      </c>
      <c r="J1323" s="2" t="s">
        <v>4651</v>
      </c>
      <c r="K1323" s="2" t="s">
        <v>3675</v>
      </c>
      <c r="L1323" s="373" t="s">
        <v>3938</v>
      </c>
    </row>
    <row r="1324" spans="1:12">
      <c r="A1324" s="2" t="s">
        <v>3954</v>
      </c>
      <c r="B1324" s="2">
        <v>2862</v>
      </c>
      <c r="C1324" s="2" t="s">
        <v>3153</v>
      </c>
      <c r="D1324" s="2" t="s">
        <v>3154</v>
      </c>
      <c r="E1324" s="2">
        <v>442.5</v>
      </c>
      <c r="F1324" s="2">
        <v>442.5</v>
      </c>
      <c r="G1324" s="34">
        <v>43908</v>
      </c>
      <c r="H1324" s="2">
        <v>9</v>
      </c>
      <c r="I1324" s="2" t="s">
        <v>4179</v>
      </c>
      <c r="J1324" s="2" t="s">
        <v>4651</v>
      </c>
      <c r="K1324" s="2" t="s">
        <v>3675</v>
      </c>
      <c r="L1324" s="373" t="s">
        <v>3938</v>
      </c>
    </row>
    <row r="1325" spans="1:12">
      <c r="A1325" s="2" t="s">
        <v>3954</v>
      </c>
      <c r="B1325" s="2">
        <v>2862</v>
      </c>
      <c r="C1325" s="2" t="s">
        <v>3153</v>
      </c>
      <c r="D1325" s="2" t="s">
        <v>3154</v>
      </c>
      <c r="E1325" s="2">
        <v>472</v>
      </c>
      <c r="F1325" s="2">
        <v>472</v>
      </c>
      <c r="G1325" s="34">
        <v>43801</v>
      </c>
      <c r="H1325" s="2">
        <v>116</v>
      </c>
      <c r="I1325" s="2" t="s">
        <v>4174</v>
      </c>
      <c r="J1325" s="2" t="s">
        <v>4651</v>
      </c>
      <c r="K1325" s="2" t="s">
        <v>3675</v>
      </c>
      <c r="L1325" s="373" t="s">
        <v>3938</v>
      </c>
    </row>
    <row r="1326" spans="1:12">
      <c r="A1326" s="2" t="s">
        <v>3939</v>
      </c>
      <c r="B1326" s="2">
        <v>1810</v>
      </c>
      <c r="C1326" s="2" t="s">
        <v>3153</v>
      </c>
      <c r="D1326" s="2" t="s">
        <v>3154</v>
      </c>
      <c r="E1326" s="2">
        <v>472</v>
      </c>
      <c r="F1326" s="2">
        <v>472</v>
      </c>
      <c r="G1326" s="34">
        <v>43875</v>
      </c>
      <c r="H1326" s="2">
        <v>42</v>
      </c>
      <c r="I1326" s="2" t="s">
        <v>4177</v>
      </c>
      <c r="J1326" s="2" t="s">
        <v>4651</v>
      </c>
      <c r="K1326" s="2" t="s">
        <v>3675</v>
      </c>
      <c r="L1326" s="373" t="s">
        <v>3938</v>
      </c>
    </row>
    <row r="1327" spans="1:12">
      <c r="A1327" s="2" t="s">
        <v>4635</v>
      </c>
      <c r="B1327" s="2">
        <v>1250911</v>
      </c>
      <c r="C1327" s="2" t="s">
        <v>3153</v>
      </c>
      <c r="D1327" s="2" t="s">
        <v>3154</v>
      </c>
      <c r="E1327" s="2">
        <v>737.5</v>
      </c>
      <c r="F1327" s="2">
        <v>737.5</v>
      </c>
      <c r="G1327" s="34">
        <v>43857</v>
      </c>
      <c r="H1327" s="2">
        <v>60</v>
      </c>
      <c r="I1327" s="2" t="s">
        <v>4177</v>
      </c>
      <c r="J1327" s="2" t="s">
        <v>4651</v>
      </c>
      <c r="K1327" s="2" t="s">
        <v>3675</v>
      </c>
      <c r="L1327" s="373" t="s">
        <v>3938</v>
      </c>
    </row>
    <row r="1328" spans="1:12">
      <c r="A1328" s="2" t="s">
        <v>3939</v>
      </c>
      <c r="B1328" s="2">
        <v>1810</v>
      </c>
      <c r="C1328" s="2" t="s">
        <v>3153</v>
      </c>
      <c r="D1328" s="2" t="s">
        <v>3154</v>
      </c>
      <c r="E1328" s="2">
        <v>442.5</v>
      </c>
      <c r="F1328" s="2">
        <v>442.5</v>
      </c>
      <c r="G1328" s="34">
        <v>43866</v>
      </c>
      <c r="H1328" s="2">
        <v>51</v>
      </c>
      <c r="I1328" s="2" t="s">
        <v>4177</v>
      </c>
      <c r="J1328" s="2" t="s">
        <v>4651</v>
      </c>
      <c r="K1328" s="2" t="s">
        <v>3675</v>
      </c>
      <c r="L1328" s="373" t="s">
        <v>3938</v>
      </c>
    </row>
    <row r="1329" spans="1:12">
      <c r="A1329" s="2" t="s">
        <v>3939</v>
      </c>
      <c r="B1329" s="2">
        <v>1810</v>
      </c>
      <c r="C1329" s="2" t="s">
        <v>3153</v>
      </c>
      <c r="D1329" s="2" t="s">
        <v>3154</v>
      </c>
      <c r="E1329" s="2">
        <v>442.5</v>
      </c>
      <c r="F1329" s="2">
        <v>442.5</v>
      </c>
      <c r="G1329" s="34">
        <v>43883</v>
      </c>
      <c r="H1329" s="2">
        <v>34</v>
      </c>
      <c r="I1329" s="2" t="s">
        <v>4177</v>
      </c>
      <c r="J1329" s="2" t="s">
        <v>4651</v>
      </c>
      <c r="K1329" s="2" t="s">
        <v>3675</v>
      </c>
      <c r="L1329" s="373" t="s">
        <v>3938</v>
      </c>
    </row>
    <row r="1330" spans="1:12">
      <c r="A1330" s="2" t="s">
        <v>3939</v>
      </c>
      <c r="B1330" s="2">
        <v>1810</v>
      </c>
      <c r="C1330" s="2" t="s">
        <v>3153</v>
      </c>
      <c r="D1330" s="2" t="s">
        <v>3154</v>
      </c>
      <c r="E1330" s="2">
        <v>472</v>
      </c>
      <c r="F1330" s="2">
        <v>472</v>
      </c>
      <c r="G1330" s="34">
        <v>43886</v>
      </c>
      <c r="H1330" s="2">
        <v>31</v>
      </c>
      <c r="I1330" s="2" t="s">
        <v>4177</v>
      </c>
      <c r="J1330" s="2" t="s">
        <v>4651</v>
      </c>
      <c r="K1330" s="2" t="s">
        <v>3675</v>
      </c>
      <c r="L1330" s="373" t="s">
        <v>3938</v>
      </c>
    </row>
    <row r="1331" spans="1:12">
      <c r="A1331" s="2" t="s">
        <v>4638</v>
      </c>
      <c r="B1331" s="2">
        <v>1170035</v>
      </c>
      <c r="C1331" s="2" t="s">
        <v>3153</v>
      </c>
      <c r="D1331" s="2" t="s">
        <v>3154</v>
      </c>
      <c r="E1331" s="2">
        <v>737.5</v>
      </c>
      <c r="F1331" s="2">
        <v>737.5</v>
      </c>
      <c r="G1331" s="34">
        <v>43910</v>
      </c>
      <c r="H1331" s="2">
        <v>7</v>
      </c>
      <c r="I1331" s="2" t="s">
        <v>4179</v>
      </c>
      <c r="J1331" s="2" t="s">
        <v>4651</v>
      </c>
      <c r="K1331" s="2" t="s">
        <v>3675</v>
      </c>
      <c r="L1331" s="373" t="s">
        <v>3938</v>
      </c>
    </row>
    <row r="1332" spans="1:12">
      <c r="A1332" s="2" t="s">
        <v>3936</v>
      </c>
      <c r="B1332" s="2">
        <v>1198641</v>
      </c>
      <c r="C1332" s="2" t="s">
        <v>3153</v>
      </c>
      <c r="D1332" s="2" t="s">
        <v>3154</v>
      </c>
      <c r="E1332" s="2">
        <v>590</v>
      </c>
      <c r="F1332" s="2">
        <v>590</v>
      </c>
      <c r="G1332" s="34">
        <v>43869</v>
      </c>
      <c r="H1332" s="2">
        <v>48</v>
      </c>
      <c r="I1332" s="2" t="s">
        <v>4177</v>
      </c>
      <c r="J1332" s="2" t="s">
        <v>4651</v>
      </c>
      <c r="K1332" s="2" t="s">
        <v>3675</v>
      </c>
      <c r="L1332" s="373" t="s">
        <v>3938</v>
      </c>
    </row>
    <row r="1333" spans="1:12">
      <c r="A1333" s="2" t="s">
        <v>3939</v>
      </c>
      <c r="B1333" s="2">
        <v>1810</v>
      </c>
      <c r="C1333" s="2" t="s">
        <v>3153</v>
      </c>
      <c r="D1333" s="2" t="s">
        <v>3154</v>
      </c>
      <c r="E1333" s="2">
        <v>442.5</v>
      </c>
      <c r="F1333" s="2">
        <v>442.5</v>
      </c>
      <c r="G1333" s="34">
        <v>43805</v>
      </c>
      <c r="H1333" s="2">
        <v>112</v>
      </c>
      <c r="I1333" s="2" t="s">
        <v>4174</v>
      </c>
      <c r="J1333" s="2" t="s">
        <v>4651</v>
      </c>
      <c r="K1333" s="2" t="s">
        <v>3675</v>
      </c>
      <c r="L1333" s="373" t="s">
        <v>3938</v>
      </c>
    </row>
    <row r="1334" spans="1:12">
      <c r="A1334" s="2" t="s">
        <v>3936</v>
      </c>
      <c r="B1334" s="2">
        <v>1198641</v>
      </c>
      <c r="C1334" s="2" t="s">
        <v>3153</v>
      </c>
      <c r="D1334" s="2" t="s">
        <v>3154</v>
      </c>
      <c r="E1334" s="2">
        <v>442.5</v>
      </c>
      <c r="F1334" s="2">
        <v>442.5</v>
      </c>
      <c r="G1334" s="34">
        <v>43889</v>
      </c>
      <c r="H1334" s="2">
        <v>28</v>
      </c>
      <c r="I1334" s="2" t="s">
        <v>4179</v>
      </c>
      <c r="J1334" s="2" t="s">
        <v>4651</v>
      </c>
      <c r="K1334" s="2" t="s">
        <v>3675</v>
      </c>
      <c r="L1334" s="373" t="s">
        <v>3938</v>
      </c>
    </row>
    <row r="1335" spans="1:12">
      <c r="A1335" s="2" t="s">
        <v>4635</v>
      </c>
      <c r="B1335" s="2">
        <v>1250911</v>
      </c>
      <c r="C1335" s="2" t="s">
        <v>3153</v>
      </c>
      <c r="D1335" s="2" t="s">
        <v>3154</v>
      </c>
      <c r="E1335" s="2">
        <v>737.5</v>
      </c>
      <c r="F1335" s="2">
        <v>737.5</v>
      </c>
      <c r="G1335" s="34">
        <v>43823</v>
      </c>
      <c r="H1335" s="2">
        <v>94</v>
      </c>
      <c r="I1335" s="2" t="s">
        <v>4174</v>
      </c>
      <c r="J1335" s="2" t="s">
        <v>4651</v>
      </c>
      <c r="K1335" s="2" t="s">
        <v>3675</v>
      </c>
      <c r="L1335" s="373" t="s">
        <v>3938</v>
      </c>
    </row>
    <row r="1336" spans="1:12">
      <c r="A1336" s="2" t="s">
        <v>3939</v>
      </c>
      <c r="B1336" s="2">
        <v>1810</v>
      </c>
      <c r="C1336" s="2" t="s">
        <v>3153</v>
      </c>
      <c r="D1336" s="2" t="s">
        <v>3154</v>
      </c>
      <c r="E1336" s="2">
        <v>531</v>
      </c>
      <c r="F1336" s="2">
        <v>531</v>
      </c>
      <c r="G1336" s="34">
        <v>43811</v>
      </c>
      <c r="H1336" s="2">
        <v>106</v>
      </c>
      <c r="I1336" s="2" t="s">
        <v>4174</v>
      </c>
      <c r="J1336" s="2" t="s">
        <v>4651</v>
      </c>
      <c r="K1336" s="2" t="s">
        <v>3675</v>
      </c>
      <c r="L1336" s="373" t="s">
        <v>3938</v>
      </c>
    </row>
    <row r="1337" spans="1:12">
      <c r="A1337" s="2" t="s">
        <v>4638</v>
      </c>
      <c r="B1337" s="2">
        <v>1170035</v>
      </c>
      <c r="C1337" s="2" t="s">
        <v>3153</v>
      </c>
      <c r="D1337" s="2" t="s">
        <v>3154</v>
      </c>
      <c r="E1337" s="2">
        <v>737.5</v>
      </c>
      <c r="F1337" s="2">
        <v>737.5</v>
      </c>
      <c r="G1337" s="34">
        <v>43911</v>
      </c>
      <c r="H1337" s="2">
        <v>6</v>
      </c>
      <c r="I1337" s="2" t="s">
        <v>4179</v>
      </c>
      <c r="J1337" s="2" t="s">
        <v>4651</v>
      </c>
      <c r="K1337" s="2" t="s">
        <v>3675</v>
      </c>
      <c r="L1337" s="373" t="s">
        <v>3938</v>
      </c>
    </row>
    <row r="1338" spans="1:12">
      <c r="A1338" s="2" t="s">
        <v>3936</v>
      </c>
      <c r="B1338" s="2">
        <v>325914</v>
      </c>
      <c r="C1338" s="2" t="s">
        <v>3153</v>
      </c>
      <c r="D1338" s="2" t="s">
        <v>3154</v>
      </c>
      <c r="E1338" s="2">
        <v>442.5</v>
      </c>
      <c r="F1338" s="2">
        <v>442.5</v>
      </c>
      <c r="G1338" s="34">
        <v>43847</v>
      </c>
      <c r="H1338" s="2">
        <v>70</v>
      </c>
      <c r="I1338" s="2" t="s">
        <v>4181</v>
      </c>
      <c r="J1338" s="2" t="s">
        <v>4651</v>
      </c>
      <c r="K1338" s="2" t="s">
        <v>3675</v>
      </c>
      <c r="L1338" s="373" t="s">
        <v>3938</v>
      </c>
    </row>
    <row r="1339" spans="1:12">
      <c r="A1339" s="2" t="s">
        <v>4654</v>
      </c>
      <c r="B1339" s="2">
        <v>1024</v>
      </c>
      <c r="C1339" s="2" t="s">
        <v>3153</v>
      </c>
      <c r="D1339" s="2" t="s">
        <v>3154</v>
      </c>
      <c r="E1339" s="2">
        <v>737.5</v>
      </c>
      <c r="F1339" s="2">
        <v>737.5</v>
      </c>
      <c r="G1339" s="34">
        <v>43823</v>
      </c>
      <c r="H1339" s="2">
        <v>94</v>
      </c>
      <c r="I1339" s="2" t="s">
        <v>4174</v>
      </c>
      <c r="J1339" s="2" t="s">
        <v>4651</v>
      </c>
      <c r="K1339" s="2" t="s">
        <v>3675</v>
      </c>
      <c r="L1339" s="373" t="s">
        <v>3938</v>
      </c>
    </row>
    <row r="1340" spans="1:12">
      <c r="A1340" s="2" t="s">
        <v>4637</v>
      </c>
      <c r="B1340" s="2">
        <v>1170031</v>
      </c>
      <c r="C1340" s="2" t="s">
        <v>3153</v>
      </c>
      <c r="D1340" s="2" t="s">
        <v>3154</v>
      </c>
      <c r="E1340" s="2">
        <v>737.5</v>
      </c>
      <c r="F1340" s="2">
        <v>737.5</v>
      </c>
      <c r="G1340" s="34">
        <v>43864</v>
      </c>
      <c r="H1340" s="2">
        <v>53</v>
      </c>
      <c r="I1340" s="2" t="s">
        <v>4177</v>
      </c>
      <c r="J1340" s="2" t="s">
        <v>4651</v>
      </c>
      <c r="K1340" s="2" t="s">
        <v>3675</v>
      </c>
      <c r="L1340" s="373" t="s">
        <v>3938</v>
      </c>
    </row>
    <row r="1341" spans="1:12">
      <c r="A1341" s="2" t="s">
        <v>4635</v>
      </c>
      <c r="B1341" s="2">
        <v>1250911</v>
      </c>
      <c r="C1341" s="2" t="s">
        <v>3153</v>
      </c>
      <c r="D1341" s="2" t="s">
        <v>3154</v>
      </c>
      <c r="E1341" s="2">
        <v>737.5</v>
      </c>
      <c r="F1341" s="2">
        <v>737.5</v>
      </c>
      <c r="G1341" s="34">
        <v>43800</v>
      </c>
      <c r="H1341" s="2">
        <v>117</v>
      </c>
      <c r="I1341" s="2" t="s">
        <v>4174</v>
      </c>
      <c r="J1341" s="2" t="s">
        <v>4651</v>
      </c>
      <c r="K1341" s="2" t="s">
        <v>3675</v>
      </c>
      <c r="L1341" s="373" t="s">
        <v>3938</v>
      </c>
    </row>
    <row r="1342" spans="1:12">
      <c r="A1342" s="2" t="s">
        <v>4655</v>
      </c>
      <c r="B1342" s="2">
        <v>1044</v>
      </c>
      <c r="C1342" s="2" t="s">
        <v>3153</v>
      </c>
      <c r="D1342" s="2" t="s">
        <v>3154</v>
      </c>
      <c r="E1342" s="2">
        <v>472</v>
      </c>
      <c r="F1342" s="2">
        <v>472</v>
      </c>
      <c r="G1342" s="34">
        <v>43866</v>
      </c>
      <c r="H1342" s="2">
        <v>51</v>
      </c>
      <c r="I1342" s="2" t="s">
        <v>4177</v>
      </c>
      <c r="J1342" s="2" t="s">
        <v>4651</v>
      </c>
      <c r="K1342" s="2" t="s">
        <v>3675</v>
      </c>
      <c r="L1342" s="373" t="s">
        <v>3938</v>
      </c>
    </row>
    <row r="1343" spans="1:12">
      <c r="A1343" s="2" t="s">
        <v>3954</v>
      </c>
      <c r="B1343" s="2">
        <v>2862</v>
      </c>
      <c r="C1343" s="2" t="s">
        <v>3153</v>
      </c>
      <c r="D1343" s="2" t="s">
        <v>3154</v>
      </c>
      <c r="E1343" s="2">
        <v>442.5</v>
      </c>
      <c r="F1343" s="2">
        <v>442.5</v>
      </c>
      <c r="G1343" s="34">
        <v>43817</v>
      </c>
      <c r="H1343" s="2">
        <v>100</v>
      </c>
      <c r="I1343" s="2" t="s">
        <v>4174</v>
      </c>
      <c r="J1343" s="2" t="s">
        <v>4651</v>
      </c>
      <c r="K1343" s="2" t="s">
        <v>3675</v>
      </c>
      <c r="L1343" s="373" t="s">
        <v>3938</v>
      </c>
    </row>
    <row r="1344" spans="1:12">
      <c r="A1344" s="2" t="s">
        <v>3954</v>
      </c>
      <c r="B1344" s="2">
        <v>2862</v>
      </c>
      <c r="C1344" s="2" t="s">
        <v>3153</v>
      </c>
      <c r="D1344" s="2" t="s">
        <v>3154</v>
      </c>
      <c r="E1344" s="2">
        <v>472</v>
      </c>
      <c r="F1344" s="2">
        <v>472</v>
      </c>
      <c r="G1344" s="34">
        <v>43869</v>
      </c>
      <c r="H1344" s="2">
        <v>48</v>
      </c>
      <c r="I1344" s="2" t="s">
        <v>4177</v>
      </c>
      <c r="J1344" s="2" t="s">
        <v>4651</v>
      </c>
      <c r="K1344" s="2" t="s">
        <v>3675</v>
      </c>
      <c r="L1344" s="373" t="s">
        <v>3938</v>
      </c>
    </row>
    <row r="1345" spans="1:12">
      <c r="A1345" s="2" t="s">
        <v>3939</v>
      </c>
      <c r="B1345" s="2">
        <v>1810</v>
      </c>
      <c r="C1345" s="2" t="s">
        <v>3153</v>
      </c>
      <c r="D1345" s="2" t="s">
        <v>3154</v>
      </c>
      <c r="E1345" s="2">
        <v>472</v>
      </c>
      <c r="F1345" s="2">
        <v>472</v>
      </c>
      <c r="G1345" s="34">
        <v>43820</v>
      </c>
      <c r="H1345" s="2">
        <v>97</v>
      </c>
      <c r="I1345" s="2" t="s">
        <v>4174</v>
      </c>
      <c r="J1345" s="2" t="s">
        <v>4651</v>
      </c>
      <c r="K1345" s="2" t="s">
        <v>3675</v>
      </c>
      <c r="L1345" s="373" t="s">
        <v>3938</v>
      </c>
    </row>
    <row r="1346" spans="1:12">
      <c r="A1346" s="2" t="s">
        <v>4656</v>
      </c>
      <c r="B1346" s="2">
        <v>1267573</v>
      </c>
      <c r="C1346" s="2" t="s">
        <v>3153</v>
      </c>
      <c r="D1346" s="2" t="s">
        <v>3154</v>
      </c>
      <c r="E1346" s="2">
        <v>737.5</v>
      </c>
      <c r="F1346" s="2">
        <v>737.5</v>
      </c>
      <c r="G1346" s="34">
        <v>43830</v>
      </c>
      <c r="H1346" s="2">
        <v>87</v>
      </c>
      <c r="I1346" s="2" t="s">
        <v>4181</v>
      </c>
      <c r="J1346" s="2" t="s">
        <v>4651</v>
      </c>
      <c r="K1346" s="2" t="s">
        <v>3675</v>
      </c>
      <c r="L1346" s="373" t="s">
        <v>3938</v>
      </c>
    </row>
    <row r="1347" spans="1:12">
      <c r="A1347" s="2" t="s">
        <v>3936</v>
      </c>
      <c r="B1347" s="2">
        <v>1198641</v>
      </c>
      <c r="C1347" s="2" t="s">
        <v>3153</v>
      </c>
      <c r="D1347" s="2" t="s">
        <v>3154</v>
      </c>
      <c r="E1347" s="2">
        <v>472</v>
      </c>
      <c r="F1347" s="2">
        <v>472</v>
      </c>
      <c r="G1347" s="34">
        <v>43817</v>
      </c>
      <c r="H1347" s="2">
        <v>100</v>
      </c>
      <c r="I1347" s="2" t="s">
        <v>4174</v>
      </c>
      <c r="J1347" s="2" t="s">
        <v>4651</v>
      </c>
      <c r="K1347" s="2" t="s">
        <v>3675</v>
      </c>
      <c r="L1347" s="373" t="s">
        <v>3938</v>
      </c>
    </row>
    <row r="1348" spans="1:12">
      <c r="A1348" s="2" t="s">
        <v>4635</v>
      </c>
      <c r="B1348" s="2">
        <v>1250911</v>
      </c>
      <c r="C1348" s="2" t="s">
        <v>3153</v>
      </c>
      <c r="D1348" s="2" t="s">
        <v>3154</v>
      </c>
      <c r="E1348" s="2">
        <v>737.5</v>
      </c>
      <c r="F1348" s="2">
        <v>737.5</v>
      </c>
      <c r="G1348" s="34">
        <v>43803</v>
      </c>
      <c r="H1348" s="2">
        <v>114</v>
      </c>
      <c r="I1348" s="2" t="s">
        <v>4174</v>
      </c>
      <c r="J1348" s="2" t="s">
        <v>4651</v>
      </c>
      <c r="K1348" s="2" t="s">
        <v>3675</v>
      </c>
      <c r="L1348" s="373" t="s">
        <v>3938</v>
      </c>
    </row>
    <row r="1349" spans="1:12">
      <c r="A1349" s="2" t="s">
        <v>4657</v>
      </c>
      <c r="B1349" s="2">
        <v>2230</v>
      </c>
      <c r="C1349" s="2" t="s">
        <v>3153</v>
      </c>
      <c r="D1349" s="2" t="s">
        <v>3154</v>
      </c>
      <c r="E1349" s="2">
        <v>531</v>
      </c>
      <c r="F1349" s="2">
        <v>531</v>
      </c>
      <c r="G1349" s="34">
        <v>43762</v>
      </c>
      <c r="H1349" s="2">
        <v>155</v>
      </c>
      <c r="I1349" s="2" t="s">
        <v>4174</v>
      </c>
      <c r="J1349" s="2" t="s">
        <v>4651</v>
      </c>
      <c r="K1349" s="2" t="s">
        <v>3675</v>
      </c>
      <c r="L1349" s="373" t="s">
        <v>3938</v>
      </c>
    </row>
    <row r="1350" spans="1:12">
      <c r="A1350" s="2" t="s">
        <v>4656</v>
      </c>
      <c r="B1350" s="2">
        <v>1267573</v>
      </c>
      <c r="C1350" s="2" t="s">
        <v>3153</v>
      </c>
      <c r="D1350" s="2" t="s">
        <v>3154</v>
      </c>
      <c r="E1350" s="2">
        <v>737.5</v>
      </c>
      <c r="F1350" s="2">
        <v>737.5</v>
      </c>
      <c r="G1350" s="34">
        <v>43887</v>
      </c>
      <c r="H1350" s="2">
        <v>30</v>
      </c>
      <c r="I1350" s="2" t="s">
        <v>4179</v>
      </c>
      <c r="J1350" s="2" t="s">
        <v>4651</v>
      </c>
      <c r="K1350" s="2" t="s">
        <v>3675</v>
      </c>
      <c r="L1350" s="373" t="s">
        <v>3938</v>
      </c>
    </row>
    <row r="1351" spans="1:12">
      <c r="A1351" s="2" t="s">
        <v>4637</v>
      </c>
      <c r="B1351" s="2">
        <v>1170031</v>
      </c>
      <c r="C1351" s="2" t="s">
        <v>3153</v>
      </c>
      <c r="D1351" s="2" t="s">
        <v>3154</v>
      </c>
      <c r="E1351" s="2">
        <v>826</v>
      </c>
      <c r="F1351" s="2">
        <v>826</v>
      </c>
      <c r="G1351" s="34">
        <v>43844</v>
      </c>
      <c r="H1351" s="2">
        <v>73</v>
      </c>
      <c r="I1351" s="2" t="s">
        <v>4181</v>
      </c>
      <c r="J1351" s="2" t="s">
        <v>4651</v>
      </c>
      <c r="K1351" s="2" t="s">
        <v>3675</v>
      </c>
      <c r="L1351" s="373" t="s">
        <v>3938</v>
      </c>
    </row>
    <row r="1352" spans="1:12">
      <c r="A1352" s="2" t="s">
        <v>4637</v>
      </c>
      <c r="B1352" s="2">
        <v>1170031</v>
      </c>
      <c r="C1352" s="2" t="s">
        <v>3153</v>
      </c>
      <c r="D1352" s="2" t="s">
        <v>3154</v>
      </c>
      <c r="E1352" s="2">
        <v>737.5</v>
      </c>
      <c r="F1352" s="2">
        <v>737.5</v>
      </c>
      <c r="G1352" s="34">
        <v>43892</v>
      </c>
      <c r="H1352" s="2">
        <v>25</v>
      </c>
      <c r="I1352" s="2" t="s">
        <v>4179</v>
      </c>
      <c r="J1352" s="2" t="s">
        <v>4651</v>
      </c>
      <c r="K1352" s="2" t="s">
        <v>3675</v>
      </c>
      <c r="L1352" s="373" t="s">
        <v>3938</v>
      </c>
    </row>
    <row r="1353" spans="1:12">
      <c r="A1353" s="2" t="s">
        <v>4635</v>
      </c>
      <c r="B1353" s="2">
        <v>1250911</v>
      </c>
      <c r="C1353" s="2" t="s">
        <v>3153</v>
      </c>
      <c r="D1353" s="2" t="s">
        <v>3154</v>
      </c>
      <c r="E1353" s="2">
        <v>737.5</v>
      </c>
      <c r="F1353" s="2">
        <v>737.5</v>
      </c>
      <c r="G1353" s="34">
        <v>43842</v>
      </c>
      <c r="H1353" s="2">
        <v>75</v>
      </c>
      <c r="I1353" s="2" t="s">
        <v>4181</v>
      </c>
      <c r="J1353" s="2" t="s">
        <v>4651</v>
      </c>
      <c r="K1353" s="2" t="s">
        <v>3675</v>
      </c>
      <c r="L1353" s="373" t="s">
        <v>3938</v>
      </c>
    </row>
    <row r="1354" spans="1:12">
      <c r="A1354" s="2" t="s">
        <v>3936</v>
      </c>
      <c r="B1354" s="2">
        <v>1198641</v>
      </c>
      <c r="C1354" s="2" t="s">
        <v>3153</v>
      </c>
      <c r="D1354" s="2" t="s">
        <v>3154</v>
      </c>
      <c r="E1354" s="2">
        <v>560.5</v>
      </c>
      <c r="F1354" s="2">
        <v>560.5</v>
      </c>
      <c r="G1354" s="34">
        <v>43884</v>
      </c>
      <c r="H1354" s="2">
        <v>33</v>
      </c>
      <c r="I1354" s="2" t="s">
        <v>4177</v>
      </c>
      <c r="J1354" s="2" t="s">
        <v>4651</v>
      </c>
      <c r="K1354" s="2" t="s">
        <v>3675</v>
      </c>
      <c r="L1354" s="373" t="s">
        <v>3938</v>
      </c>
    </row>
    <row r="1355" spans="1:12">
      <c r="A1355" s="2" t="s">
        <v>3939</v>
      </c>
      <c r="B1355" s="2">
        <v>1810</v>
      </c>
      <c r="C1355" s="2" t="s">
        <v>3153</v>
      </c>
      <c r="D1355" s="2" t="s">
        <v>3154</v>
      </c>
      <c r="E1355" s="2">
        <v>560.5</v>
      </c>
      <c r="F1355" s="2">
        <v>560.5</v>
      </c>
      <c r="G1355" s="34">
        <v>43840</v>
      </c>
      <c r="H1355" s="2">
        <v>77</v>
      </c>
      <c r="I1355" s="2" t="s">
        <v>4181</v>
      </c>
      <c r="J1355" s="2" t="s">
        <v>4651</v>
      </c>
      <c r="K1355" s="2" t="s">
        <v>3675</v>
      </c>
      <c r="L1355" s="373" t="s">
        <v>3938</v>
      </c>
    </row>
    <row r="1356" spans="1:12">
      <c r="A1356" s="2" t="s">
        <v>4635</v>
      </c>
      <c r="B1356" s="2">
        <v>1250911</v>
      </c>
      <c r="C1356" s="2" t="s">
        <v>3153</v>
      </c>
      <c r="D1356" s="2" t="s">
        <v>3154</v>
      </c>
      <c r="E1356" s="2">
        <v>737.5</v>
      </c>
      <c r="F1356" s="2">
        <v>737.5</v>
      </c>
      <c r="G1356" s="34">
        <v>43880</v>
      </c>
      <c r="H1356" s="2">
        <v>37</v>
      </c>
      <c r="I1356" s="2" t="s">
        <v>4177</v>
      </c>
      <c r="J1356" s="2" t="s">
        <v>4651</v>
      </c>
      <c r="K1356" s="2" t="s">
        <v>3675</v>
      </c>
      <c r="L1356" s="373" t="s">
        <v>3938</v>
      </c>
    </row>
    <row r="1357" spans="1:12">
      <c r="A1357" s="2" t="s">
        <v>4658</v>
      </c>
      <c r="B1357" s="2">
        <v>1204</v>
      </c>
      <c r="C1357" s="2" t="s">
        <v>3153</v>
      </c>
      <c r="D1357" s="2" t="s">
        <v>3154</v>
      </c>
      <c r="E1357" s="2">
        <v>914.5</v>
      </c>
      <c r="F1357" s="2">
        <v>914.5</v>
      </c>
      <c r="G1357" s="34">
        <v>43835</v>
      </c>
      <c r="H1357" s="2">
        <v>82</v>
      </c>
      <c r="I1357" s="2" t="s">
        <v>4181</v>
      </c>
      <c r="J1357" s="2" t="s">
        <v>4651</v>
      </c>
      <c r="K1357" s="2" t="s">
        <v>3675</v>
      </c>
      <c r="L1357" s="373" t="s">
        <v>3938</v>
      </c>
    </row>
    <row r="1358" spans="1:12">
      <c r="A1358" s="2" t="s">
        <v>4657</v>
      </c>
      <c r="B1358" s="2">
        <v>2230</v>
      </c>
      <c r="C1358" s="2" t="s">
        <v>3153</v>
      </c>
      <c r="D1358" s="2" t="s">
        <v>3154</v>
      </c>
      <c r="E1358" s="2">
        <v>649</v>
      </c>
      <c r="F1358" s="2">
        <v>649</v>
      </c>
      <c r="G1358" s="34">
        <v>43909</v>
      </c>
      <c r="H1358" s="2">
        <v>8</v>
      </c>
      <c r="I1358" s="2" t="s">
        <v>4179</v>
      </c>
      <c r="J1358" s="2" t="s">
        <v>4651</v>
      </c>
      <c r="K1358" s="2" t="s">
        <v>3675</v>
      </c>
      <c r="L1358" s="373" t="s">
        <v>3938</v>
      </c>
    </row>
    <row r="1359" spans="1:12">
      <c r="A1359" s="2" t="s">
        <v>4637</v>
      </c>
      <c r="B1359" s="2">
        <v>1170031</v>
      </c>
      <c r="C1359" s="2" t="s">
        <v>3153</v>
      </c>
      <c r="D1359" s="2" t="s">
        <v>3154</v>
      </c>
      <c r="E1359" s="2">
        <v>737.5</v>
      </c>
      <c r="F1359" s="2">
        <v>737.5</v>
      </c>
      <c r="G1359" s="34">
        <v>43908</v>
      </c>
      <c r="H1359" s="2">
        <v>9</v>
      </c>
      <c r="I1359" s="2" t="s">
        <v>4179</v>
      </c>
      <c r="J1359" s="2" t="s">
        <v>4651</v>
      </c>
      <c r="K1359" s="2" t="s">
        <v>3675</v>
      </c>
      <c r="L1359" s="373" t="s">
        <v>3938</v>
      </c>
    </row>
    <row r="1360" spans="1:12">
      <c r="A1360" s="2" t="s">
        <v>3936</v>
      </c>
      <c r="B1360" s="2">
        <v>1198641</v>
      </c>
      <c r="C1360" s="2" t="s">
        <v>3153</v>
      </c>
      <c r="D1360" s="2" t="s">
        <v>3154</v>
      </c>
      <c r="E1360" s="2">
        <v>590</v>
      </c>
      <c r="F1360" s="2">
        <v>590</v>
      </c>
      <c r="G1360" s="34">
        <v>43890</v>
      </c>
      <c r="H1360" s="2">
        <v>27</v>
      </c>
      <c r="I1360" s="2" t="s">
        <v>4179</v>
      </c>
      <c r="J1360" s="2" t="s">
        <v>4651</v>
      </c>
      <c r="K1360" s="2" t="s">
        <v>3675</v>
      </c>
      <c r="L1360" s="373" t="s">
        <v>3938</v>
      </c>
    </row>
    <row r="1361" spans="1:12">
      <c r="A1361" s="2" t="s">
        <v>4635</v>
      </c>
      <c r="B1361" s="2">
        <v>1250911</v>
      </c>
      <c r="C1361" s="2" t="s">
        <v>3153</v>
      </c>
      <c r="D1361" s="2" t="s">
        <v>3154</v>
      </c>
      <c r="E1361" s="2">
        <v>914.5</v>
      </c>
      <c r="F1361" s="2">
        <v>914.5</v>
      </c>
      <c r="G1361" s="34">
        <v>43865</v>
      </c>
      <c r="H1361" s="2">
        <v>52</v>
      </c>
      <c r="I1361" s="2" t="s">
        <v>4177</v>
      </c>
      <c r="J1361" s="2" t="s">
        <v>4651</v>
      </c>
      <c r="K1361" s="2" t="s">
        <v>3675</v>
      </c>
      <c r="L1361" s="373" t="s">
        <v>3938</v>
      </c>
    </row>
    <row r="1362" spans="1:12">
      <c r="A1362" s="2" t="s">
        <v>4654</v>
      </c>
      <c r="B1362" s="2">
        <v>1024</v>
      </c>
      <c r="C1362" s="2" t="s">
        <v>3153</v>
      </c>
      <c r="D1362" s="2" t="s">
        <v>3154</v>
      </c>
      <c r="E1362" s="2">
        <v>560.5</v>
      </c>
      <c r="F1362" s="2">
        <v>560.5</v>
      </c>
      <c r="G1362" s="34">
        <v>43868</v>
      </c>
      <c r="H1362" s="2">
        <v>49</v>
      </c>
      <c r="I1362" s="2" t="s">
        <v>4177</v>
      </c>
      <c r="J1362" s="2" t="s">
        <v>4651</v>
      </c>
      <c r="K1362" s="2" t="s">
        <v>3675</v>
      </c>
      <c r="L1362" s="373" t="s">
        <v>3938</v>
      </c>
    </row>
    <row r="1363" spans="1:12">
      <c r="A1363" s="2" t="s">
        <v>3939</v>
      </c>
      <c r="B1363" s="2">
        <v>1810</v>
      </c>
      <c r="C1363" s="2" t="s">
        <v>3153</v>
      </c>
      <c r="D1363" s="2" t="s">
        <v>3154</v>
      </c>
      <c r="E1363" s="2">
        <v>472</v>
      </c>
      <c r="F1363" s="2">
        <v>472</v>
      </c>
      <c r="G1363" s="34">
        <v>43864</v>
      </c>
      <c r="H1363" s="2">
        <v>53</v>
      </c>
      <c r="I1363" s="2" t="s">
        <v>4177</v>
      </c>
      <c r="J1363" s="2" t="s">
        <v>4659</v>
      </c>
      <c r="K1363" s="2" t="s">
        <v>3165</v>
      </c>
      <c r="L1363" s="373" t="s">
        <v>3938</v>
      </c>
    </row>
    <row r="1364" spans="1:12">
      <c r="A1364" s="2" t="s">
        <v>3939</v>
      </c>
      <c r="B1364" s="2">
        <v>1810</v>
      </c>
      <c r="C1364" s="2" t="s">
        <v>3153</v>
      </c>
      <c r="D1364" s="2" t="s">
        <v>3154</v>
      </c>
      <c r="E1364" s="2">
        <v>472</v>
      </c>
      <c r="F1364" s="2">
        <v>472</v>
      </c>
      <c r="G1364" s="34">
        <v>43854</v>
      </c>
      <c r="H1364" s="2">
        <v>63</v>
      </c>
      <c r="I1364" s="2" t="s">
        <v>4181</v>
      </c>
      <c r="J1364" s="2" t="s">
        <v>4659</v>
      </c>
      <c r="K1364" s="2" t="s">
        <v>3165</v>
      </c>
      <c r="L1364" s="373" t="s">
        <v>3938</v>
      </c>
    </row>
    <row r="1365" spans="1:12">
      <c r="A1365" s="2" t="s">
        <v>3939</v>
      </c>
      <c r="B1365" s="2">
        <v>1810</v>
      </c>
      <c r="C1365" s="2" t="s">
        <v>3153</v>
      </c>
      <c r="D1365" s="2" t="s">
        <v>3154</v>
      </c>
      <c r="E1365" s="2">
        <v>590</v>
      </c>
      <c r="F1365" s="2">
        <v>590</v>
      </c>
      <c r="G1365" s="34">
        <v>43880</v>
      </c>
      <c r="H1365" s="2">
        <v>37</v>
      </c>
      <c r="I1365" s="2" t="s">
        <v>4177</v>
      </c>
      <c r="J1365" s="2" t="s">
        <v>4659</v>
      </c>
      <c r="K1365" s="2" t="s">
        <v>3165</v>
      </c>
      <c r="L1365" s="373" t="s">
        <v>3938</v>
      </c>
    </row>
    <row r="1366" spans="1:12">
      <c r="A1366" s="2" t="s">
        <v>3939</v>
      </c>
      <c r="B1366" s="2">
        <v>1810</v>
      </c>
      <c r="C1366" s="2" t="s">
        <v>3153</v>
      </c>
      <c r="D1366" s="2" t="s">
        <v>3154</v>
      </c>
      <c r="E1366" s="2">
        <v>472</v>
      </c>
      <c r="F1366" s="2">
        <v>472</v>
      </c>
      <c r="G1366" s="34">
        <v>43906</v>
      </c>
      <c r="H1366" s="2">
        <v>11</v>
      </c>
      <c r="I1366" s="2" t="s">
        <v>4179</v>
      </c>
      <c r="J1366" s="2" t="s">
        <v>4659</v>
      </c>
      <c r="K1366" s="2" t="s">
        <v>3165</v>
      </c>
      <c r="L1366" s="373" t="s">
        <v>3938</v>
      </c>
    </row>
    <row r="1367" spans="1:12">
      <c r="A1367" s="2" t="s">
        <v>3939</v>
      </c>
      <c r="B1367" s="2">
        <v>1810</v>
      </c>
      <c r="C1367" s="2" t="s">
        <v>3153</v>
      </c>
      <c r="D1367" s="2" t="s">
        <v>3154</v>
      </c>
      <c r="E1367" s="2">
        <v>590</v>
      </c>
      <c r="F1367" s="2">
        <v>590</v>
      </c>
      <c r="G1367" s="34">
        <v>43847</v>
      </c>
      <c r="H1367" s="2">
        <v>70</v>
      </c>
      <c r="I1367" s="2" t="s">
        <v>4181</v>
      </c>
      <c r="J1367" s="2" t="s">
        <v>4659</v>
      </c>
      <c r="K1367" s="2" t="s">
        <v>3165</v>
      </c>
      <c r="L1367" s="373" t="s">
        <v>3938</v>
      </c>
    </row>
    <row r="1368" spans="1:12">
      <c r="A1368" s="2" t="s">
        <v>4660</v>
      </c>
      <c r="B1368" s="2">
        <v>1194</v>
      </c>
      <c r="C1368" s="2" t="s">
        <v>3153</v>
      </c>
      <c r="D1368" s="2" t="s">
        <v>3154</v>
      </c>
      <c r="E1368" s="2">
        <v>442.5</v>
      </c>
      <c r="F1368" s="2">
        <v>442.5</v>
      </c>
      <c r="G1368" s="34">
        <v>43848</v>
      </c>
      <c r="H1368" s="2">
        <v>69</v>
      </c>
      <c r="I1368" s="2" t="s">
        <v>4181</v>
      </c>
      <c r="J1368" s="2" t="s">
        <v>4659</v>
      </c>
      <c r="K1368" s="2" t="s">
        <v>3165</v>
      </c>
      <c r="L1368" s="373" t="s">
        <v>3938</v>
      </c>
    </row>
    <row r="1369" spans="1:12">
      <c r="A1369" s="2" t="s">
        <v>3939</v>
      </c>
      <c r="B1369" s="2">
        <v>1810</v>
      </c>
      <c r="C1369" s="2" t="s">
        <v>3153</v>
      </c>
      <c r="D1369" s="2" t="s">
        <v>3154</v>
      </c>
      <c r="E1369" s="2">
        <v>472</v>
      </c>
      <c r="F1369" s="2">
        <v>472</v>
      </c>
      <c r="G1369" s="34">
        <v>43844</v>
      </c>
      <c r="H1369" s="2">
        <v>73</v>
      </c>
      <c r="I1369" s="2" t="s">
        <v>4181</v>
      </c>
      <c r="J1369" s="2" t="s">
        <v>4659</v>
      </c>
      <c r="K1369" s="2" t="s">
        <v>3165</v>
      </c>
      <c r="L1369" s="373" t="s">
        <v>3938</v>
      </c>
    </row>
    <row r="1370" spans="1:12">
      <c r="A1370" s="2" t="s">
        <v>3939</v>
      </c>
      <c r="B1370" s="2">
        <v>1810</v>
      </c>
      <c r="C1370" s="2" t="s">
        <v>3153</v>
      </c>
      <c r="D1370" s="2" t="s">
        <v>3154</v>
      </c>
      <c r="E1370" s="2">
        <v>590</v>
      </c>
      <c r="F1370" s="2">
        <v>590</v>
      </c>
      <c r="G1370" s="34">
        <v>43889</v>
      </c>
      <c r="H1370" s="2">
        <v>28</v>
      </c>
      <c r="I1370" s="2" t="s">
        <v>4179</v>
      </c>
      <c r="J1370" s="2" t="s">
        <v>4659</v>
      </c>
      <c r="K1370" s="2" t="s">
        <v>3165</v>
      </c>
      <c r="L1370" s="373" t="s">
        <v>3938</v>
      </c>
    </row>
    <row r="1371" spans="1:12">
      <c r="A1371" s="2" t="s">
        <v>3939</v>
      </c>
      <c r="B1371" s="2">
        <v>1810</v>
      </c>
      <c r="C1371" s="2" t="s">
        <v>3153</v>
      </c>
      <c r="D1371" s="2" t="s">
        <v>3154</v>
      </c>
      <c r="E1371" s="2">
        <v>590</v>
      </c>
      <c r="F1371" s="2">
        <v>590</v>
      </c>
      <c r="G1371" s="34">
        <v>43851</v>
      </c>
      <c r="H1371" s="2">
        <v>66</v>
      </c>
      <c r="I1371" s="2" t="s">
        <v>4181</v>
      </c>
      <c r="J1371" s="2" t="s">
        <v>4659</v>
      </c>
      <c r="K1371" s="2" t="s">
        <v>3165</v>
      </c>
      <c r="L1371" s="373" t="s">
        <v>3938</v>
      </c>
    </row>
    <row r="1372" spans="1:12">
      <c r="A1372" s="2" t="s">
        <v>4661</v>
      </c>
      <c r="B1372" s="2">
        <v>655719</v>
      </c>
      <c r="C1372" s="2" t="s">
        <v>3153</v>
      </c>
      <c r="D1372" s="2" t="s">
        <v>3154</v>
      </c>
      <c r="E1372" s="2">
        <v>914.5</v>
      </c>
      <c r="F1372" s="2">
        <v>914.5</v>
      </c>
      <c r="G1372" s="34">
        <v>43836</v>
      </c>
      <c r="H1372" s="2">
        <v>81</v>
      </c>
      <c r="I1372" s="2" t="s">
        <v>4181</v>
      </c>
      <c r="J1372" s="2" t="s">
        <v>4659</v>
      </c>
      <c r="K1372" s="2" t="s">
        <v>3165</v>
      </c>
      <c r="L1372" s="373" t="s">
        <v>3938</v>
      </c>
    </row>
    <row r="1373" spans="1:12">
      <c r="A1373" s="2" t="s">
        <v>3939</v>
      </c>
      <c r="B1373" s="2">
        <v>1810</v>
      </c>
      <c r="C1373" s="2" t="s">
        <v>3153</v>
      </c>
      <c r="D1373" s="2" t="s">
        <v>3154</v>
      </c>
      <c r="E1373" s="2">
        <v>472</v>
      </c>
      <c r="F1373" s="2">
        <v>472</v>
      </c>
      <c r="G1373" s="34">
        <v>43845</v>
      </c>
      <c r="H1373" s="2">
        <v>72</v>
      </c>
      <c r="I1373" s="2" t="s">
        <v>4181</v>
      </c>
      <c r="J1373" s="2" t="s">
        <v>4659</v>
      </c>
      <c r="K1373" s="2" t="s">
        <v>3165</v>
      </c>
      <c r="L1373" s="373" t="s">
        <v>3938</v>
      </c>
    </row>
    <row r="1374" spans="1:12">
      <c r="A1374" s="2" t="s">
        <v>4638</v>
      </c>
      <c r="B1374" s="2">
        <v>1170035</v>
      </c>
      <c r="C1374" s="2" t="s">
        <v>3153</v>
      </c>
      <c r="D1374" s="2" t="s">
        <v>3154</v>
      </c>
      <c r="E1374" s="2">
        <v>914.5</v>
      </c>
      <c r="F1374" s="2">
        <v>914.5</v>
      </c>
      <c r="G1374" s="34">
        <v>43855</v>
      </c>
      <c r="H1374" s="2">
        <v>62</v>
      </c>
      <c r="I1374" s="2" t="s">
        <v>4181</v>
      </c>
      <c r="J1374" s="2" t="s">
        <v>3937</v>
      </c>
      <c r="K1374" s="2" t="s">
        <v>3682</v>
      </c>
      <c r="L1374" s="373" t="s">
        <v>3938</v>
      </c>
    </row>
    <row r="1375" spans="1:12">
      <c r="A1375" s="2" t="s">
        <v>3939</v>
      </c>
      <c r="B1375" s="2">
        <v>1810</v>
      </c>
      <c r="C1375" s="2" t="s">
        <v>3153</v>
      </c>
      <c r="D1375" s="2" t="s">
        <v>3154</v>
      </c>
      <c r="E1375" s="2">
        <v>413</v>
      </c>
      <c r="F1375" s="2">
        <v>413</v>
      </c>
      <c r="G1375" s="34">
        <v>43821</v>
      </c>
      <c r="H1375" s="2">
        <v>96</v>
      </c>
      <c r="I1375" s="2" t="s">
        <v>4174</v>
      </c>
      <c r="J1375" s="2" t="s">
        <v>3937</v>
      </c>
      <c r="K1375" s="2" t="s">
        <v>3682</v>
      </c>
      <c r="L1375" s="373" t="s">
        <v>3938</v>
      </c>
    </row>
    <row r="1376" spans="1:12">
      <c r="A1376" s="2" t="s">
        <v>4637</v>
      </c>
      <c r="B1376" s="2">
        <v>1170031</v>
      </c>
      <c r="C1376" s="2" t="s">
        <v>3153</v>
      </c>
      <c r="D1376" s="2" t="s">
        <v>3154</v>
      </c>
      <c r="E1376" s="2">
        <v>885</v>
      </c>
      <c r="F1376" s="2">
        <v>885</v>
      </c>
      <c r="G1376" s="34">
        <v>43804</v>
      </c>
      <c r="H1376" s="2">
        <v>113</v>
      </c>
      <c r="I1376" s="2" t="s">
        <v>4174</v>
      </c>
      <c r="J1376" s="2" t="s">
        <v>3937</v>
      </c>
      <c r="K1376" s="2" t="s">
        <v>3682</v>
      </c>
      <c r="L1376" s="373" t="s">
        <v>3938</v>
      </c>
    </row>
    <row r="1377" spans="1:12">
      <c r="A1377" s="2" t="s">
        <v>4638</v>
      </c>
      <c r="B1377" s="2">
        <v>1170035</v>
      </c>
      <c r="C1377" s="2" t="s">
        <v>3153</v>
      </c>
      <c r="D1377" s="2" t="s">
        <v>3154</v>
      </c>
      <c r="E1377" s="2">
        <v>737.5</v>
      </c>
      <c r="F1377" s="2">
        <v>737.5</v>
      </c>
      <c r="G1377" s="34">
        <v>43804</v>
      </c>
      <c r="H1377" s="2">
        <v>113</v>
      </c>
      <c r="I1377" s="2" t="s">
        <v>4174</v>
      </c>
      <c r="J1377" s="2" t="s">
        <v>3937</v>
      </c>
      <c r="K1377" s="2" t="s">
        <v>3682</v>
      </c>
      <c r="L1377" s="373" t="s">
        <v>3938</v>
      </c>
    </row>
    <row r="1378" spans="1:12">
      <c r="A1378" s="2" t="s">
        <v>3939</v>
      </c>
      <c r="B1378" s="2">
        <v>1810</v>
      </c>
      <c r="C1378" s="2" t="s">
        <v>3153</v>
      </c>
      <c r="D1378" s="2" t="s">
        <v>3154</v>
      </c>
      <c r="E1378" s="2">
        <v>472</v>
      </c>
      <c r="F1378" s="2">
        <v>472</v>
      </c>
      <c r="G1378" s="34">
        <v>43828</v>
      </c>
      <c r="H1378" s="2">
        <v>89</v>
      </c>
      <c r="I1378" s="2" t="s">
        <v>4181</v>
      </c>
      <c r="J1378" s="2" t="s">
        <v>3937</v>
      </c>
      <c r="K1378" s="2" t="s">
        <v>3682</v>
      </c>
      <c r="L1378" s="373" t="s">
        <v>3938</v>
      </c>
    </row>
    <row r="1379" spans="1:12">
      <c r="A1379" s="2" t="s">
        <v>3936</v>
      </c>
      <c r="B1379" s="2">
        <v>1198641</v>
      </c>
      <c r="C1379" s="2" t="s">
        <v>3153</v>
      </c>
      <c r="D1379" s="2" t="s">
        <v>3154</v>
      </c>
      <c r="E1379" s="2">
        <v>590</v>
      </c>
      <c r="F1379" s="2">
        <v>590</v>
      </c>
      <c r="G1379" s="34">
        <v>43809</v>
      </c>
      <c r="H1379" s="2">
        <v>108</v>
      </c>
      <c r="I1379" s="2" t="s">
        <v>4174</v>
      </c>
      <c r="J1379" s="2" t="s">
        <v>3937</v>
      </c>
      <c r="K1379" s="2" t="s">
        <v>3682</v>
      </c>
      <c r="L1379" s="373" t="s">
        <v>3938</v>
      </c>
    </row>
    <row r="1380" spans="1:12">
      <c r="A1380" s="2" t="s">
        <v>3936</v>
      </c>
      <c r="B1380" s="2">
        <v>1198641</v>
      </c>
      <c r="C1380" s="2" t="s">
        <v>3153</v>
      </c>
      <c r="D1380" s="2" t="s">
        <v>3154</v>
      </c>
      <c r="E1380" s="2">
        <v>442.5</v>
      </c>
      <c r="F1380" s="2">
        <v>442.5</v>
      </c>
      <c r="G1380" s="34">
        <v>43735</v>
      </c>
      <c r="H1380" s="2">
        <v>182</v>
      </c>
      <c r="I1380" s="2" t="s">
        <v>3870</v>
      </c>
      <c r="J1380" s="2" t="s">
        <v>3937</v>
      </c>
      <c r="K1380" s="2" t="s">
        <v>3682</v>
      </c>
      <c r="L1380" s="373" t="s">
        <v>3938</v>
      </c>
    </row>
    <row r="1381" spans="1:12">
      <c r="A1381" s="2" t="s">
        <v>3939</v>
      </c>
      <c r="B1381" s="2">
        <v>1810</v>
      </c>
      <c r="C1381" s="2" t="s">
        <v>3153</v>
      </c>
      <c r="D1381" s="2" t="s">
        <v>3154</v>
      </c>
      <c r="E1381" s="2">
        <v>590</v>
      </c>
      <c r="F1381" s="2">
        <v>590</v>
      </c>
      <c r="G1381" s="34">
        <v>43833</v>
      </c>
      <c r="H1381" s="2">
        <v>84</v>
      </c>
      <c r="I1381" s="2" t="s">
        <v>4181</v>
      </c>
      <c r="J1381" s="2" t="s">
        <v>3937</v>
      </c>
      <c r="K1381" s="2" t="s">
        <v>3682</v>
      </c>
      <c r="L1381" s="373" t="s">
        <v>3938</v>
      </c>
    </row>
    <row r="1382" spans="1:12">
      <c r="A1382" s="2" t="s">
        <v>3936</v>
      </c>
      <c r="B1382" s="2">
        <v>325914</v>
      </c>
      <c r="C1382" s="2" t="s">
        <v>3153</v>
      </c>
      <c r="D1382" s="2" t="s">
        <v>3154</v>
      </c>
      <c r="E1382" s="2">
        <v>472</v>
      </c>
      <c r="F1382" s="2">
        <v>472</v>
      </c>
      <c r="G1382" s="34">
        <v>43733</v>
      </c>
      <c r="H1382" s="2">
        <v>184</v>
      </c>
      <c r="I1382" s="2" t="s">
        <v>3870</v>
      </c>
      <c r="J1382" s="2" t="s">
        <v>3937</v>
      </c>
      <c r="K1382" s="2" t="s">
        <v>3682</v>
      </c>
      <c r="L1382" s="373" t="s">
        <v>3938</v>
      </c>
    </row>
    <row r="1383" spans="1:12">
      <c r="A1383" s="2" t="s">
        <v>3936</v>
      </c>
      <c r="B1383" s="2">
        <v>1198641</v>
      </c>
      <c r="C1383" s="2" t="s">
        <v>3153</v>
      </c>
      <c r="D1383" s="2" t="s">
        <v>3154</v>
      </c>
      <c r="E1383" s="2">
        <v>590</v>
      </c>
      <c r="F1383" s="2">
        <v>590</v>
      </c>
      <c r="G1383" s="34">
        <v>43721</v>
      </c>
      <c r="H1383" s="2">
        <v>196</v>
      </c>
      <c r="I1383" s="2" t="s">
        <v>3870</v>
      </c>
      <c r="J1383" s="2" t="s">
        <v>3937</v>
      </c>
      <c r="K1383" s="2" t="s">
        <v>3682</v>
      </c>
      <c r="L1383" s="373" t="s">
        <v>3938</v>
      </c>
    </row>
    <row r="1384" spans="1:12">
      <c r="A1384" s="2" t="s">
        <v>4635</v>
      </c>
      <c r="B1384" s="2">
        <v>1250911</v>
      </c>
      <c r="C1384" s="2" t="s">
        <v>3153</v>
      </c>
      <c r="D1384" s="2" t="s">
        <v>3154</v>
      </c>
      <c r="E1384" s="2">
        <v>914.5</v>
      </c>
      <c r="F1384" s="2">
        <v>914.5</v>
      </c>
      <c r="G1384" s="34">
        <v>43875</v>
      </c>
      <c r="H1384" s="2">
        <v>42</v>
      </c>
      <c r="I1384" s="2" t="s">
        <v>4177</v>
      </c>
      <c r="J1384" s="2" t="s">
        <v>3937</v>
      </c>
      <c r="K1384" s="2" t="s">
        <v>3682</v>
      </c>
      <c r="L1384" s="373" t="s">
        <v>3938</v>
      </c>
    </row>
    <row r="1385" spans="1:12">
      <c r="A1385" s="2" t="s">
        <v>4638</v>
      </c>
      <c r="B1385" s="2">
        <v>1170035</v>
      </c>
      <c r="C1385" s="2" t="s">
        <v>3153</v>
      </c>
      <c r="D1385" s="2" t="s">
        <v>3154</v>
      </c>
      <c r="E1385" s="2">
        <v>914.5</v>
      </c>
      <c r="F1385" s="2">
        <v>914.5</v>
      </c>
      <c r="G1385" s="34">
        <v>43862</v>
      </c>
      <c r="H1385" s="2">
        <v>55</v>
      </c>
      <c r="I1385" s="2" t="s">
        <v>4177</v>
      </c>
      <c r="J1385" s="2" t="s">
        <v>3937</v>
      </c>
      <c r="K1385" s="2" t="s">
        <v>3682</v>
      </c>
      <c r="L1385" s="373" t="s">
        <v>3938</v>
      </c>
    </row>
    <row r="1386" spans="1:12">
      <c r="A1386" s="2" t="s">
        <v>4638</v>
      </c>
      <c r="B1386" s="2">
        <v>1170035</v>
      </c>
      <c r="C1386" s="2" t="s">
        <v>3153</v>
      </c>
      <c r="D1386" s="2" t="s">
        <v>3154</v>
      </c>
      <c r="E1386" s="2">
        <v>737.5</v>
      </c>
      <c r="F1386" s="2">
        <v>737.5</v>
      </c>
      <c r="G1386" s="34">
        <v>43815</v>
      </c>
      <c r="H1386" s="2">
        <v>102</v>
      </c>
      <c r="I1386" s="2" t="s">
        <v>4174</v>
      </c>
      <c r="J1386" s="2" t="s">
        <v>3937</v>
      </c>
      <c r="K1386" s="2" t="s">
        <v>3682</v>
      </c>
      <c r="L1386" s="373" t="s">
        <v>3938</v>
      </c>
    </row>
    <row r="1387" spans="1:12">
      <c r="A1387" s="2" t="s">
        <v>3939</v>
      </c>
      <c r="B1387" s="2">
        <v>1810</v>
      </c>
      <c r="C1387" s="2" t="s">
        <v>3153</v>
      </c>
      <c r="D1387" s="2" t="s">
        <v>3154</v>
      </c>
      <c r="E1387" s="2">
        <v>590</v>
      </c>
      <c r="F1387" s="2">
        <v>590</v>
      </c>
      <c r="G1387" s="34">
        <v>43874</v>
      </c>
      <c r="H1387" s="2">
        <v>43</v>
      </c>
      <c r="I1387" s="2" t="s">
        <v>4177</v>
      </c>
      <c r="J1387" s="2" t="s">
        <v>3937</v>
      </c>
      <c r="K1387" s="2" t="s">
        <v>3682</v>
      </c>
      <c r="L1387" s="373" t="s">
        <v>3938</v>
      </c>
    </row>
    <row r="1388" spans="1:12">
      <c r="A1388" s="2" t="s">
        <v>4635</v>
      </c>
      <c r="B1388" s="2">
        <v>1250911</v>
      </c>
      <c r="C1388" s="2" t="s">
        <v>3153</v>
      </c>
      <c r="D1388" s="2" t="s">
        <v>3154</v>
      </c>
      <c r="E1388" s="2">
        <v>855.5</v>
      </c>
      <c r="F1388" s="2">
        <v>855.5</v>
      </c>
      <c r="G1388" s="34">
        <v>43860</v>
      </c>
      <c r="H1388" s="2">
        <v>57</v>
      </c>
      <c r="I1388" s="2" t="s">
        <v>4177</v>
      </c>
      <c r="J1388" s="2" t="s">
        <v>3937</v>
      </c>
      <c r="K1388" s="2" t="s">
        <v>3682</v>
      </c>
      <c r="L1388" s="373" t="s">
        <v>3938</v>
      </c>
    </row>
    <row r="1389" spans="1:12">
      <c r="A1389" s="2" t="s">
        <v>3939</v>
      </c>
      <c r="B1389" s="2">
        <v>1810</v>
      </c>
      <c r="C1389" s="2" t="s">
        <v>3153</v>
      </c>
      <c r="D1389" s="2" t="s">
        <v>3154</v>
      </c>
      <c r="E1389" s="2">
        <v>472</v>
      </c>
      <c r="F1389" s="2">
        <v>472</v>
      </c>
      <c r="G1389" s="34">
        <v>43709</v>
      </c>
      <c r="H1389" s="2">
        <v>208</v>
      </c>
      <c r="I1389" s="2" t="s">
        <v>3870</v>
      </c>
      <c r="J1389" s="2" t="s">
        <v>3937</v>
      </c>
      <c r="K1389" s="2" t="s">
        <v>3682</v>
      </c>
      <c r="L1389" s="373" t="s">
        <v>3938</v>
      </c>
    </row>
    <row r="1390" spans="1:12">
      <c r="A1390" s="2" t="s">
        <v>4638</v>
      </c>
      <c r="B1390" s="2">
        <v>1170035</v>
      </c>
      <c r="C1390" s="2" t="s">
        <v>3153</v>
      </c>
      <c r="D1390" s="2" t="s">
        <v>3154</v>
      </c>
      <c r="E1390" s="2">
        <v>737.5</v>
      </c>
      <c r="F1390" s="2">
        <v>737.5</v>
      </c>
      <c r="G1390" s="34">
        <v>43852</v>
      </c>
      <c r="H1390" s="2">
        <v>65</v>
      </c>
      <c r="I1390" s="2" t="s">
        <v>4181</v>
      </c>
      <c r="J1390" s="2" t="s">
        <v>3937</v>
      </c>
      <c r="K1390" s="2" t="s">
        <v>3682</v>
      </c>
      <c r="L1390" s="373" t="s">
        <v>3938</v>
      </c>
    </row>
    <row r="1391" spans="1:12">
      <c r="A1391" s="2" t="s">
        <v>3939</v>
      </c>
      <c r="B1391" s="2">
        <v>1810</v>
      </c>
      <c r="C1391" s="2" t="s">
        <v>3153</v>
      </c>
      <c r="D1391" s="2" t="s">
        <v>3154</v>
      </c>
      <c r="E1391" s="2">
        <v>413</v>
      </c>
      <c r="F1391" s="2">
        <v>413</v>
      </c>
      <c r="G1391" s="34">
        <v>43909</v>
      </c>
      <c r="H1391" s="2">
        <v>8</v>
      </c>
      <c r="I1391" s="2" t="s">
        <v>4179</v>
      </c>
      <c r="J1391" s="2" t="s">
        <v>3937</v>
      </c>
      <c r="K1391" s="2" t="s">
        <v>3682</v>
      </c>
      <c r="L1391" s="373" t="s">
        <v>3938</v>
      </c>
    </row>
    <row r="1392" spans="1:12">
      <c r="A1392" s="2" t="s">
        <v>3936</v>
      </c>
      <c r="B1392" s="2">
        <v>1198641</v>
      </c>
      <c r="C1392" s="2" t="s">
        <v>3153</v>
      </c>
      <c r="D1392" s="2" t="s">
        <v>3154</v>
      </c>
      <c r="E1392" s="2">
        <v>737.5</v>
      </c>
      <c r="F1392" s="2">
        <v>737.5</v>
      </c>
      <c r="G1392" s="34">
        <v>43718</v>
      </c>
      <c r="H1392" s="2">
        <v>199</v>
      </c>
      <c r="I1392" s="2" t="s">
        <v>3870</v>
      </c>
      <c r="J1392" s="2" t="s">
        <v>3937</v>
      </c>
      <c r="K1392" s="2" t="s">
        <v>3682</v>
      </c>
      <c r="L1392" s="373" t="s">
        <v>3938</v>
      </c>
    </row>
    <row r="1393" spans="1:12">
      <c r="A1393" s="2" t="s">
        <v>3939</v>
      </c>
      <c r="B1393" s="2">
        <v>1810</v>
      </c>
      <c r="C1393" s="2" t="s">
        <v>3153</v>
      </c>
      <c r="D1393" s="2" t="s">
        <v>3154</v>
      </c>
      <c r="E1393" s="2">
        <v>855.5</v>
      </c>
      <c r="F1393" s="2">
        <v>855.5</v>
      </c>
      <c r="G1393" s="34">
        <v>43879</v>
      </c>
      <c r="H1393" s="2">
        <v>38</v>
      </c>
      <c r="I1393" s="2" t="s">
        <v>4177</v>
      </c>
      <c r="J1393" s="2" t="s">
        <v>3937</v>
      </c>
      <c r="K1393" s="2" t="s">
        <v>3682</v>
      </c>
      <c r="L1393" s="373" t="s">
        <v>3938</v>
      </c>
    </row>
    <row r="1394" spans="1:12">
      <c r="A1394" s="2" t="s">
        <v>3939</v>
      </c>
      <c r="B1394" s="2">
        <v>1810</v>
      </c>
      <c r="C1394" s="2" t="s">
        <v>3153</v>
      </c>
      <c r="D1394" s="2" t="s">
        <v>3154</v>
      </c>
      <c r="E1394" s="2">
        <v>590</v>
      </c>
      <c r="F1394" s="2">
        <v>590</v>
      </c>
      <c r="G1394" s="34">
        <v>43903</v>
      </c>
      <c r="H1394" s="2">
        <v>14</v>
      </c>
      <c r="I1394" s="2" t="s">
        <v>4179</v>
      </c>
      <c r="J1394" s="2" t="s">
        <v>3937</v>
      </c>
      <c r="K1394" s="2" t="s">
        <v>3682</v>
      </c>
      <c r="L1394" s="373" t="s">
        <v>3938</v>
      </c>
    </row>
    <row r="1395" spans="1:12">
      <c r="A1395" s="2" t="s">
        <v>4638</v>
      </c>
      <c r="B1395" s="2">
        <v>1170035</v>
      </c>
      <c r="C1395" s="2" t="s">
        <v>3153</v>
      </c>
      <c r="D1395" s="2" t="s">
        <v>3154</v>
      </c>
      <c r="E1395" s="2">
        <v>855.5</v>
      </c>
      <c r="F1395" s="2">
        <v>855.5</v>
      </c>
      <c r="G1395" s="34">
        <v>43844</v>
      </c>
      <c r="H1395" s="2">
        <v>73</v>
      </c>
      <c r="I1395" s="2" t="s">
        <v>4181</v>
      </c>
      <c r="J1395" s="2" t="s">
        <v>3937</v>
      </c>
      <c r="K1395" s="2" t="s">
        <v>3682</v>
      </c>
      <c r="L1395" s="373" t="s">
        <v>3938</v>
      </c>
    </row>
    <row r="1396" spans="1:12">
      <c r="A1396" s="2" t="s">
        <v>3939</v>
      </c>
      <c r="B1396" s="2">
        <v>1810</v>
      </c>
      <c r="C1396" s="2" t="s">
        <v>3153</v>
      </c>
      <c r="D1396" s="2" t="s">
        <v>3154</v>
      </c>
      <c r="E1396" s="2">
        <v>472</v>
      </c>
      <c r="F1396" s="2">
        <v>472</v>
      </c>
      <c r="G1396" s="34">
        <v>43836</v>
      </c>
      <c r="H1396" s="2">
        <v>81</v>
      </c>
      <c r="I1396" s="2" t="s">
        <v>4181</v>
      </c>
      <c r="J1396" s="2" t="s">
        <v>3937</v>
      </c>
      <c r="K1396" s="2" t="s">
        <v>3682</v>
      </c>
      <c r="L1396" s="373" t="s">
        <v>3938</v>
      </c>
    </row>
    <row r="1397" spans="1:12">
      <c r="A1397" s="2" t="s">
        <v>3936</v>
      </c>
      <c r="B1397" s="2">
        <v>1198641</v>
      </c>
      <c r="C1397" s="2" t="s">
        <v>3153</v>
      </c>
      <c r="D1397" s="2" t="s">
        <v>3154</v>
      </c>
      <c r="E1397" s="2">
        <v>590</v>
      </c>
      <c r="F1397" s="2">
        <v>590</v>
      </c>
      <c r="G1397" s="34">
        <v>43886</v>
      </c>
      <c r="H1397" s="2">
        <v>31</v>
      </c>
      <c r="I1397" s="2" t="s">
        <v>4177</v>
      </c>
      <c r="J1397" s="2" t="s">
        <v>3937</v>
      </c>
      <c r="K1397" s="2" t="s">
        <v>3682</v>
      </c>
      <c r="L1397" s="373" t="s">
        <v>3938</v>
      </c>
    </row>
    <row r="1398" spans="1:12">
      <c r="A1398" s="2" t="s">
        <v>3939</v>
      </c>
      <c r="B1398" s="2">
        <v>1810</v>
      </c>
      <c r="C1398" s="2" t="s">
        <v>3153</v>
      </c>
      <c r="D1398" s="2" t="s">
        <v>3154</v>
      </c>
      <c r="E1398" s="2">
        <v>472</v>
      </c>
      <c r="F1398" s="2">
        <v>472</v>
      </c>
      <c r="G1398" s="34">
        <v>43901</v>
      </c>
      <c r="H1398" s="2">
        <v>16</v>
      </c>
      <c r="I1398" s="2" t="s">
        <v>4179</v>
      </c>
      <c r="J1398" s="2" t="s">
        <v>3937</v>
      </c>
      <c r="K1398" s="2" t="s">
        <v>3682</v>
      </c>
      <c r="L1398" s="373" t="s">
        <v>3938</v>
      </c>
    </row>
    <row r="1399" spans="1:12">
      <c r="A1399" s="2" t="s">
        <v>4638</v>
      </c>
      <c r="B1399" s="2">
        <v>1170035</v>
      </c>
      <c r="C1399" s="2" t="s">
        <v>3153</v>
      </c>
      <c r="D1399" s="2" t="s">
        <v>3154</v>
      </c>
      <c r="E1399" s="2">
        <v>914.5</v>
      </c>
      <c r="F1399" s="2">
        <v>914.5</v>
      </c>
      <c r="G1399" s="34">
        <v>43843</v>
      </c>
      <c r="H1399" s="2">
        <v>74</v>
      </c>
      <c r="I1399" s="2" t="s">
        <v>4181</v>
      </c>
      <c r="J1399" s="2" t="s">
        <v>3937</v>
      </c>
      <c r="K1399" s="2" t="s">
        <v>3682</v>
      </c>
      <c r="L1399" s="373" t="s">
        <v>3938</v>
      </c>
    </row>
    <row r="1400" spans="1:12">
      <c r="A1400" s="2" t="s">
        <v>3939</v>
      </c>
      <c r="B1400" s="2">
        <v>1810</v>
      </c>
      <c r="C1400" s="2" t="s">
        <v>3153</v>
      </c>
      <c r="D1400" s="2" t="s">
        <v>3154</v>
      </c>
      <c r="E1400" s="2">
        <v>472</v>
      </c>
      <c r="F1400" s="2">
        <v>472</v>
      </c>
      <c r="G1400" s="34">
        <v>43848</v>
      </c>
      <c r="H1400" s="2">
        <v>69</v>
      </c>
      <c r="I1400" s="2" t="s">
        <v>4181</v>
      </c>
      <c r="J1400" s="2" t="s">
        <v>3937</v>
      </c>
      <c r="K1400" s="2" t="s">
        <v>3682</v>
      </c>
      <c r="L1400" s="373" t="s">
        <v>3938</v>
      </c>
    </row>
    <row r="1401" spans="1:12">
      <c r="A1401" s="2" t="s">
        <v>3939</v>
      </c>
      <c r="B1401" s="2">
        <v>1810</v>
      </c>
      <c r="C1401" s="2" t="s">
        <v>3153</v>
      </c>
      <c r="D1401" s="2" t="s">
        <v>3154</v>
      </c>
      <c r="E1401" s="2">
        <v>590</v>
      </c>
      <c r="F1401" s="2">
        <v>590</v>
      </c>
      <c r="G1401" s="34">
        <v>43825</v>
      </c>
      <c r="H1401" s="2">
        <v>92</v>
      </c>
      <c r="I1401" s="2" t="s">
        <v>4174</v>
      </c>
      <c r="J1401" s="2" t="s">
        <v>3937</v>
      </c>
      <c r="K1401" s="2" t="s">
        <v>3682</v>
      </c>
      <c r="L1401" s="373" t="s">
        <v>3938</v>
      </c>
    </row>
    <row r="1402" spans="1:12">
      <c r="A1402" s="2" t="s">
        <v>3939</v>
      </c>
      <c r="B1402" s="2">
        <v>1810</v>
      </c>
      <c r="C1402" s="2" t="s">
        <v>3153</v>
      </c>
      <c r="D1402" s="2" t="s">
        <v>3154</v>
      </c>
      <c r="E1402" s="2">
        <v>590</v>
      </c>
      <c r="F1402" s="2">
        <v>590</v>
      </c>
      <c r="G1402" s="34">
        <v>43736</v>
      </c>
      <c r="H1402" s="2">
        <v>181</v>
      </c>
      <c r="I1402" s="2" t="s">
        <v>3870</v>
      </c>
      <c r="J1402" s="2" t="s">
        <v>3937</v>
      </c>
      <c r="K1402" s="2" t="s">
        <v>3682</v>
      </c>
      <c r="L1402" s="373" t="s">
        <v>3938</v>
      </c>
    </row>
    <row r="1403" spans="1:12">
      <c r="A1403" s="2" t="s">
        <v>4638</v>
      </c>
      <c r="B1403" s="2">
        <v>1170035</v>
      </c>
      <c r="C1403" s="2" t="s">
        <v>3153</v>
      </c>
      <c r="D1403" s="2" t="s">
        <v>3154</v>
      </c>
      <c r="E1403" s="2">
        <v>914.5</v>
      </c>
      <c r="F1403" s="2">
        <v>914.5</v>
      </c>
      <c r="G1403" s="34">
        <v>43825</v>
      </c>
      <c r="H1403" s="2">
        <v>92</v>
      </c>
      <c r="I1403" s="2" t="s">
        <v>4174</v>
      </c>
      <c r="J1403" s="2" t="s">
        <v>3937</v>
      </c>
      <c r="K1403" s="2" t="s">
        <v>3682</v>
      </c>
      <c r="L1403" s="373" t="s">
        <v>3938</v>
      </c>
    </row>
    <row r="1404" spans="1:12">
      <c r="A1404" s="2" t="s">
        <v>4635</v>
      </c>
      <c r="B1404" s="2">
        <v>1250911</v>
      </c>
      <c r="C1404" s="2" t="s">
        <v>3153</v>
      </c>
      <c r="D1404" s="2" t="s">
        <v>3154</v>
      </c>
      <c r="E1404" s="2">
        <v>855.5</v>
      </c>
      <c r="F1404" s="2">
        <v>855.5</v>
      </c>
      <c r="G1404" s="34">
        <v>43873</v>
      </c>
      <c r="H1404" s="2">
        <v>44</v>
      </c>
      <c r="I1404" s="2" t="s">
        <v>4177</v>
      </c>
      <c r="J1404" s="2" t="s">
        <v>3937</v>
      </c>
      <c r="K1404" s="2" t="s">
        <v>3682</v>
      </c>
      <c r="L1404" s="373" t="s">
        <v>3938</v>
      </c>
    </row>
    <row r="1405" spans="1:12">
      <c r="A1405" s="2" t="s">
        <v>3936</v>
      </c>
      <c r="B1405" s="2">
        <v>1198641</v>
      </c>
      <c r="C1405" s="2" t="s">
        <v>3153</v>
      </c>
      <c r="D1405" s="2" t="s">
        <v>3154</v>
      </c>
      <c r="E1405" s="2">
        <v>590</v>
      </c>
      <c r="F1405" s="2">
        <v>590</v>
      </c>
      <c r="G1405" s="34">
        <v>43908</v>
      </c>
      <c r="H1405" s="2">
        <v>9</v>
      </c>
      <c r="I1405" s="2" t="s">
        <v>4179</v>
      </c>
      <c r="J1405" s="2" t="s">
        <v>3937</v>
      </c>
      <c r="K1405" s="2" t="s">
        <v>3682</v>
      </c>
      <c r="L1405" s="373" t="s">
        <v>3938</v>
      </c>
    </row>
    <row r="1406" spans="1:12">
      <c r="A1406" s="2" t="s">
        <v>3936</v>
      </c>
      <c r="B1406" s="2">
        <v>1198641</v>
      </c>
      <c r="C1406" s="2" t="s">
        <v>3153</v>
      </c>
      <c r="D1406" s="2" t="s">
        <v>3154</v>
      </c>
      <c r="E1406" s="2">
        <v>442.5</v>
      </c>
      <c r="F1406" s="2">
        <v>442.5</v>
      </c>
      <c r="G1406" s="34">
        <v>43906</v>
      </c>
      <c r="H1406" s="2">
        <v>11</v>
      </c>
      <c r="I1406" s="2" t="s">
        <v>4179</v>
      </c>
      <c r="J1406" s="2" t="s">
        <v>3937</v>
      </c>
      <c r="K1406" s="2" t="s">
        <v>3682</v>
      </c>
      <c r="L1406" s="373" t="s">
        <v>3938</v>
      </c>
    </row>
    <row r="1407" spans="1:12">
      <c r="A1407" s="2" t="s">
        <v>3939</v>
      </c>
      <c r="B1407" s="2">
        <v>1810</v>
      </c>
      <c r="C1407" s="2" t="s">
        <v>3153</v>
      </c>
      <c r="D1407" s="2" t="s">
        <v>3154</v>
      </c>
      <c r="E1407" s="2">
        <v>590</v>
      </c>
      <c r="F1407" s="2">
        <v>590</v>
      </c>
      <c r="G1407" s="34">
        <v>43876</v>
      </c>
      <c r="H1407" s="2">
        <v>41</v>
      </c>
      <c r="I1407" s="2" t="s">
        <v>4177</v>
      </c>
      <c r="J1407" s="2" t="s">
        <v>3937</v>
      </c>
      <c r="K1407" s="2" t="s">
        <v>3682</v>
      </c>
      <c r="L1407" s="373" t="s">
        <v>3938</v>
      </c>
    </row>
    <row r="1408" spans="1:12">
      <c r="A1408" s="2" t="s">
        <v>3939</v>
      </c>
      <c r="B1408" s="2">
        <v>1810</v>
      </c>
      <c r="C1408" s="2" t="s">
        <v>3153</v>
      </c>
      <c r="D1408" s="2" t="s">
        <v>3154</v>
      </c>
      <c r="E1408" s="2">
        <v>560.5</v>
      </c>
      <c r="F1408" s="2">
        <v>560.5</v>
      </c>
      <c r="G1408" s="34">
        <v>43811</v>
      </c>
      <c r="H1408" s="2">
        <v>106</v>
      </c>
      <c r="I1408" s="2" t="s">
        <v>4174</v>
      </c>
      <c r="J1408" s="2" t="s">
        <v>3937</v>
      </c>
      <c r="K1408" s="2" t="s">
        <v>3682</v>
      </c>
      <c r="L1408" s="373" t="s">
        <v>3938</v>
      </c>
    </row>
    <row r="1409" spans="1:12">
      <c r="A1409" s="2" t="s">
        <v>3939</v>
      </c>
      <c r="B1409" s="2">
        <v>1810</v>
      </c>
      <c r="C1409" s="2" t="s">
        <v>3153</v>
      </c>
      <c r="D1409" s="2" t="s">
        <v>3154</v>
      </c>
      <c r="E1409" s="2">
        <v>560.5</v>
      </c>
      <c r="F1409" s="2">
        <v>560.5</v>
      </c>
      <c r="G1409" s="34">
        <v>43733</v>
      </c>
      <c r="H1409" s="2">
        <v>184</v>
      </c>
      <c r="I1409" s="2" t="s">
        <v>3870</v>
      </c>
      <c r="J1409" s="2" t="s">
        <v>3937</v>
      </c>
      <c r="K1409" s="2" t="s">
        <v>3682</v>
      </c>
      <c r="L1409" s="373" t="s">
        <v>3938</v>
      </c>
    </row>
    <row r="1410" spans="1:12">
      <c r="A1410" s="2" t="s">
        <v>4662</v>
      </c>
      <c r="B1410" s="2">
        <v>420158</v>
      </c>
      <c r="C1410" s="2" t="s">
        <v>3153</v>
      </c>
      <c r="D1410" s="2" t="s">
        <v>3154</v>
      </c>
      <c r="E1410" s="2">
        <v>472</v>
      </c>
      <c r="F1410" s="2">
        <v>472</v>
      </c>
      <c r="G1410" s="34">
        <v>43906</v>
      </c>
      <c r="H1410" s="2">
        <v>11</v>
      </c>
      <c r="I1410" s="2" t="s">
        <v>4179</v>
      </c>
      <c r="J1410" s="2" t="s">
        <v>3937</v>
      </c>
      <c r="K1410" s="2" t="s">
        <v>3682</v>
      </c>
      <c r="L1410" s="373" t="s">
        <v>3938</v>
      </c>
    </row>
    <row r="1411" spans="1:12">
      <c r="A1411" s="2" t="s">
        <v>3936</v>
      </c>
      <c r="B1411" s="2">
        <v>1198641</v>
      </c>
      <c r="C1411" s="2" t="s">
        <v>3153</v>
      </c>
      <c r="D1411" s="2" t="s">
        <v>3154</v>
      </c>
      <c r="E1411" s="2">
        <v>442.5</v>
      </c>
      <c r="F1411" s="2">
        <v>442.5</v>
      </c>
      <c r="G1411" s="34">
        <v>43852</v>
      </c>
      <c r="H1411" s="2">
        <v>65</v>
      </c>
      <c r="I1411" s="2" t="s">
        <v>4181</v>
      </c>
      <c r="J1411" s="2" t="s">
        <v>3937</v>
      </c>
      <c r="K1411" s="2" t="s">
        <v>3682</v>
      </c>
      <c r="L1411" s="373" t="s">
        <v>3938</v>
      </c>
    </row>
    <row r="1412" spans="1:12">
      <c r="A1412" s="2" t="s">
        <v>3939</v>
      </c>
      <c r="B1412" s="2">
        <v>1810</v>
      </c>
      <c r="C1412" s="2" t="s">
        <v>3153</v>
      </c>
      <c r="D1412" s="2" t="s">
        <v>3154</v>
      </c>
      <c r="E1412" s="2">
        <v>590</v>
      </c>
      <c r="F1412" s="2">
        <v>590</v>
      </c>
      <c r="G1412" s="34">
        <v>43840</v>
      </c>
      <c r="H1412" s="2">
        <v>77</v>
      </c>
      <c r="I1412" s="2" t="s">
        <v>4181</v>
      </c>
      <c r="J1412" s="2" t="s">
        <v>3937</v>
      </c>
      <c r="K1412" s="2" t="s">
        <v>3682</v>
      </c>
      <c r="L1412" s="373" t="s">
        <v>3938</v>
      </c>
    </row>
    <row r="1413" spans="1:12">
      <c r="A1413" s="2" t="s">
        <v>4635</v>
      </c>
      <c r="B1413" s="2">
        <v>1250911</v>
      </c>
      <c r="C1413" s="2" t="s">
        <v>3153</v>
      </c>
      <c r="D1413" s="2" t="s">
        <v>3154</v>
      </c>
      <c r="E1413" s="2">
        <v>914.5</v>
      </c>
      <c r="F1413" s="2">
        <v>914.5</v>
      </c>
      <c r="G1413" s="34">
        <v>43802</v>
      </c>
      <c r="H1413" s="2">
        <v>115</v>
      </c>
      <c r="I1413" s="2" t="s">
        <v>4174</v>
      </c>
      <c r="J1413" s="2" t="s">
        <v>3937</v>
      </c>
      <c r="K1413" s="2" t="s">
        <v>3682</v>
      </c>
      <c r="L1413" s="373" t="s">
        <v>3938</v>
      </c>
    </row>
    <row r="1414" spans="1:12">
      <c r="A1414" s="2" t="s">
        <v>4638</v>
      </c>
      <c r="B1414" s="2">
        <v>1170035</v>
      </c>
      <c r="C1414" s="2" t="s">
        <v>3153</v>
      </c>
      <c r="D1414" s="2" t="s">
        <v>3154</v>
      </c>
      <c r="E1414" s="2">
        <v>855.5</v>
      </c>
      <c r="F1414" s="2">
        <v>855.5</v>
      </c>
      <c r="G1414" s="34">
        <v>43846</v>
      </c>
      <c r="H1414" s="2">
        <v>71</v>
      </c>
      <c r="I1414" s="2" t="s">
        <v>4181</v>
      </c>
      <c r="J1414" s="2" t="s">
        <v>3937</v>
      </c>
      <c r="K1414" s="2" t="s">
        <v>3682</v>
      </c>
      <c r="L1414" s="373" t="s">
        <v>3938</v>
      </c>
    </row>
    <row r="1415" spans="1:12">
      <c r="A1415" s="2" t="s">
        <v>4635</v>
      </c>
      <c r="B1415" s="2">
        <v>1250911</v>
      </c>
      <c r="C1415" s="2" t="s">
        <v>3153</v>
      </c>
      <c r="D1415" s="2" t="s">
        <v>3154</v>
      </c>
      <c r="E1415" s="2">
        <v>855.5</v>
      </c>
      <c r="F1415" s="2">
        <v>855.5</v>
      </c>
      <c r="G1415" s="34">
        <v>43840</v>
      </c>
      <c r="H1415" s="2">
        <v>77</v>
      </c>
      <c r="I1415" s="2" t="s">
        <v>4181</v>
      </c>
      <c r="J1415" s="2" t="s">
        <v>3937</v>
      </c>
      <c r="K1415" s="2" t="s">
        <v>3682</v>
      </c>
      <c r="L1415" s="373" t="s">
        <v>3938</v>
      </c>
    </row>
    <row r="1416" spans="1:12">
      <c r="A1416" s="2" t="s">
        <v>4635</v>
      </c>
      <c r="B1416" s="2">
        <v>1250911</v>
      </c>
      <c r="C1416" s="2" t="s">
        <v>3153</v>
      </c>
      <c r="D1416" s="2" t="s">
        <v>3154</v>
      </c>
      <c r="E1416" s="2">
        <v>855.5</v>
      </c>
      <c r="F1416" s="2">
        <v>855.5</v>
      </c>
      <c r="G1416" s="34">
        <v>43899</v>
      </c>
      <c r="H1416" s="2">
        <v>18</v>
      </c>
      <c r="I1416" s="2" t="s">
        <v>4179</v>
      </c>
      <c r="J1416" s="2" t="s">
        <v>3937</v>
      </c>
      <c r="K1416" s="2" t="s">
        <v>3682</v>
      </c>
      <c r="L1416" s="373" t="s">
        <v>3938</v>
      </c>
    </row>
    <row r="1417" spans="1:12">
      <c r="A1417" s="2" t="s">
        <v>3939</v>
      </c>
      <c r="B1417" s="2">
        <v>1810</v>
      </c>
      <c r="C1417" s="2" t="s">
        <v>3153</v>
      </c>
      <c r="D1417" s="2" t="s">
        <v>3154</v>
      </c>
      <c r="E1417" s="2">
        <v>590</v>
      </c>
      <c r="F1417" s="2">
        <v>590</v>
      </c>
      <c r="G1417" s="34">
        <v>43715</v>
      </c>
      <c r="H1417" s="2">
        <v>202</v>
      </c>
      <c r="I1417" s="2" t="s">
        <v>3870</v>
      </c>
      <c r="J1417" s="2" t="s">
        <v>3937</v>
      </c>
      <c r="K1417" s="2" t="s">
        <v>3682</v>
      </c>
      <c r="L1417" s="373" t="s">
        <v>3938</v>
      </c>
    </row>
    <row r="1418" spans="1:12">
      <c r="A1418" s="2" t="s">
        <v>4635</v>
      </c>
      <c r="B1418" s="2">
        <v>1250911</v>
      </c>
      <c r="C1418" s="2" t="s">
        <v>3153</v>
      </c>
      <c r="D1418" s="2" t="s">
        <v>3154</v>
      </c>
      <c r="E1418" s="2">
        <v>531</v>
      </c>
      <c r="F1418" s="2">
        <v>531</v>
      </c>
      <c r="G1418" s="34">
        <v>43852</v>
      </c>
      <c r="H1418" s="2">
        <v>65</v>
      </c>
      <c r="I1418" s="2" t="s">
        <v>4181</v>
      </c>
      <c r="J1418" s="2" t="s">
        <v>4663</v>
      </c>
      <c r="K1418" s="2" t="s">
        <v>3677</v>
      </c>
      <c r="L1418" s="373" t="s">
        <v>3938</v>
      </c>
    </row>
    <row r="1419" spans="1:12">
      <c r="A1419" s="2" t="s">
        <v>3936</v>
      </c>
      <c r="B1419" s="2">
        <v>1198641</v>
      </c>
      <c r="C1419" s="2" t="s">
        <v>3153</v>
      </c>
      <c r="D1419" s="2" t="s">
        <v>3154</v>
      </c>
      <c r="E1419" s="2">
        <v>531</v>
      </c>
      <c r="F1419" s="2">
        <v>531</v>
      </c>
      <c r="G1419" s="34">
        <v>43910</v>
      </c>
      <c r="H1419" s="2">
        <v>7</v>
      </c>
      <c r="I1419" s="2" t="s">
        <v>4179</v>
      </c>
      <c r="J1419" s="2" t="s">
        <v>4663</v>
      </c>
      <c r="K1419" s="2" t="s">
        <v>3677</v>
      </c>
      <c r="L1419" s="373" t="s">
        <v>3938</v>
      </c>
    </row>
    <row r="1420" spans="1:12">
      <c r="A1420" s="2" t="s">
        <v>3954</v>
      </c>
      <c r="B1420" s="2">
        <v>2862</v>
      </c>
      <c r="C1420" s="2" t="s">
        <v>3153</v>
      </c>
      <c r="D1420" s="2" t="s">
        <v>3154</v>
      </c>
      <c r="E1420" s="2">
        <v>590</v>
      </c>
      <c r="F1420" s="2">
        <v>590</v>
      </c>
      <c r="G1420" s="34">
        <v>43834</v>
      </c>
      <c r="H1420" s="2">
        <v>83</v>
      </c>
      <c r="I1420" s="2" t="s">
        <v>4181</v>
      </c>
      <c r="J1420" s="2" t="s">
        <v>4663</v>
      </c>
      <c r="K1420" s="2" t="s">
        <v>3677</v>
      </c>
      <c r="L1420" s="373" t="s">
        <v>3938</v>
      </c>
    </row>
    <row r="1421" spans="1:12">
      <c r="A1421" s="2" t="s">
        <v>4638</v>
      </c>
      <c r="B1421" s="2">
        <v>1170035</v>
      </c>
      <c r="C1421" s="2" t="s">
        <v>3153</v>
      </c>
      <c r="D1421" s="2" t="s">
        <v>3154</v>
      </c>
      <c r="E1421" s="2">
        <v>590</v>
      </c>
      <c r="F1421" s="2">
        <v>590</v>
      </c>
      <c r="G1421" s="34">
        <v>43815</v>
      </c>
      <c r="H1421" s="2">
        <v>102</v>
      </c>
      <c r="I1421" s="2" t="s">
        <v>4174</v>
      </c>
      <c r="J1421" s="2" t="s">
        <v>4663</v>
      </c>
      <c r="K1421" s="2" t="s">
        <v>3677</v>
      </c>
      <c r="L1421" s="373" t="s">
        <v>3938</v>
      </c>
    </row>
    <row r="1422" spans="1:12">
      <c r="A1422" s="2" t="s">
        <v>4635</v>
      </c>
      <c r="B1422" s="2">
        <v>1250911</v>
      </c>
      <c r="C1422" s="2" t="s">
        <v>3153</v>
      </c>
      <c r="D1422" s="2" t="s">
        <v>3154</v>
      </c>
      <c r="E1422" s="2">
        <v>472</v>
      </c>
      <c r="F1422" s="2">
        <v>472</v>
      </c>
      <c r="G1422" s="34">
        <v>43855</v>
      </c>
      <c r="H1422" s="2">
        <v>62</v>
      </c>
      <c r="I1422" s="2" t="s">
        <v>4181</v>
      </c>
      <c r="J1422" s="2" t="s">
        <v>4663</v>
      </c>
      <c r="K1422" s="2" t="s">
        <v>3677</v>
      </c>
      <c r="L1422" s="373" t="s">
        <v>3938</v>
      </c>
    </row>
    <row r="1423" spans="1:12">
      <c r="A1423" s="2" t="s">
        <v>3936</v>
      </c>
      <c r="B1423" s="2">
        <v>1198641</v>
      </c>
      <c r="C1423" s="2" t="s">
        <v>3153</v>
      </c>
      <c r="D1423" s="2" t="s">
        <v>3154</v>
      </c>
      <c r="E1423" s="2">
        <v>590</v>
      </c>
      <c r="F1423" s="2">
        <v>590</v>
      </c>
      <c r="G1423" s="34">
        <v>43825</v>
      </c>
      <c r="H1423" s="2">
        <v>92</v>
      </c>
      <c r="I1423" s="2" t="s">
        <v>4174</v>
      </c>
      <c r="J1423" s="2" t="s">
        <v>4663</v>
      </c>
      <c r="K1423" s="2" t="s">
        <v>3677</v>
      </c>
      <c r="L1423" s="373" t="s">
        <v>3938</v>
      </c>
    </row>
    <row r="1424" spans="1:12">
      <c r="A1424" s="2" t="s">
        <v>4638</v>
      </c>
      <c r="B1424" s="2">
        <v>1170035</v>
      </c>
      <c r="C1424" s="2" t="s">
        <v>3153</v>
      </c>
      <c r="D1424" s="2" t="s">
        <v>3154</v>
      </c>
      <c r="E1424" s="2">
        <v>649</v>
      </c>
      <c r="F1424" s="2">
        <v>649</v>
      </c>
      <c r="G1424" s="34">
        <v>43859</v>
      </c>
      <c r="H1424" s="2">
        <v>58</v>
      </c>
      <c r="I1424" s="2" t="s">
        <v>4177</v>
      </c>
      <c r="J1424" s="2" t="s">
        <v>4663</v>
      </c>
      <c r="K1424" s="2" t="s">
        <v>3677</v>
      </c>
      <c r="L1424" s="373" t="s">
        <v>3938</v>
      </c>
    </row>
    <row r="1425" spans="1:12">
      <c r="A1425" s="2" t="s">
        <v>3936</v>
      </c>
      <c r="B1425" s="2">
        <v>1198641</v>
      </c>
      <c r="C1425" s="2" t="s">
        <v>3153</v>
      </c>
      <c r="D1425" s="2" t="s">
        <v>3154</v>
      </c>
      <c r="E1425" s="2">
        <v>590</v>
      </c>
      <c r="F1425" s="2">
        <v>590</v>
      </c>
      <c r="G1425" s="34">
        <v>43803</v>
      </c>
      <c r="H1425" s="2">
        <v>114</v>
      </c>
      <c r="I1425" s="2" t="s">
        <v>4174</v>
      </c>
      <c r="J1425" s="2" t="s">
        <v>4663</v>
      </c>
      <c r="K1425" s="2" t="s">
        <v>3677</v>
      </c>
      <c r="L1425" s="373" t="s">
        <v>3938</v>
      </c>
    </row>
    <row r="1426" spans="1:12">
      <c r="A1426" s="2" t="s">
        <v>3954</v>
      </c>
      <c r="B1426" s="2">
        <v>2862</v>
      </c>
      <c r="C1426" s="2" t="s">
        <v>3153</v>
      </c>
      <c r="D1426" s="2" t="s">
        <v>3154</v>
      </c>
      <c r="E1426" s="2">
        <v>590</v>
      </c>
      <c r="F1426" s="2">
        <v>590</v>
      </c>
      <c r="G1426" s="34">
        <v>43802</v>
      </c>
      <c r="H1426" s="2">
        <v>115</v>
      </c>
      <c r="I1426" s="2" t="s">
        <v>4174</v>
      </c>
      <c r="J1426" s="2" t="s">
        <v>4663</v>
      </c>
      <c r="K1426" s="2" t="s">
        <v>3677</v>
      </c>
      <c r="L1426" s="373" t="s">
        <v>3938</v>
      </c>
    </row>
    <row r="1427" spans="1:12">
      <c r="A1427" s="2" t="s">
        <v>3939</v>
      </c>
      <c r="B1427" s="2">
        <v>1810</v>
      </c>
      <c r="C1427" s="2" t="s">
        <v>3153</v>
      </c>
      <c r="D1427" s="2" t="s">
        <v>3154</v>
      </c>
      <c r="E1427" s="2">
        <v>590</v>
      </c>
      <c r="F1427" s="2">
        <v>590</v>
      </c>
      <c r="G1427" s="34">
        <v>43874</v>
      </c>
      <c r="H1427" s="2">
        <v>43</v>
      </c>
      <c r="I1427" s="2" t="s">
        <v>4177</v>
      </c>
      <c r="J1427" s="2" t="s">
        <v>4663</v>
      </c>
      <c r="K1427" s="2" t="s">
        <v>3677</v>
      </c>
      <c r="L1427" s="373" t="s">
        <v>3938</v>
      </c>
    </row>
    <row r="1428" spans="1:12">
      <c r="A1428" s="2" t="s">
        <v>4635</v>
      </c>
      <c r="B1428" s="2">
        <v>1250911</v>
      </c>
      <c r="C1428" s="2" t="s">
        <v>3153</v>
      </c>
      <c r="D1428" s="2" t="s">
        <v>3154</v>
      </c>
      <c r="E1428" s="2">
        <v>531</v>
      </c>
      <c r="F1428" s="2">
        <v>531</v>
      </c>
      <c r="G1428" s="34">
        <v>43806</v>
      </c>
      <c r="H1428" s="2">
        <v>111</v>
      </c>
      <c r="I1428" s="2" t="s">
        <v>4174</v>
      </c>
      <c r="J1428" s="2" t="s">
        <v>4663</v>
      </c>
      <c r="K1428" s="2" t="s">
        <v>3677</v>
      </c>
      <c r="L1428" s="373" t="s">
        <v>3938</v>
      </c>
    </row>
    <row r="1429" spans="1:12">
      <c r="A1429" s="2" t="s">
        <v>3939</v>
      </c>
      <c r="B1429" s="2">
        <v>1810</v>
      </c>
      <c r="C1429" s="2" t="s">
        <v>3153</v>
      </c>
      <c r="D1429" s="2" t="s">
        <v>3154</v>
      </c>
      <c r="E1429" s="2">
        <v>590</v>
      </c>
      <c r="F1429" s="2">
        <v>590</v>
      </c>
      <c r="G1429" s="34">
        <v>43871</v>
      </c>
      <c r="H1429" s="2">
        <v>46</v>
      </c>
      <c r="I1429" s="2" t="s">
        <v>4177</v>
      </c>
      <c r="J1429" s="2" t="s">
        <v>4663</v>
      </c>
      <c r="K1429" s="2" t="s">
        <v>3677</v>
      </c>
      <c r="L1429" s="373" t="s">
        <v>3938</v>
      </c>
    </row>
    <row r="1430" spans="1:12">
      <c r="A1430" s="2" t="s">
        <v>4635</v>
      </c>
      <c r="B1430" s="2">
        <v>1250911</v>
      </c>
      <c r="C1430" s="2" t="s">
        <v>3153</v>
      </c>
      <c r="D1430" s="2" t="s">
        <v>3154</v>
      </c>
      <c r="E1430" s="2">
        <v>590</v>
      </c>
      <c r="F1430" s="2">
        <v>590</v>
      </c>
      <c r="G1430" s="34">
        <v>43822</v>
      </c>
      <c r="H1430" s="2">
        <v>95</v>
      </c>
      <c r="I1430" s="2" t="s">
        <v>4174</v>
      </c>
      <c r="J1430" s="2" t="s">
        <v>4663</v>
      </c>
      <c r="K1430" s="2" t="s">
        <v>3677</v>
      </c>
      <c r="L1430" s="373" t="s">
        <v>3938</v>
      </c>
    </row>
    <row r="1431" spans="1:12">
      <c r="A1431" s="2" t="s">
        <v>3954</v>
      </c>
      <c r="B1431" s="2">
        <v>2862</v>
      </c>
      <c r="C1431" s="2" t="s">
        <v>3153</v>
      </c>
      <c r="D1431" s="2" t="s">
        <v>3154</v>
      </c>
      <c r="E1431" s="2">
        <v>590</v>
      </c>
      <c r="F1431" s="2">
        <v>590</v>
      </c>
      <c r="G1431" s="34">
        <v>43859</v>
      </c>
      <c r="H1431" s="2">
        <v>58</v>
      </c>
      <c r="I1431" s="2" t="s">
        <v>4177</v>
      </c>
      <c r="J1431" s="2" t="s">
        <v>4663</v>
      </c>
      <c r="K1431" s="2" t="s">
        <v>3677</v>
      </c>
      <c r="L1431" s="373" t="s">
        <v>3938</v>
      </c>
    </row>
    <row r="1432" spans="1:12">
      <c r="A1432" s="2" t="s">
        <v>4635</v>
      </c>
      <c r="B1432" s="2">
        <v>1250911</v>
      </c>
      <c r="C1432" s="2" t="s">
        <v>3153</v>
      </c>
      <c r="D1432" s="2" t="s">
        <v>3154</v>
      </c>
      <c r="E1432" s="2">
        <v>531</v>
      </c>
      <c r="F1432" s="2">
        <v>531</v>
      </c>
      <c r="G1432" s="34">
        <v>43806</v>
      </c>
      <c r="H1432" s="2">
        <v>111</v>
      </c>
      <c r="I1432" s="2" t="s">
        <v>4174</v>
      </c>
      <c r="J1432" s="2" t="s">
        <v>4663</v>
      </c>
      <c r="K1432" s="2" t="s">
        <v>3677</v>
      </c>
      <c r="L1432" s="373" t="s">
        <v>3938</v>
      </c>
    </row>
    <row r="1433" spans="1:12">
      <c r="A1433" s="2" t="s">
        <v>3936</v>
      </c>
      <c r="B1433" s="2">
        <v>1198641</v>
      </c>
      <c r="C1433" s="2" t="s">
        <v>3153</v>
      </c>
      <c r="D1433" s="2" t="s">
        <v>3154</v>
      </c>
      <c r="E1433" s="2">
        <v>472</v>
      </c>
      <c r="F1433" s="2">
        <v>472</v>
      </c>
      <c r="G1433" s="34">
        <v>43811</v>
      </c>
      <c r="H1433" s="2">
        <v>106</v>
      </c>
      <c r="I1433" s="2" t="s">
        <v>4174</v>
      </c>
      <c r="J1433" s="2" t="s">
        <v>4663</v>
      </c>
      <c r="K1433" s="2" t="s">
        <v>3677</v>
      </c>
      <c r="L1433" s="373" t="s">
        <v>3938</v>
      </c>
    </row>
    <row r="1434" spans="1:12">
      <c r="A1434" s="2" t="s">
        <v>4635</v>
      </c>
      <c r="B1434" s="2">
        <v>1250911</v>
      </c>
      <c r="C1434" s="2" t="s">
        <v>3153</v>
      </c>
      <c r="D1434" s="2" t="s">
        <v>3154</v>
      </c>
      <c r="E1434" s="2">
        <v>649</v>
      </c>
      <c r="F1434" s="2">
        <v>649</v>
      </c>
      <c r="G1434" s="34">
        <v>43845</v>
      </c>
      <c r="H1434" s="2">
        <v>72</v>
      </c>
      <c r="I1434" s="2" t="s">
        <v>4181</v>
      </c>
      <c r="J1434" s="2" t="s">
        <v>4663</v>
      </c>
      <c r="K1434" s="2" t="s">
        <v>3677</v>
      </c>
      <c r="L1434" s="373" t="s">
        <v>3938</v>
      </c>
    </row>
    <row r="1435" spans="1:12">
      <c r="A1435" s="2" t="s">
        <v>4635</v>
      </c>
      <c r="B1435" s="2">
        <v>1250911</v>
      </c>
      <c r="C1435" s="2" t="s">
        <v>3153</v>
      </c>
      <c r="D1435" s="2" t="s">
        <v>3154</v>
      </c>
      <c r="E1435" s="2">
        <v>590</v>
      </c>
      <c r="F1435" s="2">
        <v>590</v>
      </c>
      <c r="G1435" s="34">
        <v>43848</v>
      </c>
      <c r="H1435" s="2">
        <v>69</v>
      </c>
      <c r="I1435" s="2" t="s">
        <v>4181</v>
      </c>
      <c r="J1435" s="2" t="s">
        <v>4663</v>
      </c>
      <c r="K1435" s="2" t="s">
        <v>3677</v>
      </c>
      <c r="L1435" s="373" t="s">
        <v>3938</v>
      </c>
    </row>
    <row r="1436" spans="1:12">
      <c r="A1436" s="2" t="s">
        <v>4635</v>
      </c>
      <c r="B1436" s="2">
        <v>1250911</v>
      </c>
      <c r="C1436" s="2" t="s">
        <v>3153</v>
      </c>
      <c r="D1436" s="2" t="s">
        <v>3154</v>
      </c>
      <c r="E1436" s="2">
        <v>590</v>
      </c>
      <c r="F1436" s="2">
        <v>590</v>
      </c>
      <c r="G1436" s="34">
        <v>43825</v>
      </c>
      <c r="H1436" s="2">
        <v>92</v>
      </c>
      <c r="I1436" s="2" t="s">
        <v>4174</v>
      </c>
      <c r="J1436" s="2" t="s">
        <v>4663</v>
      </c>
      <c r="K1436" s="2" t="s">
        <v>3677</v>
      </c>
      <c r="L1436" s="373" t="s">
        <v>3938</v>
      </c>
    </row>
    <row r="1437" spans="1:12">
      <c r="A1437" s="2" t="s">
        <v>3936</v>
      </c>
      <c r="B1437" s="2">
        <v>325914</v>
      </c>
      <c r="C1437" s="2" t="s">
        <v>3153</v>
      </c>
      <c r="D1437" s="2" t="s">
        <v>3154</v>
      </c>
      <c r="E1437" s="2">
        <v>590</v>
      </c>
      <c r="F1437" s="2">
        <v>590</v>
      </c>
      <c r="G1437" s="34">
        <v>43880</v>
      </c>
      <c r="H1437" s="2">
        <v>37</v>
      </c>
      <c r="I1437" s="2" t="s">
        <v>4177</v>
      </c>
      <c r="J1437" s="2" t="s">
        <v>4663</v>
      </c>
      <c r="K1437" s="2" t="s">
        <v>3677</v>
      </c>
      <c r="L1437" s="373" t="s">
        <v>3938</v>
      </c>
    </row>
    <row r="1438" spans="1:12">
      <c r="A1438" s="2" t="s">
        <v>4638</v>
      </c>
      <c r="B1438" s="2">
        <v>1170035</v>
      </c>
      <c r="C1438" s="2" t="s">
        <v>3153</v>
      </c>
      <c r="D1438" s="2" t="s">
        <v>3154</v>
      </c>
      <c r="E1438" s="2">
        <v>590</v>
      </c>
      <c r="F1438" s="2">
        <v>590</v>
      </c>
      <c r="G1438" s="34">
        <v>43885</v>
      </c>
      <c r="H1438" s="2">
        <v>32</v>
      </c>
      <c r="I1438" s="2" t="s">
        <v>4177</v>
      </c>
      <c r="J1438" s="2" t="s">
        <v>4663</v>
      </c>
      <c r="K1438" s="2" t="s">
        <v>3677</v>
      </c>
      <c r="L1438" s="373" t="s">
        <v>3938</v>
      </c>
    </row>
    <row r="1439" spans="1:12">
      <c r="A1439" s="2" t="s">
        <v>3936</v>
      </c>
      <c r="B1439" s="2">
        <v>1198641</v>
      </c>
      <c r="C1439" s="2" t="s">
        <v>3153</v>
      </c>
      <c r="D1439" s="2" t="s">
        <v>3154</v>
      </c>
      <c r="E1439" s="2">
        <v>590</v>
      </c>
      <c r="F1439" s="2">
        <v>590</v>
      </c>
      <c r="G1439" s="34">
        <v>43853</v>
      </c>
      <c r="H1439" s="2">
        <v>64</v>
      </c>
      <c r="I1439" s="2" t="s">
        <v>4181</v>
      </c>
      <c r="J1439" s="2" t="s">
        <v>4663</v>
      </c>
      <c r="K1439" s="2" t="s">
        <v>3677</v>
      </c>
      <c r="L1439" s="373" t="s">
        <v>3938</v>
      </c>
    </row>
    <row r="1440" spans="1:12">
      <c r="A1440" s="2" t="s">
        <v>4635</v>
      </c>
      <c r="B1440" s="2">
        <v>1250911</v>
      </c>
      <c r="C1440" s="2" t="s">
        <v>3153</v>
      </c>
      <c r="D1440" s="2" t="s">
        <v>3154</v>
      </c>
      <c r="E1440" s="2">
        <v>590</v>
      </c>
      <c r="F1440" s="2">
        <v>590</v>
      </c>
      <c r="G1440" s="34">
        <v>43841</v>
      </c>
      <c r="H1440" s="2">
        <v>76</v>
      </c>
      <c r="I1440" s="2" t="s">
        <v>4181</v>
      </c>
      <c r="J1440" s="2" t="s">
        <v>4663</v>
      </c>
      <c r="K1440" s="2" t="s">
        <v>3677</v>
      </c>
      <c r="L1440" s="373" t="s">
        <v>3938</v>
      </c>
    </row>
    <row r="1441" spans="1:12">
      <c r="A1441" s="2" t="s">
        <v>4635</v>
      </c>
      <c r="B1441" s="2">
        <v>1250911</v>
      </c>
      <c r="C1441" s="2" t="s">
        <v>3153</v>
      </c>
      <c r="D1441" s="2" t="s">
        <v>3154</v>
      </c>
      <c r="E1441" s="2">
        <v>472</v>
      </c>
      <c r="F1441" s="2">
        <v>472</v>
      </c>
      <c r="G1441" s="34">
        <v>43839</v>
      </c>
      <c r="H1441" s="2">
        <v>78</v>
      </c>
      <c r="I1441" s="2" t="s">
        <v>4181</v>
      </c>
      <c r="J1441" s="2" t="s">
        <v>4663</v>
      </c>
      <c r="K1441" s="2" t="s">
        <v>3677</v>
      </c>
      <c r="L1441" s="373" t="s">
        <v>3938</v>
      </c>
    </row>
    <row r="1442" spans="1:12">
      <c r="A1442" s="2" t="s">
        <v>4638</v>
      </c>
      <c r="B1442" s="2">
        <v>1170035</v>
      </c>
      <c r="C1442" s="2" t="s">
        <v>3153</v>
      </c>
      <c r="D1442" s="2" t="s">
        <v>3154</v>
      </c>
      <c r="E1442" s="2">
        <v>590</v>
      </c>
      <c r="F1442" s="2">
        <v>590</v>
      </c>
      <c r="G1442" s="34">
        <v>43857</v>
      </c>
      <c r="H1442" s="2">
        <v>60</v>
      </c>
      <c r="I1442" s="2" t="s">
        <v>4177</v>
      </c>
      <c r="J1442" s="2" t="s">
        <v>4663</v>
      </c>
      <c r="K1442" s="2" t="s">
        <v>3677</v>
      </c>
      <c r="L1442" s="373" t="s">
        <v>3938</v>
      </c>
    </row>
    <row r="1443" spans="1:12">
      <c r="A1443" s="2" t="s">
        <v>4635</v>
      </c>
      <c r="B1443" s="2">
        <v>1250911</v>
      </c>
      <c r="C1443" s="2" t="s">
        <v>3153</v>
      </c>
      <c r="D1443" s="2" t="s">
        <v>3154</v>
      </c>
      <c r="E1443" s="2">
        <v>649</v>
      </c>
      <c r="F1443" s="2">
        <v>649</v>
      </c>
      <c r="G1443" s="34">
        <v>43834</v>
      </c>
      <c r="H1443" s="2">
        <v>83</v>
      </c>
      <c r="I1443" s="2" t="s">
        <v>4181</v>
      </c>
      <c r="J1443" s="2" t="s">
        <v>4663</v>
      </c>
      <c r="K1443" s="2" t="s">
        <v>3677</v>
      </c>
      <c r="L1443" s="373" t="s">
        <v>3938</v>
      </c>
    </row>
    <row r="1444" spans="1:12">
      <c r="A1444" s="2" t="s">
        <v>4635</v>
      </c>
      <c r="B1444" s="2">
        <v>1250911</v>
      </c>
      <c r="C1444" s="2" t="s">
        <v>3153</v>
      </c>
      <c r="D1444" s="2" t="s">
        <v>3154</v>
      </c>
      <c r="E1444" s="2">
        <v>531</v>
      </c>
      <c r="F1444" s="2">
        <v>531</v>
      </c>
      <c r="G1444" s="34">
        <v>43864</v>
      </c>
      <c r="H1444" s="2">
        <v>53</v>
      </c>
      <c r="I1444" s="2" t="s">
        <v>4177</v>
      </c>
      <c r="J1444" s="2" t="s">
        <v>4663</v>
      </c>
      <c r="K1444" s="2" t="s">
        <v>3677</v>
      </c>
      <c r="L1444" s="373" t="s">
        <v>3938</v>
      </c>
    </row>
    <row r="1445" spans="1:12">
      <c r="A1445" s="2" t="s">
        <v>3939</v>
      </c>
      <c r="B1445" s="2">
        <v>1810</v>
      </c>
      <c r="C1445" s="2" t="s">
        <v>3153</v>
      </c>
      <c r="D1445" s="2" t="s">
        <v>3154</v>
      </c>
      <c r="E1445" s="2">
        <v>590</v>
      </c>
      <c r="F1445" s="2">
        <v>590</v>
      </c>
      <c r="G1445" s="34">
        <v>43868</v>
      </c>
      <c r="H1445" s="2">
        <v>49</v>
      </c>
      <c r="I1445" s="2" t="s">
        <v>4177</v>
      </c>
      <c r="J1445" s="2" t="s">
        <v>4663</v>
      </c>
      <c r="K1445" s="2" t="s">
        <v>3677</v>
      </c>
      <c r="L1445" s="373" t="s">
        <v>3938</v>
      </c>
    </row>
    <row r="1446" spans="1:12">
      <c r="A1446" s="2" t="s">
        <v>3936</v>
      </c>
      <c r="B1446" s="2">
        <v>1198641</v>
      </c>
      <c r="C1446" s="2" t="s">
        <v>3153</v>
      </c>
      <c r="D1446" s="2" t="s">
        <v>3154</v>
      </c>
      <c r="E1446" s="2">
        <v>649</v>
      </c>
      <c r="F1446" s="2">
        <v>649</v>
      </c>
      <c r="G1446" s="34">
        <v>43851</v>
      </c>
      <c r="H1446" s="2">
        <v>66</v>
      </c>
      <c r="I1446" s="2" t="s">
        <v>4181</v>
      </c>
      <c r="J1446" s="2" t="s">
        <v>4663</v>
      </c>
      <c r="K1446" s="2" t="s">
        <v>3677</v>
      </c>
      <c r="L1446" s="373" t="s">
        <v>3938</v>
      </c>
    </row>
    <row r="1447" spans="1:12">
      <c r="A1447" s="2" t="s">
        <v>3939</v>
      </c>
      <c r="B1447" s="2">
        <v>1810</v>
      </c>
      <c r="C1447" s="2" t="s">
        <v>3153</v>
      </c>
      <c r="D1447" s="2" t="s">
        <v>3154</v>
      </c>
      <c r="E1447" s="2">
        <v>472</v>
      </c>
      <c r="F1447" s="2">
        <v>472</v>
      </c>
      <c r="G1447" s="34">
        <v>43893</v>
      </c>
      <c r="H1447" s="2">
        <v>24</v>
      </c>
      <c r="I1447" s="2" t="s">
        <v>4179</v>
      </c>
      <c r="J1447" s="2" t="s">
        <v>4663</v>
      </c>
      <c r="K1447" s="2" t="s">
        <v>3677</v>
      </c>
      <c r="L1447" s="373" t="s">
        <v>3938</v>
      </c>
    </row>
    <row r="1448" spans="1:12">
      <c r="A1448" s="2" t="s">
        <v>4635</v>
      </c>
      <c r="B1448" s="2">
        <v>1250911</v>
      </c>
      <c r="C1448" s="2" t="s">
        <v>3153</v>
      </c>
      <c r="D1448" s="2" t="s">
        <v>3154</v>
      </c>
      <c r="E1448" s="2">
        <v>590</v>
      </c>
      <c r="F1448" s="2">
        <v>590</v>
      </c>
      <c r="G1448" s="34">
        <v>43896</v>
      </c>
      <c r="H1448" s="2">
        <v>21</v>
      </c>
      <c r="I1448" s="2" t="s">
        <v>4179</v>
      </c>
      <c r="J1448" s="2" t="s">
        <v>4663</v>
      </c>
      <c r="K1448" s="2" t="s">
        <v>3677</v>
      </c>
      <c r="L1448" s="373" t="s">
        <v>3938</v>
      </c>
    </row>
    <row r="1449" spans="1:12">
      <c r="A1449" s="2" t="s">
        <v>3939</v>
      </c>
      <c r="B1449" s="2">
        <v>1810</v>
      </c>
      <c r="C1449" s="2" t="s">
        <v>3153</v>
      </c>
      <c r="D1449" s="2" t="s">
        <v>3154</v>
      </c>
      <c r="E1449" s="2">
        <v>531</v>
      </c>
      <c r="F1449" s="2">
        <v>531</v>
      </c>
      <c r="G1449" s="34">
        <v>43848</v>
      </c>
      <c r="H1449" s="2">
        <v>69</v>
      </c>
      <c r="I1449" s="2" t="s">
        <v>4181</v>
      </c>
      <c r="J1449" s="2" t="s">
        <v>4663</v>
      </c>
      <c r="K1449" s="2" t="s">
        <v>3677</v>
      </c>
      <c r="L1449" s="373" t="s">
        <v>3938</v>
      </c>
    </row>
    <row r="1450" spans="1:12">
      <c r="A1450" s="2" t="s">
        <v>4635</v>
      </c>
      <c r="B1450" s="2">
        <v>1250911</v>
      </c>
      <c r="C1450" s="2" t="s">
        <v>3153</v>
      </c>
      <c r="D1450" s="2" t="s">
        <v>3154</v>
      </c>
      <c r="E1450" s="2">
        <v>590</v>
      </c>
      <c r="F1450" s="2">
        <v>590</v>
      </c>
      <c r="G1450" s="34">
        <v>43879</v>
      </c>
      <c r="H1450" s="2">
        <v>38</v>
      </c>
      <c r="I1450" s="2" t="s">
        <v>4177</v>
      </c>
      <c r="J1450" s="2" t="s">
        <v>4663</v>
      </c>
      <c r="K1450" s="2" t="s">
        <v>3677</v>
      </c>
      <c r="L1450" s="373" t="s">
        <v>3938</v>
      </c>
    </row>
    <row r="1451" spans="1:12">
      <c r="A1451" s="2" t="s">
        <v>3936</v>
      </c>
      <c r="B1451" s="2">
        <v>1198641</v>
      </c>
      <c r="C1451" s="2" t="s">
        <v>3153</v>
      </c>
      <c r="D1451" s="2" t="s">
        <v>3154</v>
      </c>
      <c r="E1451" s="2">
        <v>914.5</v>
      </c>
      <c r="F1451" s="2">
        <v>914.5</v>
      </c>
      <c r="G1451" s="34">
        <v>43809</v>
      </c>
      <c r="H1451" s="2">
        <v>108</v>
      </c>
      <c r="I1451" s="2" t="s">
        <v>4174</v>
      </c>
      <c r="J1451" s="2" t="s">
        <v>4158</v>
      </c>
      <c r="K1451" s="2" t="s">
        <v>3899</v>
      </c>
      <c r="L1451" s="373" t="s">
        <v>3938</v>
      </c>
    </row>
    <row r="1452" spans="1:12">
      <c r="A1452" s="2" t="s">
        <v>3936</v>
      </c>
      <c r="B1452" s="2">
        <v>1198641</v>
      </c>
      <c r="C1452" s="2" t="s">
        <v>3153</v>
      </c>
      <c r="D1452" s="2" t="s">
        <v>3154</v>
      </c>
      <c r="E1452" s="2">
        <v>737.5</v>
      </c>
      <c r="F1452" s="2">
        <v>737.5</v>
      </c>
      <c r="G1452" s="34">
        <v>43863</v>
      </c>
      <c r="H1452" s="2">
        <v>54</v>
      </c>
      <c r="I1452" s="2" t="s">
        <v>4177</v>
      </c>
      <c r="J1452" s="2" t="s">
        <v>4158</v>
      </c>
      <c r="K1452" s="2" t="s">
        <v>3899</v>
      </c>
      <c r="L1452" s="373" t="s">
        <v>3938</v>
      </c>
    </row>
    <row r="1453" spans="1:12">
      <c r="A1453" s="2" t="s">
        <v>3936</v>
      </c>
      <c r="B1453" s="2">
        <v>1198641</v>
      </c>
      <c r="C1453" s="2" t="s">
        <v>3153</v>
      </c>
      <c r="D1453" s="2" t="s">
        <v>3154</v>
      </c>
      <c r="E1453" s="2">
        <v>737.5</v>
      </c>
      <c r="F1453" s="2">
        <v>737.5</v>
      </c>
      <c r="G1453" s="34">
        <v>43865</v>
      </c>
      <c r="H1453" s="2">
        <v>52</v>
      </c>
      <c r="I1453" s="2" t="s">
        <v>4177</v>
      </c>
      <c r="J1453" s="2" t="s">
        <v>4158</v>
      </c>
      <c r="K1453" s="2" t="s">
        <v>3899</v>
      </c>
      <c r="L1453" s="373" t="s">
        <v>3938</v>
      </c>
    </row>
    <row r="1454" spans="1:12">
      <c r="A1454" s="2" t="s">
        <v>3936</v>
      </c>
      <c r="B1454" s="2">
        <v>1198641</v>
      </c>
      <c r="C1454" s="2" t="s">
        <v>3153</v>
      </c>
      <c r="D1454" s="2" t="s">
        <v>3154</v>
      </c>
      <c r="E1454" s="2">
        <v>1003</v>
      </c>
      <c r="F1454" s="2">
        <v>1003</v>
      </c>
      <c r="G1454" s="34">
        <v>43829</v>
      </c>
      <c r="H1454" s="2">
        <v>88</v>
      </c>
      <c r="I1454" s="2" t="s">
        <v>4181</v>
      </c>
      <c r="J1454" s="2" t="s">
        <v>4158</v>
      </c>
      <c r="K1454" s="2" t="s">
        <v>3899</v>
      </c>
      <c r="L1454" s="373" t="s">
        <v>3938</v>
      </c>
    </row>
    <row r="1455" spans="1:12">
      <c r="A1455" s="2" t="s">
        <v>4664</v>
      </c>
      <c r="B1455" s="2">
        <v>456335</v>
      </c>
      <c r="C1455" s="2" t="s">
        <v>3153</v>
      </c>
      <c r="D1455" s="2" t="s">
        <v>3154</v>
      </c>
      <c r="E1455" s="2">
        <v>914.5</v>
      </c>
      <c r="F1455" s="2">
        <v>914.5</v>
      </c>
      <c r="G1455" s="34">
        <v>43854</v>
      </c>
      <c r="H1455" s="2">
        <v>63</v>
      </c>
      <c r="I1455" s="2" t="s">
        <v>4181</v>
      </c>
      <c r="J1455" s="2" t="s">
        <v>4158</v>
      </c>
      <c r="K1455" s="2" t="s">
        <v>3899</v>
      </c>
      <c r="L1455" s="373" t="s">
        <v>3938</v>
      </c>
    </row>
    <row r="1456" spans="1:12">
      <c r="A1456" s="2" t="s">
        <v>3936</v>
      </c>
      <c r="B1456" s="2">
        <v>1198641</v>
      </c>
      <c r="C1456" s="2" t="s">
        <v>3153</v>
      </c>
      <c r="D1456" s="2" t="s">
        <v>3154</v>
      </c>
      <c r="E1456" s="2">
        <v>914.5</v>
      </c>
      <c r="F1456" s="2">
        <v>914.5</v>
      </c>
      <c r="G1456" s="34">
        <v>43904</v>
      </c>
      <c r="H1456" s="2">
        <v>13</v>
      </c>
      <c r="I1456" s="2" t="s">
        <v>4179</v>
      </c>
      <c r="J1456" s="2" t="s">
        <v>4158</v>
      </c>
      <c r="K1456" s="2" t="s">
        <v>3899</v>
      </c>
      <c r="L1456" s="373" t="s">
        <v>3938</v>
      </c>
    </row>
    <row r="1457" spans="1:12">
      <c r="A1457" s="2" t="s">
        <v>3936</v>
      </c>
      <c r="B1457" s="2">
        <v>1198641</v>
      </c>
      <c r="C1457" s="2" t="s">
        <v>3153</v>
      </c>
      <c r="D1457" s="2" t="s">
        <v>3154</v>
      </c>
      <c r="E1457" s="2">
        <v>472</v>
      </c>
      <c r="F1457" s="2">
        <v>472</v>
      </c>
      <c r="G1457" s="34">
        <v>43844</v>
      </c>
      <c r="H1457" s="2">
        <v>73</v>
      </c>
      <c r="I1457" s="2" t="s">
        <v>4181</v>
      </c>
      <c r="J1457" s="2" t="s">
        <v>4158</v>
      </c>
      <c r="K1457" s="2" t="s">
        <v>3899</v>
      </c>
      <c r="L1457" s="373" t="s">
        <v>3938</v>
      </c>
    </row>
    <row r="1458" spans="1:12">
      <c r="A1458" s="2" t="s">
        <v>3936</v>
      </c>
      <c r="B1458" s="2">
        <v>1198641</v>
      </c>
      <c r="C1458" s="2" t="s">
        <v>3153</v>
      </c>
      <c r="D1458" s="2" t="s">
        <v>3154</v>
      </c>
      <c r="E1458" s="2">
        <v>914.5</v>
      </c>
      <c r="F1458" s="2">
        <v>914.5</v>
      </c>
      <c r="G1458" s="34">
        <v>43843</v>
      </c>
      <c r="H1458" s="2">
        <v>74</v>
      </c>
      <c r="I1458" s="2" t="s">
        <v>4181</v>
      </c>
      <c r="J1458" s="2" t="s">
        <v>4158</v>
      </c>
      <c r="K1458" s="2" t="s">
        <v>3899</v>
      </c>
      <c r="L1458" s="373" t="s">
        <v>3938</v>
      </c>
    </row>
    <row r="1459" spans="1:12">
      <c r="A1459" s="2" t="s">
        <v>4637</v>
      </c>
      <c r="B1459" s="2">
        <v>1170031</v>
      </c>
      <c r="C1459" s="2" t="s">
        <v>3153</v>
      </c>
      <c r="D1459" s="2" t="s">
        <v>3154</v>
      </c>
      <c r="E1459" s="2">
        <v>737.5</v>
      </c>
      <c r="F1459" s="2">
        <v>737.5</v>
      </c>
      <c r="G1459" s="34">
        <v>43843</v>
      </c>
      <c r="H1459" s="2">
        <v>74</v>
      </c>
      <c r="I1459" s="2" t="s">
        <v>4181</v>
      </c>
      <c r="J1459" s="2" t="s">
        <v>4158</v>
      </c>
      <c r="K1459" s="2" t="s">
        <v>3899</v>
      </c>
      <c r="L1459" s="373" t="s">
        <v>3938</v>
      </c>
    </row>
    <row r="1460" spans="1:12">
      <c r="A1460" s="2" t="s">
        <v>4637</v>
      </c>
      <c r="B1460" s="2">
        <v>1170031</v>
      </c>
      <c r="C1460" s="2" t="s">
        <v>3153</v>
      </c>
      <c r="D1460" s="2" t="s">
        <v>3154</v>
      </c>
      <c r="E1460" s="2">
        <v>737.5</v>
      </c>
      <c r="F1460" s="2">
        <v>737.5</v>
      </c>
      <c r="G1460" s="34">
        <v>43832</v>
      </c>
      <c r="H1460" s="2">
        <v>85</v>
      </c>
      <c r="I1460" s="2" t="s">
        <v>4181</v>
      </c>
      <c r="J1460" s="2" t="s">
        <v>4158</v>
      </c>
      <c r="K1460" s="2" t="s">
        <v>3899</v>
      </c>
      <c r="L1460" s="373" t="s">
        <v>3938</v>
      </c>
    </row>
    <row r="1461" spans="1:12">
      <c r="A1461" s="2" t="s">
        <v>3936</v>
      </c>
      <c r="B1461" s="2">
        <v>1198641</v>
      </c>
      <c r="C1461" s="2" t="s">
        <v>3153</v>
      </c>
      <c r="D1461" s="2" t="s">
        <v>3154</v>
      </c>
      <c r="E1461" s="2">
        <v>737.5</v>
      </c>
      <c r="F1461" s="2">
        <v>737.5</v>
      </c>
      <c r="G1461" s="34">
        <v>43889</v>
      </c>
      <c r="H1461" s="2">
        <v>28</v>
      </c>
      <c r="I1461" s="2" t="s">
        <v>4179</v>
      </c>
      <c r="J1461" s="2" t="s">
        <v>4158</v>
      </c>
      <c r="K1461" s="2" t="s">
        <v>3899</v>
      </c>
      <c r="L1461" s="373" t="s">
        <v>3938</v>
      </c>
    </row>
    <row r="1462" spans="1:12">
      <c r="A1462" s="2" t="s">
        <v>3936</v>
      </c>
      <c r="B1462" s="2">
        <v>1198641</v>
      </c>
      <c r="C1462" s="2" t="s">
        <v>3153</v>
      </c>
      <c r="D1462" s="2" t="s">
        <v>3154</v>
      </c>
      <c r="E1462" s="2">
        <v>737.5</v>
      </c>
      <c r="F1462" s="2">
        <v>737.5</v>
      </c>
      <c r="G1462" s="34">
        <v>43841</v>
      </c>
      <c r="H1462" s="2">
        <v>76</v>
      </c>
      <c r="I1462" s="2" t="s">
        <v>4181</v>
      </c>
      <c r="J1462" s="2" t="s">
        <v>4158</v>
      </c>
      <c r="K1462" s="2" t="s">
        <v>3899</v>
      </c>
      <c r="L1462" s="373" t="s">
        <v>3938</v>
      </c>
    </row>
    <row r="1463" spans="1:12">
      <c r="A1463" s="2" t="s">
        <v>3936</v>
      </c>
      <c r="B1463" s="2">
        <v>1198641</v>
      </c>
      <c r="C1463" s="2" t="s">
        <v>3153</v>
      </c>
      <c r="D1463" s="2" t="s">
        <v>3154</v>
      </c>
      <c r="E1463" s="2">
        <v>914.5</v>
      </c>
      <c r="F1463" s="2">
        <v>914.5</v>
      </c>
      <c r="G1463" s="34">
        <v>43911</v>
      </c>
      <c r="H1463" s="2">
        <v>6</v>
      </c>
      <c r="I1463" s="2" t="s">
        <v>4179</v>
      </c>
      <c r="J1463" s="2" t="s">
        <v>4158</v>
      </c>
      <c r="K1463" s="2" t="s">
        <v>3899</v>
      </c>
      <c r="L1463" s="373" t="s">
        <v>3938</v>
      </c>
    </row>
    <row r="1464" spans="1:12">
      <c r="A1464" s="2" t="s">
        <v>3936</v>
      </c>
      <c r="B1464" s="2">
        <v>1198641</v>
      </c>
      <c r="C1464" s="2" t="s">
        <v>3153</v>
      </c>
      <c r="D1464" s="2" t="s">
        <v>3154</v>
      </c>
      <c r="E1464" s="2">
        <v>914.5</v>
      </c>
      <c r="F1464" s="2">
        <v>914.5</v>
      </c>
      <c r="G1464" s="34">
        <v>43828</v>
      </c>
      <c r="H1464" s="2">
        <v>89</v>
      </c>
      <c r="I1464" s="2" t="s">
        <v>4181</v>
      </c>
      <c r="J1464" s="2" t="s">
        <v>4158</v>
      </c>
      <c r="K1464" s="2" t="s">
        <v>3899</v>
      </c>
      <c r="L1464" s="373" t="s">
        <v>3938</v>
      </c>
    </row>
    <row r="1465" spans="1:12">
      <c r="A1465" s="2" t="s">
        <v>4637</v>
      </c>
      <c r="B1465" s="2">
        <v>1170031</v>
      </c>
      <c r="C1465" s="2" t="s">
        <v>3153</v>
      </c>
      <c r="D1465" s="2" t="s">
        <v>3154</v>
      </c>
      <c r="E1465" s="2">
        <v>737.5</v>
      </c>
      <c r="F1465" s="2">
        <v>737.5</v>
      </c>
      <c r="G1465" s="34">
        <v>43838</v>
      </c>
      <c r="H1465" s="2">
        <v>79</v>
      </c>
      <c r="I1465" s="2" t="s">
        <v>4181</v>
      </c>
      <c r="J1465" s="2" t="s">
        <v>4158</v>
      </c>
      <c r="K1465" s="2" t="s">
        <v>3899</v>
      </c>
      <c r="L1465" s="373" t="s">
        <v>3938</v>
      </c>
    </row>
    <row r="1466" spans="1:12">
      <c r="A1466" s="2" t="s">
        <v>3936</v>
      </c>
      <c r="B1466" s="2">
        <v>1198641</v>
      </c>
      <c r="C1466" s="2" t="s">
        <v>3153</v>
      </c>
      <c r="D1466" s="2" t="s">
        <v>3154</v>
      </c>
      <c r="E1466" s="2">
        <v>737.5</v>
      </c>
      <c r="F1466" s="2">
        <v>737.5</v>
      </c>
      <c r="G1466" s="34">
        <v>43884</v>
      </c>
      <c r="H1466" s="2">
        <v>33</v>
      </c>
      <c r="I1466" s="2" t="s">
        <v>4177</v>
      </c>
      <c r="J1466" s="2" t="s">
        <v>4158</v>
      </c>
      <c r="K1466" s="2" t="s">
        <v>3899</v>
      </c>
      <c r="L1466" s="373" t="s">
        <v>3938</v>
      </c>
    </row>
    <row r="1467" spans="1:12">
      <c r="A1467" s="2" t="s">
        <v>3936</v>
      </c>
      <c r="B1467" s="2">
        <v>1198641</v>
      </c>
      <c r="C1467" s="2" t="s">
        <v>3153</v>
      </c>
      <c r="D1467" s="2" t="s">
        <v>3154</v>
      </c>
      <c r="E1467" s="2">
        <v>737.5</v>
      </c>
      <c r="F1467" s="2">
        <v>737.5</v>
      </c>
      <c r="G1467" s="34">
        <v>43896</v>
      </c>
      <c r="H1467" s="2">
        <v>21</v>
      </c>
      <c r="I1467" s="2" t="s">
        <v>4179</v>
      </c>
      <c r="J1467" s="2" t="s">
        <v>4158</v>
      </c>
      <c r="K1467" s="2" t="s">
        <v>3899</v>
      </c>
      <c r="L1467" s="373" t="s">
        <v>3938</v>
      </c>
    </row>
    <row r="1468" spans="1:12">
      <c r="A1468" s="2" t="s">
        <v>3936</v>
      </c>
      <c r="B1468" s="2">
        <v>1198641</v>
      </c>
      <c r="C1468" s="2" t="s">
        <v>3153</v>
      </c>
      <c r="D1468" s="2" t="s">
        <v>3154</v>
      </c>
      <c r="E1468" s="2">
        <v>737.5</v>
      </c>
      <c r="F1468" s="2">
        <v>737.5</v>
      </c>
      <c r="G1468" s="34">
        <v>43895</v>
      </c>
      <c r="H1468" s="2">
        <v>22</v>
      </c>
      <c r="I1468" s="2" t="s">
        <v>4179</v>
      </c>
      <c r="J1468" s="2" t="s">
        <v>4158</v>
      </c>
      <c r="K1468" s="2" t="s">
        <v>3899</v>
      </c>
      <c r="L1468" s="373" t="s">
        <v>3938</v>
      </c>
    </row>
    <row r="1469" spans="1:12">
      <c r="A1469" s="2" t="s">
        <v>3936</v>
      </c>
      <c r="B1469" s="2">
        <v>1198641</v>
      </c>
      <c r="C1469" s="2" t="s">
        <v>3153</v>
      </c>
      <c r="D1469" s="2" t="s">
        <v>3154</v>
      </c>
      <c r="E1469" s="2">
        <v>737.5</v>
      </c>
      <c r="F1469" s="2">
        <v>737.5</v>
      </c>
      <c r="G1469" s="34">
        <v>43857</v>
      </c>
      <c r="H1469" s="2">
        <v>60</v>
      </c>
      <c r="I1469" s="2" t="s">
        <v>4177</v>
      </c>
      <c r="J1469" s="2" t="s">
        <v>4158</v>
      </c>
      <c r="K1469" s="2" t="s">
        <v>3899</v>
      </c>
      <c r="L1469" s="373" t="s">
        <v>3938</v>
      </c>
    </row>
    <row r="1470" spans="1:12">
      <c r="A1470" s="2" t="s">
        <v>3936</v>
      </c>
      <c r="B1470" s="2">
        <v>1198641</v>
      </c>
      <c r="C1470" s="2" t="s">
        <v>3153</v>
      </c>
      <c r="D1470" s="2" t="s">
        <v>3154</v>
      </c>
      <c r="E1470" s="2">
        <v>472</v>
      </c>
      <c r="F1470" s="2">
        <v>472</v>
      </c>
      <c r="G1470" s="34">
        <v>43800</v>
      </c>
      <c r="H1470" s="2">
        <v>117</v>
      </c>
      <c r="I1470" s="2" t="s">
        <v>4174</v>
      </c>
      <c r="J1470" s="2" t="s">
        <v>4158</v>
      </c>
      <c r="K1470" s="2" t="s">
        <v>3899</v>
      </c>
      <c r="L1470" s="373" t="s">
        <v>3938</v>
      </c>
    </row>
    <row r="1471" spans="1:12">
      <c r="A1471" s="2" t="s">
        <v>3936</v>
      </c>
      <c r="B1471" s="2">
        <v>1198641</v>
      </c>
      <c r="C1471" s="2" t="s">
        <v>3153</v>
      </c>
      <c r="D1471" s="2" t="s">
        <v>3154</v>
      </c>
      <c r="E1471" s="2">
        <v>737.5</v>
      </c>
      <c r="F1471" s="2">
        <v>737.5</v>
      </c>
      <c r="G1471" s="34">
        <v>43805</v>
      </c>
      <c r="H1471" s="2">
        <v>112</v>
      </c>
      <c r="I1471" s="2" t="s">
        <v>4174</v>
      </c>
      <c r="J1471" s="2" t="s">
        <v>4158</v>
      </c>
      <c r="K1471" s="2" t="s">
        <v>3899</v>
      </c>
      <c r="L1471" s="373" t="s">
        <v>3938</v>
      </c>
    </row>
    <row r="1472" spans="1:12">
      <c r="A1472" s="2" t="s">
        <v>3936</v>
      </c>
      <c r="B1472" s="2">
        <v>1198641</v>
      </c>
      <c r="C1472" s="2" t="s">
        <v>3153</v>
      </c>
      <c r="D1472" s="2" t="s">
        <v>3154</v>
      </c>
      <c r="E1472" s="2">
        <v>737.5</v>
      </c>
      <c r="F1472" s="2">
        <v>737.5</v>
      </c>
      <c r="G1472" s="34">
        <v>43884</v>
      </c>
      <c r="H1472" s="2">
        <v>33</v>
      </c>
      <c r="I1472" s="2" t="s">
        <v>4177</v>
      </c>
      <c r="J1472" s="2" t="s">
        <v>4158</v>
      </c>
      <c r="K1472" s="2" t="s">
        <v>3899</v>
      </c>
      <c r="L1472" s="373" t="s">
        <v>3938</v>
      </c>
    </row>
    <row r="1473" spans="1:12">
      <c r="A1473" s="2" t="s">
        <v>3936</v>
      </c>
      <c r="B1473" s="2">
        <v>1198641</v>
      </c>
      <c r="C1473" s="2" t="s">
        <v>3153</v>
      </c>
      <c r="D1473" s="2" t="s">
        <v>3154</v>
      </c>
      <c r="E1473" s="2">
        <v>737.5</v>
      </c>
      <c r="F1473" s="2">
        <v>737.5</v>
      </c>
      <c r="G1473" s="34">
        <v>43817</v>
      </c>
      <c r="H1473" s="2">
        <v>100</v>
      </c>
      <c r="I1473" s="2" t="s">
        <v>4174</v>
      </c>
      <c r="J1473" s="2" t="s">
        <v>4158</v>
      </c>
      <c r="K1473" s="2" t="s">
        <v>3899</v>
      </c>
      <c r="L1473" s="373" t="s">
        <v>3938</v>
      </c>
    </row>
    <row r="1474" spans="1:12">
      <c r="A1474" s="2" t="s">
        <v>3936</v>
      </c>
      <c r="B1474" s="2">
        <v>1198641</v>
      </c>
      <c r="C1474" s="2" t="s">
        <v>3153</v>
      </c>
      <c r="D1474" s="2" t="s">
        <v>3154</v>
      </c>
      <c r="E1474" s="2">
        <v>590</v>
      </c>
      <c r="F1474" s="2">
        <v>590</v>
      </c>
      <c r="G1474" s="34">
        <v>43862</v>
      </c>
      <c r="H1474" s="2">
        <v>55</v>
      </c>
      <c r="I1474" s="2" t="s">
        <v>4177</v>
      </c>
      <c r="J1474" s="2" t="s">
        <v>4158</v>
      </c>
      <c r="K1474" s="2" t="s">
        <v>3899</v>
      </c>
      <c r="L1474" s="373" t="s">
        <v>3938</v>
      </c>
    </row>
    <row r="1475" spans="1:12">
      <c r="A1475" s="2" t="s">
        <v>4637</v>
      </c>
      <c r="B1475" s="2">
        <v>1170031</v>
      </c>
      <c r="C1475" s="2" t="s">
        <v>3153</v>
      </c>
      <c r="D1475" s="2" t="s">
        <v>3154</v>
      </c>
      <c r="E1475" s="2">
        <v>649</v>
      </c>
      <c r="F1475" s="2">
        <v>649</v>
      </c>
      <c r="G1475" s="34">
        <v>43878</v>
      </c>
      <c r="H1475" s="2">
        <v>39</v>
      </c>
      <c r="I1475" s="2" t="s">
        <v>4177</v>
      </c>
      <c r="J1475" s="2" t="s">
        <v>4158</v>
      </c>
      <c r="K1475" s="2" t="s">
        <v>3899</v>
      </c>
      <c r="L1475" s="373" t="s">
        <v>3938</v>
      </c>
    </row>
    <row r="1476" spans="1:12">
      <c r="A1476" s="2" t="s">
        <v>3936</v>
      </c>
      <c r="B1476" s="2">
        <v>1198641</v>
      </c>
      <c r="C1476" s="2" t="s">
        <v>3153</v>
      </c>
      <c r="D1476" s="2" t="s">
        <v>3154</v>
      </c>
      <c r="E1476" s="2">
        <v>914.5</v>
      </c>
      <c r="F1476" s="2">
        <v>914.5</v>
      </c>
      <c r="G1476" s="34">
        <v>43828</v>
      </c>
      <c r="H1476" s="2">
        <v>89</v>
      </c>
      <c r="I1476" s="2" t="s">
        <v>4181</v>
      </c>
      <c r="J1476" s="2" t="s">
        <v>4158</v>
      </c>
      <c r="K1476" s="2" t="s">
        <v>3899</v>
      </c>
      <c r="L1476" s="373" t="s">
        <v>3938</v>
      </c>
    </row>
    <row r="1477" spans="1:12">
      <c r="A1477" s="2" t="s">
        <v>3936</v>
      </c>
      <c r="B1477" s="2">
        <v>1198641</v>
      </c>
      <c r="C1477" s="2" t="s">
        <v>3153</v>
      </c>
      <c r="D1477" s="2" t="s">
        <v>3154</v>
      </c>
      <c r="E1477" s="2">
        <v>914.5</v>
      </c>
      <c r="F1477" s="2">
        <v>914.5</v>
      </c>
      <c r="G1477" s="34">
        <v>43850</v>
      </c>
      <c r="H1477" s="2">
        <v>67</v>
      </c>
      <c r="I1477" s="2" t="s">
        <v>4181</v>
      </c>
      <c r="J1477" s="2" t="s">
        <v>4158</v>
      </c>
      <c r="K1477" s="2" t="s">
        <v>3899</v>
      </c>
      <c r="L1477" s="373" t="s">
        <v>3938</v>
      </c>
    </row>
    <row r="1478" spans="1:12">
      <c r="A1478" s="2" t="s">
        <v>4637</v>
      </c>
      <c r="B1478" s="2">
        <v>1170031</v>
      </c>
      <c r="C1478" s="2" t="s">
        <v>3153</v>
      </c>
      <c r="D1478" s="2" t="s">
        <v>3154</v>
      </c>
      <c r="E1478" s="2">
        <v>737.5</v>
      </c>
      <c r="F1478" s="2">
        <v>737.5</v>
      </c>
      <c r="G1478" s="34">
        <v>43880</v>
      </c>
      <c r="H1478" s="2">
        <v>37</v>
      </c>
      <c r="I1478" s="2" t="s">
        <v>4177</v>
      </c>
      <c r="J1478" s="2" t="s">
        <v>4158</v>
      </c>
      <c r="K1478" s="2" t="s">
        <v>3899</v>
      </c>
      <c r="L1478" s="373" t="s">
        <v>3938</v>
      </c>
    </row>
    <row r="1479" spans="1:12">
      <c r="A1479" s="2" t="s">
        <v>4637</v>
      </c>
      <c r="B1479" s="2">
        <v>1170031</v>
      </c>
      <c r="C1479" s="2" t="s">
        <v>3153</v>
      </c>
      <c r="D1479" s="2" t="s">
        <v>3154</v>
      </c>
      <c r="E1479" s="2">
        <v>737.5</v>
      </c>
      <c r="F1479" s="2">
        <v>737.5</v>
      </c>
      <c r="G1479" s="34">
        <v>43859</v>
      </c>
      <c r="H1479" s="2">
        <v>58</v>
      </c>
      <c r="I1479" s="2" t="s">
        <v>4177</v>
      </c>
      <c r="J1479" s="2" t="s">
        <v>4158</v>
      </c>
      <c r="K1479" s="2" t="s">
        <v>3899</v>
      </c>
      <c r="L1479" s="373" t="s">
        <v>3938</v>
      </c>
    </row>
    <row r="1480" spans="1:12">
      <c r="A1480" s="2" t="s">
        <v>3936</v>
      </c>
      <c r="B1480" s="2">
        <v>1198641</v>
      </c>
      <c r="C1480" s="2" t="s">
        <v>3153</v>
      </c>
      <c r="D1480" s="2" t="s">
        <v>3154</v>
      </c>
      <c r="E1480" s="2">
        <v>737.5</v>
      </c>
      <c r="F1480" s="2">
        <v>737.5</v>
      </c>
      <c r="G1480" s="34">
        <v>43911</v>
      </c>
      <c r="H1480" s="2">
        <v>6</v>
      </c>
      <c r="I1480" s="2" t="s">
        <v>4179</v>
      </c>
      <c r="J1480" s="2" t="s">
        <v>4158</v>
      </c>
      <c r="K1480" s="2" t="s">
        <v>3899</v>
      </c>
      <c r="L1480" s="373" t="s">
        <v>3938</v>
      </c>
    </row>
    <row r="1481" spans="1:12">
      <c r="A1481" s="2" t="s">
        <v>4637</v>
      </c>
      <c r="B1481" s="2">
        <v>1170031</v>
      </c>
      <c r="C1481" s="2" t="s">
        <v>3153</v>
      </c>
      <c r="D1481" s="2" t="s">
        <v>3154</v>
      </c>
      <c r="E1481" s="2">
        <v>914.5</v>
      </c>
      <c r="F1481" s="2">
        <v>914.5</v>
      </c>
      <c r="G1481" s="34">
        <v>43804</v>
      </c>
      <c r="H1481" s="2">
        <v>113</v>
      </c>
      <c r="I1481" s="2" t="s">
        <v>4174</v>
      </c>
      <c r="J1481" s="2" t="s">
        <v>4158</v>
      </c>
      <c r="K1481" s="2" t="s">
        <v>3899</v>
      </c>
      <c r="L1481" s="373" t="s">
        <v>3938</v>
      </c>
    </row>
    <row r="1482" spans="1:12">
      <c r="A1482" s="2" t="s">
        <v>3936</v>
      </c>
      <c r="B1482" s="2">
        <v>1198641</v>
      </c>
      <c r="C1482" s="2" t="s">
        <v>3153</v>
      </c>
      <c r="D1482" s="2" t="s">
        <v>3154</v>
      </c>
      <c r="E1482" s="2">
        <v>737.5</v>
      </c>
      <c r="F1482" s="2">
        <v>737.5</v>
      </c>
      <c r="G1482" s="34">
        <v>43819</v>
      </c>
      <c r="H1482" s="2">
        <v>98</v>
      </c>
      <c r="I1482" s="2" t="s">
        <v>4174</v>
      </c>
      <c r="J1482" s="2" t="s">
        <v>4158</v>
      </c>
      <c r="K1482" s="2" t="s">
        <v>3899</v>
      </c>
      <c r="L1482" s="373" t="s">
        <v>3938</v>
      </c>
    </row>
    <row r="1483" spans="1:12">
      <c r="A1483" s="2" t="s">
        <v>3936</v>
      </c>
      <c r="B1483" s="2">
        <v>1198641</v>
      </c>
      <c r="C1483" s="2" t="s">
        <v>3153</v>
      </c>
      <c r="D1483" s="2" t="s">
        <v>3154</v>
      </c>
      <c r="E1483" s="2">
        <v>914.5</v>
      </c>
      <c r="F1483" s="2">
        <v>914.5</v>
      </c>
      <c r="G1483" s="34">
        <v>43846</v>
      </c>
      <c r="H1483" s="2">
        <v>71</v>
      </c>
      <c r="I1483" s="2" t="s">
        <v>4181</v>
      </c>
      <c r="J1483" s="2" t="s">
        <v>4158</v>
      </c>
      <c r="K1483" s="2" t="s">
        <v>3899</v>
      </c>
      <c r="L1483" s="373" t="s">
        <v>3938</v>
      </c>
    </row>
    <row r="1484" spans="1:12">
      <c r="A1484" s="2" t="s">
        <v>3936</v>
      </c>
      <c r="B1484" s="2">
        <v>1198641</v>
      </c>
      <c r="C1484" s="2" t="s">
        <v>3153</v>
      </c>
      <c r="D1484" s="2" t="s">
        <v>3154</v>
      </c>
      <c r="E1484" s="2">
        <v>472</v>
      </c>
      <c r="F1484" s="2">
        <v>472</v>
      </c>
      <c r="G1484" s="34">
        <v>43843</v>
      </c>
      <c r="H1484" s="2">
        <v>74</v>
      </c>
      <c r="I1484" s="2" t="s">
        <v>4181</v>
      </c>
      <c r="J1484" s="2" t="s">
        <v>4158</v>
      </c>
      <c r="K1484" s="2" t="s">
        <v>3899</v>
      </c>
      <c r="L1484" s="373" t="s">
        <v>3938</v>
      </c>
    </row>
    <row r="1485" spans="1:12">
      <c r="A1485" s="2" t="s">
        <v>3936</v>
      </c>
      <c r="B1485" s="2">
        <v>1198641</v>
      </c>
      <c r="C1485" s="2" t="s">
        <v>3153</v>
      </c>
      <c r="D1485" s="2" t="s">
        <v>3154</v>
      </c>
      <c r="E1485" s="2">
        <v>649</v>
      </c>
      <c r="F1485" s="2">
        <v>649</v>
      </c>
      <c r="G1485" s="34">
        <v>43845</v>
      </c>
      <c r="H1485" s="2">
        <v>72</v>
      </c>
      <c r="I1485" s="2" t="s">
        <v>4181</v>
      </c>
      <c r="J1485" s="2" t="s">
        <v>4158</v>
      </c>
      <c r="K1485" s="2" t="s">
        <v>3899</v>
      </c>
      <c r="L1485" s="373" t="s">
        <v>3938</v>
      </c>
    </row>
    <row r="1486" spans="1:12">
      <c r="A1486" s="2" t="s">
        <v>3936</v>
      </c>
      <c r="B1486" s="2">
        <v>1198641</v>
      </c>
      <c r="C1486" s="2" t="s">
        <v>3153</v>
      </c>
      <c r="D1486" s="2" t="s">
        <v>3154</v>
      </c>
      <c r="E1486" s="2">
        <v>737.5</v>
      </c>
      <c r="F1486" s="2">
        <v>737.5</v>
      </c>
      <c r="G1486" s="34">
        <v>43855</v>
      </c>
      <c r="H1486" s="2">
        <v>62</v>
      </c>
      <c r="I1486" s="2" t="s">
        <v>4181</v>
      </c>
      <c r="J1486" s="2" t="s">
        <v>4158</v>
      </c>
      <c r="K1486" s="2" t="s">
        <v>3899</v>
      </c>
      <c r="L1486" s="373" t="s">
        <v>3938</v>
      </c>
    </row>
    <row r="1487" spans="1:12">
      <c r="A1487" s="2" t="s">
        <v>3936</v>
      </c>
      <c r="B1487" s="2">
        <v>1198641</v>
      </c>
      <c r="C1487" s="2" t="s">
        <v>3153</v>
      </c>
      <c r="D1487" s="2" t="s">
        <v>3154</v>
      </c>
      <c r="E1487" s="2">
        <v>914.5</v>
      </c>
      <c r="F1487" s="2">
        <v>914.5</v>
      </c>
      <c r="G1487" s="34">
        <v>43879</v>
      </c>
      <c r="H1487" s="2">
        <v>38</v>
      </c>
      <c r="I1487" s="2" t="s">
        <v>4177</v>
      </c>
      <c r="J1487" s="2" t="s">
        <v>4158</v>
      </c>
      <c r="K1487" s="2" t="s">
        <v>3899</v>
      </c>
      <c r="L1487" s="373" t="s">
        <v>3938</v>
      </c>
    </row>
    <row r="1488" spans="1:12">
      <c r="A1488" s="2" t="s">
        <v>3936</v>
      </c>
      <c r="B1488" s="2">
        <v>1198641</v>
      </c>
      <c r="C1488" s="2" t="s">
        <v>3153</v>
      </c>
      <c r="D1488" s="2" t="s">
        <v>3154</v>
      </c>
      <c r="E1488" s="2">
        <v>737.5</v>
      </c>
      <c r="F1488" s="2">
        <v>737.5</v>
      </c>
      <c r="G1488" s="34">
        <v>43876</v>
      </c>
      <c r="H1488" s="2">
        <v>41</v>
      </c>
      <c r="I1488" s="2" t="s">
        <v>4177</v>
      </c>
      <c r="J1488" s="2" t="s">
        <v>4158</v>
      </c>
      <c r="K1488" s="2" t="s">
        <v>3899</v>
      </c>
      <c r="L1488" s="373" t="s">
        <v>3938</v>
      </c>
    </row>
    <row r="1489" spans="1:12">
      <c r="A1489" s="2" t="s">
        <v>3936</v>
      </c>
      <c r="B1489" s="2">
        <v>1198641</v>
      </c>
      <c r="C1489" s="2" t="s">
        <v>3153</v>
      </c>
      <c r="D1489" s="2" t="s">
        <v>3154</v>
      </c>
      <c r="E1489" s="2">
        <v>737.5</v>
      </c>
      <c r="F1489" s="2">
        <v>737.5</v>
      </c>
      <c r="G1489" s="34">
        <v>43849</v>
      </c>
      <c r="H1489" s="2">
        <v>68</v>
      </c>
      <c r="I1489" s="2" t="s">
        <v>4181</v>
      </c>
      <c r="J1489" s="2" t="s">
        <v>4158</v>
      </c>
      <c r="K1489" s="2" t="s">
        <v>3899</v>
      </c>
      <c r="L1489" s="373" t="s">
        <v>3938</v>
      </c>
    </row>
    <row r="1490" spans="1:12">
      <c r="A1490" s="2" t="s">
        <v>3936</v>
      </c>
      <c r="B1490" s="2">
        <v>1198641</v>
      </c>
      <c r="C1490" s="2" t="s">
        <v>3153</v>
      </c>
      <c r="D1490" s="2" t="s">
        <v>3154</v>
      </c>
      <c r="E1490" s="2">
        <v>472</v>
      </c>
      <c r="F1490" s="2">
        <v>472</v>
      </c>
      <c r="G1490" s="34">
        <v>43841</v>
      </c>
      <c r="H1490" s="2">
        <v>76</v>
      </c>
      <c r="I1490" s="2" t="s">
        <v>4181</v>
      </c>
      <c r="J1490" s="2" t="s">
        <v>4158</v>
      </c>
      <c r="K1490" s="2" t="s">
        <v>3899</v>
      </c>
      <c r="L1490" s="373" t="s">
        <v>3938</v>
      </c>
    </row>
    <row r="1491" spans="1:12">
      <c r="A1491" s="2" t="s">
        <v>3936</v>
      </c>
      <c r="B1491" s="2">
        <v>1198641</v>
      </c>
      <c r="C1491" s="2" t="s">
        <v>3153</v>
      </c>
      <c r="D1491" s="2" t="s">
        <v>3154</v>
      </c>
      <c r="E1491" s="2">
        <v>826</v>
      </c>
      <c r="F1491" s="2">
        <v>826</v>
      </c>
      <c r="G1491" s="34">
        <v>43804</v>
      </c>
      <c r="H1491" s="2">
        <v>113</v>
      </c>
      <c r="I1491" s="2" t="s">
        <v>4174</v>
      </c>
      <c r="J1491" s="2" t="s">
        <v>4158</v>
      </c>
      <c r="K1491" s="2" t="s">
        <v>3899</v>
      </c>
      <c r="L1491" s="373" t="s">
        <v>3938</v>
      </c>
    </row>
    <row r="1492" spans="1:12">
      <c r="A1492" s="2" t="s">
        <v>3936</v>
      </c>
      <c r="B1492" s="2">
        <v>1198641</v>
      </c>
      <c r="C1492" s="2" t="s">
        <v>3153</v>
      </c>
      <c r="D1492" s="2" t="s">
        <v>3154</v>
      </c>
      <c r="E1492" s="2">
        <v>914.5</v>
      </c>
      <c r="F1492" s="2">
        <v>914.5</v>
      </c>
      <c r="G1492" s="34">
        <v>43819</v>
      </c>
      <c r="H1492" s="2">
        <v>98</v>
      </c>
      <c r="I1492" s="2" t="s">
        <v>4174</v>
      </c>
      <c r="J1492" s="2" t="s">
        <v>4158</v>
      </c>
      <c r="K1492" s="2" t="s">
        <v>3899</v>
      </c>
      <c r="L1492" s="373" t="s">
        <v>3938</v>
      </c>
    </row>
    <row r="1493" spans="1:12">
      <c r="A1493" s="2" t="s">
        <v>3936</v>
      </c>
      <c r="B1493" s="2">
        <v>1198641</v>
      </c>
      <c r="C1493" s="2" t="s">
        <v>3153</v>
      </c>
      <c r="D1493" s="2" t="s">
        <v>3154</v>
      </c>
      <c r="E1493" s="2">
        <v>737.5</v>
      </c>
      <c r="F1493" s="2">
        <v>737.5</v>
      </c>
      <c r="G1493" s="34">
        <v>43845</v>
      </c>
      <c r="H1493" s="2">
        <v>72</v>
      </c>
      <c r="I1493" s="2" t="s">
        <v>4181</v>
      </c>
      <c r="J1493" s="2" t="s">
        <v>4158</v>
      </c>
      <c r="K1493" s="2" t="s">
        <v>3899</v>
      </c>
      <c r="L1493" s="373" t="s">
        <v>3938</v>
      </c>
    </row>
    <row r="1494" spans="1:12">
      <c r="A1494" s="2" t="s">
        <v>3936</v>
      </c>
      <c r="B1494" s="2">
        <v>1198641</v>
      </c>
      <c r="C1494" s="2" t="s">
        <v>3153</v>
      </c>
      <c r="D1494" s="2" t="s">
        <v>3154</v>
      </c>
      <c r="E1494" s="2">
        <v>914.5</v>
      </c>
      <c r="F1494" s="2">
        <v>914.5</v>
      </c>
      <c r="G1494" s="34">
        <v>43869</v>
      </c>
      <c r="H1494" s="2">
        <v>48</v>
      </c>
      <c r="I1494" s="2" t="s">
        <v>4177</v>
      </c>
      <c r="J1494" s="2" t="s">
        <v>4158</v>
      </c>
      <c r="K1494" s="2" t="s">
        <v>3899</v>
      </c>
      <c r="L1494" s="373" t="s">
        <v>3938</v>
      </c>
    </row>
    <row r="1495" spans="1:12">
      <c r="A1495" s="2" t="s">
        <v>3936</v>
      </c>
      <c r="B1495" s="2">
        <v>1198641</v>
      </c>
      <c r="C1495" s="2" t="s">
        <v>3153</v>
      </c>
      <c r="D1495" s="2" t="s">
        <v>3154</v>
      </c>
      <c r="E1495" s="2">
        <v>914.5</v>
      </c>
      <c r="F1495" s="2">
        <v>914.5</v>
      </c>
      <c r="G1495" s="34">
        <v>43907</v>
      </c>
      <c r="H1495" s="2">
        <v>10</v>
      </c>
      <c r="I1495" s="2" t="s">
        <v>4179</v>
      </c>
      <c r="J1495" s="2" t="s">
        <v>4158</v>
      </c>
      <c r="K1495" s="2" t="s">
        <v>3899</v>
      </c>
      <c r="L1495" s="373" t="s">
        <v>3938</v>
      </c>
    </row>
    <row r="1496" spans="1:12">
      <c r="A1496" s="2" t="s">
        <v>3936</v>
      </c>
      <c r="B1496" s="2">
        <v>1198641</v>
      </c>
      <c r="C1496" s="2" t="s">
        <v>3153</v>
      </c>
      <c r="D1496" s="2" t="s">
        <v>3154</v>
      </c>
      <c r="E1496" s="2">
        <v>914.5</v>
      </c>
      <c r="F1496" s="2">
        <v>914.5</v>
      </c>
      <c r="G1496" s="34">
        <v>43910</v>
      </c>
      <c r="H1496" s="2">
        <v>7</v>
      </c>
      <c r="I1496" s="2" t="s">
        <v>4179</v>
      </c>
      <c r="J1496" s="2" t="s">
        <v>4158</v>
      </c>
      <c r="K1496" s="2" t="s">
        <v>3899</v>
      </c>
      <c r="L1496" s="373" t="s">
        <v>3938</v>
      </c>
    </row>
    <row r="1497" spans="1:12">
      <c r="A1497" s="2" t="s">
        <v>3936</v>
      </c>
      <c r="B1497" s="2">
        <v>1198641</v>
      </c>
      <c r="C1497" s="2" t="s">
        <v>3153</v>
      </c>
      <c r="D1497" s="2" t="s">
        <v>3154</v>
      </c>
      <c r="E1497" s="2">
        <v>737.5</v>
      </c>
      <c r="F1497" s="2">
        <v>737.5</v>
      </c>
      <c r="G1497" s="34">
        <v>43804</v>
      </c>
      <c r="H1497" s="2">
        <v>113</v>
      </c>
      <c r="I1497" s="2" t="s">
        <v>4174</v>
      </c>
      <c r="J1497" s="2" t="s">
        <v>4158</v>
      </c>
      <c r="K1497" s="2" t="s">
        <v>3899</v>
      </c>
      <c r="L1497" s="373" t="s">
        <v>3938</v>
      </c>
    </row>
    <row r="1498" spans="1:12">
      <c r="A1498" s="2" t="s">
        <v>3936</v>
      </c>
      <c r="B1498" s="2">
        <v>1198641</v>
      </c>
      <c r="C1498" s="2" t="s">
        <v>3153</v>
      </c>
      <c r="D1498" s="2" t="s">
        <v>3154</v>
      </c>
      <c r="E1498" s="2">
        <v>737.5</v>
      </c>
      <c r="F1498" s="2">
        <v>737.5</v>
      </c>
      <c r="G1498" s="34">
        <v>43813</v>
      </c>
      <c r="H1498" s="2">
        <v>104</v>
      </c>
      <c r="I1498" s="2" t="s">
        <v>4174</v>
      </c>
      <c r="J1498" s="2" t="s">
        <v>4158</v>
      </c>
      <c r="K1498" s="2" t="s">
        <v>3899</v>
      </c>
      <c r="L1498" s="373" t="s">
        <v>3938</v>
      </c>
    </row>
    <row r="1499" spans="1:12">
      <c r="A1499" s="2" t="s">
        <v>3936</v>
      </c>
      <c r="B1499" s="2">
        <v>1198641</v>
      </c>
      <c r="C1499" s="2" t="s">
        <v>3153</v>
      </c>
      <c r="D1499" s="2" t="s">
        <v>3154</v>
      </c>
      <c r="E1499" s="2">
        <v>914.5</v>
      </c>
      <c r="F1499" s="2">
        <v>914.5</v>
      </c>
      <c r="G1499" s="34">
        <v>43837</v>
      </c>
      <c r="H1499" s="2">
        <v>80</v>
      </c>
      <c r="I1499" s="2" t="s">
        <v>4181</v>
      </c>
      <c r="J1499" s="2" t="s">
        <v>4158</v>
      </c>
      <c r="K1499" s="2" t="s">
        <v>3899</v>
      </c>
      <c r="L1499" s="373" t="s">
        <v>3938</v>
      </c>
    </row>
    <row r="1500" spans="1:12">
      <c r="A1500" s="2" t="s">
        <v>3936</v>
      </c>
      <c r="B1500" s="2">
        <v>1198641</v>
      </c>
      <c r="C1500" s="2" t="s">
        <v>3153</v>
      </c>
      <c r="D1500" s="2" t="s">
        <v>3154</v>
      </c>
      <c r="E1500" s="2">
        <v>737.5</v>
      </c>
      <c r="F1500" s="2">
        <v>737.5</v>
      </c>
      <c r="G1500" s="34">
        <v>43846</v>
      </c>
      <c r="H1500" s="2">
        <v>71</v>
      </c>
      <c r="I1500" s="2" t="s">
        <v>4181</v>
      </c>
      <c r="J1500" s="2" t="s">
        <v>4158</v>
      </c>
      <c r="K1500" s="2" t="s">
        <v>3899</v>
      </c>
      <c r="L1500" s="373" t="s">
        <v>3938</v>
      </c>
    </row>
    <row r="1501" spans="1:12">
      <c r="A1501" s="2" t="s">
        <v>3936</v>
      </c>
      <c r="B1501" s="2">
        <v>1198641</v>
      </c>
      <c r="C1501" s="2" t="s">
        <v>3153</v>
      </c>
      <c r="D1501" s="2" t="s">
        <v>3154</v>
      </c>
      <c r="E1501" s="2">
        <v>737.5</v>
      </c>
      <c r="F1501" s="2">
        <v>737.5</v>
      </c>
      <c r="G1501" s="34">
        <v>43850</v>
      </c>
      <c r="H1501" s="2">
        <v>67</v>
      </c>
      <c r="I1501" s="2" t="s">
        <v>4181</v>
      </c>
      <c r="J1501" s="2" t="s">
        <v>4158</v>
      </c>
      <c r="K1501" s="2" t="s">
        <v>3899</v>
      </c>
      <c r="L1501" s="373" t="s">
        <v>3938</v>
      </c>
    </row>
    <row r="1502" spans="1:12">
      <c r="A1502" s="2" t="s">
        <v>4637</v>
      </c>
      <c r="B1502" s="2">
        <v>1170031</v>
      </c>
      <c r="C1502" s="2" t="s">
        <v>3153</v>
      </c>
      <c r="D1502" s="2" t="s">
        <v>3154</v>
      </c>
      <c r="E1502" s="2">
        <v>737.5</v>
      </c>
      <c r="F1502" s="2">
        <v>737.5</v>
      </c>
      <c r="G1502" s="34">
        <v>43802</v>
      </c>
      <c r="H1502" s="2">
        <v>115</v>
      </c>
      <c r="I1502" s="2" t="s">
        <v>4174</v>
      </c>
      <c r="J1502" s="2" t="s">
        <v>4158</v>
      </c>
      <c r="K1502" s="2" t="s">
        <v>3899</v>
      </c>
      <c r="L1502" s="373" t="s">
        <v>3938</v>
      </c>
    </row>
    <row r="1503" spans="1:12">
      <c r="A1503" s="2" t="s">
        <v>3936</v>
      </c>
      <c r="B1503" s="2">
        <v>1198641</v>
      </c>
      <c r="C1503" s="2" t="s">
        <v>3153</v>
      </c>
      <c r="D1503" s="2" t="s">
        <v>3154</v>
      </c>
      <c r="E1503" s="2">
        <v>914.5</v>
      </c>
      <c r="F1503" s="2">
        <v>914.5</v>
      </c>
      <c r="G1503" s="34">
        <v>43820</v>
      </c>
      <c r="H1503" s="2">
        <v>97</v>
      </c>
      <c r="I1503" s="2" t="s">
        <v>4174</v>
      </c>
      <c r="J1503" s="2" t="s">
        <v>4158</v>
      </c>
      <c r="K1503" s="2" t="s">
        <v>3899</v>
      </c>
      <c r="L1503" s="373" t="s">
        <v>3938</v>
      </c>
    </row>
    <row r="1504" spans="1:12">
      <c r="A1504" s="2" t="s">
        <v>3936</v>
      </c>
      <c r="B1504" s="2">
        <v>1198641</v>
      </c>
      <c r="C1504" s="2" t="s">
        <v>3153</v>
      </c>
      <c r="D1504" s="2" t="s">
        <v>3154</v>
      </c>
      <c r="E1504" s="2">
        <v>737.5</v>
      </c>
      <c r="F1504" s="2">
        <v>737.5</v>
      </c>
      <c r="G1504" s="34">
        <v>43822</v>
      </c>
      <c r="H1504" s="2">
        <v>95</v>
      </c>
      <c r="I1504" s="2" t="s">
        <v>4174</v>
      </c>
      <c r="J1504" s="2" t="s">
        <v>4158</v>
      </c>
      <c r="K1504" s="2" t="s">
        <v>3899</v>
      </c>
      <c r="L1504" s="373" t="s">
        <v>3938</v>
      </c>
    </row>
    <row r="1505" spans="1:12">
      <c r="A1505" s="2" t="s">
        <v>4665</v>
      </c>
      <c r="B1505" s="2">
        <v>2195</v>
      </c>
      <c r="C1505" s="2" t="s">
        <v>3153</v>
      </c>
      <c r="D1505" s="2" t="s">
        <v>3154</v>
      </c>
      <c r="E1505" s="2">
        <v>737.5</v>
      </c>
      <c r="F1505" s="2">
        <v>737.5</v>
      </c>
      <c r="G1505" s="34">
        <v>43838</v>
      </c>
      <c r="H1505" s="2">
        <v>79</v>
      </c>
      <c r="I1505" s="2" t="s">
        <v>4181</v>
      </c>
      <c r="J1505" s="2" t="s">
        <v>4158</v>
      </c>
      <c r="K1505" s="2" t="s">
        <v>3899</v>
      </c>
      <c r="L1505" s="373" t="s">
        <v>3938</v>
      </c>
    </row>
    <row r="1506" spans="1:12">
      <c r="A1506" s="2" t="s">
        <v>3936</v>
      </c>
      <c r="B1506" s="2">
        <v>1198641</v>
      </c>
      <c r="C1506" s="2" t="s">
        <v>3153</v>
      </c>
      <c r="D1506" s="2" t="s">
        <v>3154</v>
      </c>
      <c r="E1506" s="2">
        <v>914.5</v>
      </c>
      <c r="F1506" s="2">
        <v>914.5</v>
      </c>
      <c r="G1506" s="34">
        <v>43853</v>
      </c>
      <c r="H1506" s="2">
        <v>64</v>
      </c>
      <c r="I1506" s="2" t="s">
        <v>4181</v>
      </c>
      <c r="J1506" s="2" t="s">
        <v>4158</v>
      </c>
      <c r="K1506" s="2" t="s">
        <v>3899</v>
      </c>
      <c r="L1506" s="373" t="s">
        <v>3938</v>
      </c>
    </row>
    <row r="1507" spans="1:12">
      <c r="A1507" s="2" t="s">
        <v>3936</v>
      </c>
      <c r="B1507" s="2">
        <v>1198641</v>
      </c>
      <c r="C1507" s="2" t="s">
        <v>3153</v>
      </c>
      <c r="D1507" s="2" t="s">
        <v>3154</v>
      </c>
      <c r="E1507" s="2">
        <v>737.5</v>
      </c>
      <c r="F1507" s="2">
        <v>737.5</v>
      </c>
      <c r="G1507" s="34">
        <v>43851</v>
      </c>
      <c r="H1507" s="2">
        <v>66</v>
      </c>
      <c r="I1507" s="2" t="s">
        <v>4181</v>
      </c>
      <c r="J1507" s="2" t="s">
        <v>4158</v>
      </c>
      <c r="K1507" s="2" t="s">
        <v>3899</v>
      </c>
      <c r="L1507" s="373" t="s">
        <v>3938</v>
      </c>
    </row>
    <row r="1508" spans="1:12">
      <c r="A1508" s="2" t="s">
        <v>3936</v>
      </c>
      <c r="B1508" s="2">
        <v>1198641</v>
      </c>
      <c r="C1508" s="2" t="s">
        <v>3153</v>
      </c>
      <c r="D1508" s="2" t="s">
        <v>3154</v>
      </c>
      <c r="E1508" s="2">
        <v>914.5</v>
      </c>
      <c r="F1508" s="2">
        <v>914.5</v>
      </c>
      <c r="G1508" s="34">
        <v>43871</v>
      </c>
      <c r="H1508" s="2">
        <v>46</v>
      </c>
      <c r="I1508" s="2" t="s">
        <v>4177</v>
      </c>
      <c r="J1508" s="2" t="s">
        <v>4158</v>
      </c>
      <c r="K1508" s="2" t="s">
        <v>3899</v>
      </c>
      <c r="L1508" s="373" t="s">
        <v>3938</v>
      </c>
    </row>
    <row r="1509" spans="1:12">
      <c r="A1509" s="2" t="s">
        <v>3936</v>
      </c>
      <c r="B1509" s="2">
        <v>1198641</v>
      </c>
      <c r="C1509" s="2" t="s">
        <v>3153</v>
      </c>
      <c r="D1509" s="2" t="s">
        <v>3154</v>
      </c>
      <c r="E1509" s="2">
        <v>737.5</v>
      </c>
      <c r="F1509" s="2">
        <v>737.5</v>
      </c>
      <c r="G1509" s="34">
        <v>43887</v>
      </c>
      <c r="H1509" s="2">
        <v>30</v>
      </c>
      <c r="I1509" s="2" t="s">
        <v>4179</v>
      </c>
      <c r="J1509" s="2" t="s">
        <v>4158</v>
      </c>
      <c r="K1509" s="2" t="s">
        <v>3899</v>
      </c>
      <c r="L1509" s="373" t="s">
        <v>3938</v>
      </c>
    </row>
    <row r="1510" spans="1:12">
      <c r="A1510" s="2" t="s">
        <v>3936</v>
      </c>
      <c r="B1510" s="2">
        <v>1198641</v>
      </c>
      <c r="C1510" s="2" t="s">
        <v>3153</v>
      </c>
      <c r="D1510" s="2" t="s">
        <v>3154</v>
      </c>
      <c r="E1510" s="2">
        <v>914.5</v>
      </c>
      <c r="F1510" s="2">
        <v>914.5</v>
      </c>
      <c r="G1510" s="34">
        <v>43890</v>
      </c>
      <c r="H1510" s="2">
        <v>27</v>
      </c>
      <c r="I1510" s="2" t="s">
        <v>4179</v>
      </c>
      <c r="J1510" s="2" t="s">
        <v>4158</v>
      </c>
      <c r="K1510" s="2" t="s">
        <v>3899</v>
      </c>
      <c r="L1510" s="373" t="s">
        <v>3938</v>
      </c>
    </row>
    <row r="1511" spans="1:12">
      <c r="A1511" s="2" t="s">
        <v>3936</v>
      </c>
      <c r="B1511" s="2">
        <v>1198641</v>
      </c>
      <c r="C1511" s="2" t="s">
        <v>3153</v>
      </c>
      <c r="D1511" s="2" t="s">
        <v>3154</v>
      </c>
      <c r="E1511" s="2">
        <v>914.5</v>
      </c>
      <c r="F1511" s="2">
        <v>914.5</v>
      </c>
      <c r="G1511" s="34">
        <v>43908</v>
      </c>
      <c r="H1511" s="2">
        <v>9</v>
      </c>
      <c r="I1511" s="2" t="s">
        <v>4179</v>
      </c>
      <c r="J1511" s="2" t="s">
        <v>4158</v>
      </c>
      <c r="K1511" s="2" t="s">
        <v>3899</v>
      </c>
      <c r="L1511" s="373" t="s">
        <v>3938</v>
      </c>
    </row>
    <row r="1512" spans="1:12">
      <c r="A1512" s="2" t="s">
        <v>3936</v>
      </c>
      <c r="B1512" s="2">
        <v>1198641</v>
      </c>
      <c r="C1512" s="2" t="s">
        <v>3153</v>
      </c>
      <c r="D1512" s="2" t="s">
        <v>3154</v>
      </c>
      <c r="E1512" s="2">
        <v>737.5</v>
      </c>
      <c r="F1512" s="2">
        <v>737.5</v>
      </c>
      <c r="G1512" s="34">
        <v>43819</v>
      </c>
      <c r="H1512" s="2">
        <v>98</v>
      </c>
      <c r="I1512" s="2" t="s">
        <v>4174</v>
      </c>
      <c r="J1512" s="2" t="s">
        <v>4158</v>
      </c>
      <c r="K1512" s="2" t="s">
        <v>3899</v>
      </c>
      <c r="L1512" s="373" t="s">
        <v>3938</v>
      </c>
    </row>
    <row r="1513" spans="1:12">
      <c r="A1513" s="2" t="s">
        <v>3936</v>
      </c>
      <c r="B1513" s="2">
        <v>1198641</v>
      </c>
      <c r="C1513" s="2" t="s">
        <v>3153</v>
      </c>
      <c r="D1513" s="2" t="s">
        <v>3154</v>
      </c>
      <c r="E1513" s="2">
        <v>914.5</v>
      </c>
      <c r="F1513" s="2">
        <v>914.5</v>
      </c>
      <c r="G1513" s="34">
        <v>43876</v>
      </c>
      <c r="H1513" s="2">
        <v>41</v>
      </c>
      <c r="I1513" s="2" t="s">
        <v>4177</v>
      </c>
      <c r="J1513" s="2" t="s">
        <v>4158</v>
      </c>
      <c r="K1513" s="2" t="s">
        <v>3899</v>
      </c>
      <c r="L1513" s="373" t="s">
        <v>3938</v>
      </c>
    </row>
    <row r="1514" spans="1:12">
      <c r="A1514" s="2" t="s">
        <v>3936</v>
      </c>
      <c r="B1514" s="2">
        <v>1198641</v>
      </c>
      <c r="C1514" s="2" t="s">
        <v>3153</v>
      </c>
      <c r="D1514" s="2" t="s">
        <v>3154</v>
      </c>
      <c r="E1514" s="2">
        <v>914.5</v>
      </c>
      <c r="F1514" s="2">
        <v>914.5</v>
      </c>
      <c r="G1514" s="34">
        <v>43861</v>
      </c>
      <c r="H1514" s="2">
        <v>56</v>
      </c>
      <c r="I1514" s="2" t="s">
        <v>4177</v>
      </c>
      <c r="J1514" s="2" t="s">
        <v>4158</v>
      </c>
      <c r="K1514" s="2" t="s">
        <v>3899</v>
      </c>
      <c r="L1514" s="373" t="s">
        <v>3938</v>
      </c>
    </row>
    <row r="1515" spans="1:12">
      <c r="A1515" s="2" t="s">
        <v>3936</v>
      </c>
      <c r="B1515" s="2">
        <v>1198641</v>
      </c>
      <c r="C1515" s="2" t="s">
        <v>3153</v>
      </c>
      <c r="D1515" s="2" t="s">
        <v>3154</v>
      </c>
      <c r="E1515" s="2">
        <v>737.5</v>
      </c>
      <c r="F1515" s="2">
        <v>737.5</v>
      </c>
      <c r="G1515" s="34">
        <v>43908</v>
      </c>
      <c r="H1515" s="2">
        <v>9</v>
      </c>
      <c r="I1515" s="2" t="s">
        <v>4179</v>
      </c>
      <c r="J1515" s="2" t="s">
        <v>4158</v>
      </c>
      <c r="K1515" s="2" t="s">
        <v>3899</v>
      </c>
      <c r="L1515" s="373" t="s">
        <v>3938</v>
      </c>
    </row>
    <row r="1516" spans="1:12">
      <c r="A1516" s="2" t="s">
        <v>3936</v>
      </c>
      <c r="B1516" s="2">
        <v>1198641</v>
      </c>
      <c r="C1516" s="2" t="s">
        <v>3153</v>
      </c>
      <c r="D1516" s="2" t="s">
        <v>3154</v>
      </c>
      <c r="E1516" s="2">
        <v>914.5</v>
      </c>
      <c r="F1516" s="2">
        <v>914.5</v>
      </c>
      <c r="G1516" s="34">
        <v>43909</v>
      </c>
      <c r="H1516" s="2">
        <v>8</v>
      </c>
      <c r="I1516" s="2" t="s">
        <v>4179</v>
      </c>
      <c r="J1516" s="2" t="s">
        <v>4158</v>
      </c>
      <c r="K1516" s="2" t="s">
        <v>3899</v>
      </c>
      <c r="L1516" s="373" t="s">
        <v>3938</v>
      </c>
    </row>
    <row r="1517" spans="1:12">
      <c r="A1517" s="2" t="s">
        <v>3936</v>
      </c>
      <c r="B1517" s="2">
        <v>1198641</v>
      </c>
      <c r="C1517" s="2" t="s">
        <v>3153</v>
      </c>
      <c r="D1517" s="2" t="s">
        <v>3154</v>
      </c>
      <c r="E1517" s="2">
        <v>914.5</v>
      </c>
      <c r="F1517" s="2">
        <v>914.5</v>
      </c>
      <c r="G1517" s="34">
        <v>43829</v>
      </c>
      <c r="H1517" s="2">
        <v>88</v>
      </c>
      <c r="I1517" s="2" t="s">
        <v>4181</v>
      </c>
      <c r="J1517" s="2" t="s">
        <v>4158</v>
      </c>
      <c r="K1517" s="2" t="s">
        <v>3899</v>
      </c>
      <c r="L1517" s="373" t="s">
        <v>3938</v>
      </c>
    </row>
    <row r="1518" spans="1:12">
      <c r="A1518" s="2" t="s">
        <v>3936</v>
      </c>
      <c r="B1518" s="2">
        <v>1198641</v>
      </c>
      <c r="C1518" s="2" t="s">
        <v>3153</v>
      </c>
      <c r="D1518" s="2" t="s">
        <v>3154</v>
      </c>
      <c r="E1518" s="2">
        <v>737.5</v>
      </c>
      <c r="F1518" s="2">
        <v>737.5</v>
      </c>
      <c r="G1518" s="34">
        <v>43857</v>
      </c>
      <c r="H1518" s="2">
        <v>60</v>
      </c>
      <c r="I1518" s="2" t="s">
        <v>4177</v>
      </c>
      <c r="J1518" s="2" t="s">
        <v>4158</v>
      </c>
      <c r="K1518" s="2" t="s">
        <v>3899</v>
      </c>
      <c r="L1518" s="373" t="s">
        <v>3938</v>
      </c>
    </row>
    <row r="1519" spans="1:12">
      <c r="A1519" s="2" t="s">
        <v>3936</v>
      </c>
      <c r="B1519" s="2">
        <v>1198641</v>
      </c>
      <c r="C1519" s="2" t="s">
        <v>3153</v>
      </c>
      <c r="D1519" s="2" t="s">
        <v>3154</v>
      </c>
      <c r="E1519" s="2">
        <v>737.5</v>
      </c>
      <c r="F1519" s="2">
        <v>737.5</v>
      </c>
      <c r="G1519" s="34">
        <v>43826</v>
      </c>
      <c r="H1519" s="2">
        <v>91</v>
      </c>
      <c r="I1519" s="2" t="s">
        <v>4174</v>
      </c>
      <c r="J1519" s="2" t="s">
        <v>4158</v>
      </c>
      <c r="K1519" s="2" t="s">
        <v>3899</v>
      </c>
      <c r="L1519" s="373" t="s">
        <v>3938</v>
      </c>
    </row>
    <row r="1520" spans="1:12">
      <c r="A1520" s="2" t="s">
        <v>3936</v>
      </c>
      <c r="B1520" s="2">
        <v>1198641</v>
      </c>
      <c r="C1520" s="2" t="s">
        <v>3153</v>
      </c>
      <c r="D1520" s="2" t="s">
        <v>3154</v>
      </c>
      <c r="E1520" s="2">
        <v>472</v>
      </c>
      <c r="F1520" s="2">
        <v>472</v>
      </c>
      <c r="G1520" s="34">
        <v>43803</v>
      </c>
      <c r="H1520" s="2">
        <v>114</v>
      </c>
      <c r="I1520" s="2" t="s">
        <v>4174</v>
      </c>
      <c r="J1520" s="2" t="s">
        <v>4158</v>
      </c>
      <c r="K1520" s="2" t="s">
        <v>3899</v>
      </c>
      <c r="L1520" s="373" t="s">
        <v>3938</v>
      </c>
    </row>
    <row r="1521" spans="1:12">
      <c r="A1521" s="2" t="s">
        <v>3936</v>
      </c>
      <c r="B1521" s="2">
        <v>1198641</v>
      </c>
      <c r="C1521" s="2" t="s">
        <v>3153</v>
      </c>
      <c r="D1521" s="2" t="s">
        <v>3154</v>
      </c>
      <c r="E1521" s="2">
        <v>914.5</v>
      </c>
      <c r="F1521" s="2">
        <v>914.5</v>
      </c>
      <c r="G1521" s="34">
        <v>43858</v>
      </c>
      <c r="H1521" s="2">
        <v>59</v>
      </c>
      <c r="I1521" s="2" t="s">
        <v>4177</v>
      </c>
      <c r="J1521" s="2" t="s">
        <v>4158</v>
      </c>
      <c r="K1521" s="2" t="s">
        <v>3899</v>
      </c>
      <c r="L1521" s="373" t="s">
        <v>3938</v>
      </c>
    </row>
    <row r="1522" spans="1:12">
      <c r="A1522" s="2" t="s">
        <v>3936</v>
      </c>
      <c r="B1522" s="2">
        <v>1198641</v>
      </c>
      <c r="C1522" s="2" t="s">
        <v>3153</v>
      </c>
      <c r="D1522" s="2" t="s">
        <v>3154</v>
      </c>
      <c r="E1522" s="2">
        <v>737.5</v>
      </c>
      <c r="F1522" s="2">
        <v>737.5</v>
      </c>
      <c r="G1522" s="34">
        <v>43893</v>
      </c>
      <c r="H1522" s="2">
        <v>24</v>
      </c>
      <c r="I1522" s="2" t="s">
        <v>4179</v>
      </c>
      <c r="J1522" s="2" t="s">
        <v>4158</v>
      </c>
      <c r="K1522" s="2" t="s">
        <v>3899</v>
      </c>
      <c r="L1522" s="373" t="s">
        <v>3938</v>
      </c>
    </row>
    <row r="1523" spans="1:12">
      <c r="A1523" s="2" t="s">
        <v>3936</v>
      </c>
      <c r="B1523" s="2">
        <v>1198641</v>
      </c>
      <c r="C1523" s="2" t="s">
        <v>3153</v>
      </c>
      <c r="D1523" s="2" t="s">
        <v>3154</v>
      </c>
      <c r="E1523" s="2">
        <v>737.5</v>
      </c>
      <c r="F1523" s="2">
        <v>737.5</v>
      </c>
      <c r="G1523" s="34">
        <v>43810</v>
      </c>
      <c r="H1523" s="2">
        <v>107</v>
      </c>
      <c r="I1523" s="2" t="s">
        <v>4174</v>
      </c>
      <c r="J1523" s="2" t="s">
        <v>4158</v>
      </c>
      <c r="K1523" s="2" t="s">
        <v>3899</v>
      </c>
      <c r="L1523" s="373" t="s">
        <v>3938</v>
      </c>
    </row>
    <row r="1524" spans="1:12">
      <c r="A1524" s="2" t="s">
        <v>3936</v>
      </c>
      <c r="B1524" s="2">
        <v>1198641</v>
      </c>
      <c r="C1524" s="2" t="s">
        <v>3153</v>
      </c>
      <c r="D1524" s="2" t="s">
        <v>3154</v>
      </c>
      <c r="E1524" s="2">
        <v>1003</v>
      </c>
      <c r="F1524" s="2">
        <v>1003</v>
      </c>
      <c r="G1524" s="34">
        <v>43879</v>
      </c>
      <c r="H1524" s="2">
        <v>38</v>
      </c>
      <c r="I1524" s="2" t="s">
        <v>4177</v>
      </c>
      <c r="J1524" s="2" t="s">
        <v>4158</v>
      </c>
      <c r="K1524" s="2" t="s">
        <v>3899</v>
      </c>
      <c r="L1524" s="373" t="s">
        <v>3938</v>
      </c>
    </row>
    <row r="1525" spans="1:12">
      <c r="A1525" s="2" t="s">
        <v>3936</v>
      </c>
      <c r="B1525" s="2">
        <v>1198641</v>
      </c>
      <c r="C1525" s="2" t="s">
        <v>3153</v>
      </c>
      <c r="D1525" s="2" t="s">
        <v>3154</v>
      </c>
      <c r="E1525" s="2">
        <v>737.5</v>
      </c>
      <c r="F1525" s="2">
        <v>737.5</v>
      </c>
      <c r="G1525" s="34">
        <v>43844</v>
      </c>
      <c r="H1525" s="2">
        <v>73</v>
      </c>
      <c r="I1525" s="2" t="s">
        <v>4181</v>
      </c>
      <c r="J1525" s="2" t="s">
        <v>4158</v>
      </c>
      <c r="K1525" s="2" t="s">
        <v>3899</v>
      </c>
      <c r="L1525" s="373" t="s">
        <v>3938</v>
      </c>
    </row>
    <row r="1526" spans="1:12">
      <c r="A1526" s="2" t="s">
        <v>3936</v>
      </c>
      <c r="B1526" s="2">
        <v>1198641</v>
      </c>
      <c r="C1526" s="2" t="s">
        <v>3153</v>
      </c>
      <c r="D1526" s="2" t="s">
        <v>3154</v>
      </c>
      <c r="E1526" s="2">
        <v>737.5</v>
      </c>
      <c r="F1526" s="2">
        <v>737.5</v>
      </c>
      <c r="G1526" s="34">
        <v>43874</v>
      </c>
      <c r="H1526" s="2">
        <v>43</v>
      </c>
      <c r="I1526" s="2" t="s">
        <v>4177</v>
      </c>
      <c r="J1526" s="2" t="s">
        <v>4158</v>
      </c>
      <c r="K1526" s="2" t="s">
        <v>3899</v>
      </c>
      <c r="L1526" s="373" t="s">
        <v>3938</v>
      </c>
    </row>
    <row r="1527" spans="1:12">
      <c r="A1527" s="2" t="s">
        <v>3936</v>
      </c>
      <c r="B1527" s="2">
        <v>1198641</v>
      </c>
      <c r="C1527" s="2" t="s">
        <v>3153</v>
      </c>
      <c r="D1527" s="2" t="s">
        <v>3154</v>
      </c>
      <c r="E1527" s="2">
        <v>737.5</v>
      </c>
      <c r="F1527" s="2">
        <v>737.5</v>
      </c>
      <c r="G1527" s="34">
        <v>43802</v>
      </c>
      <c r="H1527" s="2">
        <v>115</v>
      </c>
      <c r="I1527" s="2" t="s">
        <v>4174</v>
      </c>
      <c r="J1527" s="2" t="s">
        <v>4158</v>
      </c>
      <c r="K1527" s="2" t="s">
        <v>3899</v>
      </c>
      <c r="L1527" s="373" t="s">
        <v>3938</v>
      </c>
    </row>
    <row r="1528" spans="1:12">
      <c r="A1528" s="2" t="s">
        <v>3936</v>
      </c>
      <c r="B1528" s="2">
        <v>1198641</v>
      </c>
      <c r="C1528" s="2" t="s">
        <v>3153</v>
      </c>
      <c r="D1528" s="2" t="s">
        <v>3154</v>
      </c>
      <c r="E1528" s="2">
        <v>737.5</v>
      </c>
      <c r="F1528" s="2">
        <v>737.5</v>
      </c>
      <c r="G1528" s="34">
        <v>43864</v>
      </c>
      <c r="H1528" s="2">
        <v>53</v>
      </c>
      <c r="I1528" s="2" t="s">
        <v>4177</v>
      </c>
      <c r="J1528" s="2" t="s">
        <v>4158</v>
      </c>
      <c r="K1528" s="2" t="s">
        <v>3899</v>
      </c>
      <c r="L1528" s="373" t="s">
        <v>3938</v>
      </c>
    </row>
    <row r="1529" spans="1:12">
      <c r="A1529" s="2" t="s">
        <v>4666</v>
      </c>
      <c r="B1529" s="2">
        <v>2544</v>
      </c>
      <c r="C1529" s="2" t="s">
        <v>3153</v>
      </c>
      <c r="D1529" s="2" t="s">
        <v>3154</v>
      </c>
      <c r="E1529" s="2">
        <v>914.5</v>
      </c>
      <c r="F1529" s="2">
        <v>914.5</v>
      </c>
      <c r="G1529" s="34">
        <v>43904</v>
      </c>
      <c r="H1529" s="2">
        <v>13</v>
      </c>
      <c r="I1529" s="2" t="s">
        <v>4179</v>
      </c>
      <c r="J1529" s="2" t="s">
        <v>4158</v>
      </c>
      <c r="K1529" s="2" t="s">
        <v>3899</v>
      </c>
      <c r="L1529" s="373" t="s">
        <v>3938</v>
      </c>
    </row>
    <row r="1530" spans="1:12">
      <c r="A1530" s="2" t="s">
        <v>4637</v>
      </c>
      <c r="B1530" s="2">
        <v>1170031</v>
      </c>
      <c r="C1530" s="2" t="s">
        <v>3153</v>
      </c>
      <c r="D1530" s="2" t="s">
        <v>3154</v>
      </c>
      <c r="E1530" s="2">
        <v>737.5</v>
      </c>
      <c r="F1530" s="2">
        <v>737.5</v>
      </c>
      <c r="G1530" s="34">
        <v>43859</v>
      </c>
      <c r="H1530" s="2">
        <v>58</v>
      </c>
      <c r="I1530" s="2" t="s">
        <v>4177</v>
      </c>
      <c r="J1530" s="2" t="s">
        <v>4158</v>
      </c>
      <c r="K1530" s="2" t="s">
        <v>3899</v>
      </c>
      <c r="L1530" s="373" t="s">
        <v>3938</v>
      </c>
    </row>
    <row r="1531" spans="1:12">
      <c r="A1531" s="2" t="s">
        <v>3936</v>
      </c>
      <c r="B1531" s="2">
        <v>1198641</v>
      </c>
      <c r="C1531" s="2" t="s">
        <v>3153</v>
      </c>
      <c r="D1531" s="2" t="s">
        <v>3154</v>
      </c>
      <c r="E1531" s="2">
        <v>737.5</v>
      </c>
      <c r="F1531" s="2">
        <v>737.5</v>
      </c>
      <c r="G1531" s="34">
        <v>43812</v>
      </c>
      <c r="H1531" s="2">
        <v>105</v>
      </c>
      <c r="I1531" s="2" t="s">
        <v>4174</v>
      </c>
      <c r="J1531" s="2" t="s">
        <v>4158</v>
      </c>
      <c r="K1531" s="2" t="s">
        <v>3899</v>
      </c>
      <c r="L1531" s="373" t="s">
        <v>3938</v>
      </c>
    </row>
    <row r="1532" spans="1:12">
      <c r="A1532" s="2" t="s">
        <v>3936</v>
      </c>
      <c r="B1532" s="2">
        <v>1198641</v>
      </c>
      <c r="C1532" s="2" t="s">
        <v>3153</v>
      </c>
      <c r="D1532" s="2" t="s">
        <v>3154</v>
      </c>
      <c r="E1532" s="2">
        <v>914.5</v>
      </c>
      <c r="F1532" s="2">
        <v>914.5</v>
      </c>
      <c r="G1532" s="34">
        <v>43826</v>
      </c>
      <c r="H1532" s="2">
        <v>91</v>
      </c>
      <c r="I1532" s="2" t="s">
        <v>4174</v>
      </c>
      <c r="J1532" s="2" t="s">
        <v>4158</v>
      </c>
      <c r="K1532" s="2" t="s">
        <v>3899</v>
      </c>
      <c r="L1532" s="373" t="s">
        <v>3938</v>
      </c>
    </row>
    <row r="1533" spans="1:12">
      <c r="A1533" s="2" t="s">
        <v>3936</v>
      </c>
      <c r="B1533" s="2">
        <v>1198641</v>
      </c>
      <c r="C1533" s="2" t="s">
        <v>3153</v>
      </c>
      <c r="D1533" s="2" t="s">
        <v>3154</v>
      </c>
      <c r="E1533" s="2">
        <v>531</v>
      </c>
      <c r="F1533" s="2">
        <v>531</v>
      </c>
      <c r="G1533" s="34">
        <v>43820</v>
      </c>
      <c r="H1533" s="2">
        <v>97</v>
      </c>
      <c r="I1533" s="2" t="s">
        <v>4174</v>
      </c>
      <c r="J1533" s="2" t="s">
        <v>4158</v>
      </c>
      <c r="K1533" s="2" t="s">
        <v>3899</v>
      </c>
      <c r="L1533" s="373" t="s">
        <v>3938</v>
      </c>
    </row>
    <row r="1534" spans="1:12">
      <c r="A1534" s="2" t="s">
        <v>4667</v>
      </c>
      <c r="B1534" s="2">
        <v>1912</v>
      </c>
      <c r="C1534" s="2" t="s">
        <v>3153</v>
      </c>
      <c r="D1534" s="2" t="s">
        <v>3154</v>
      </c>
      <c r="E1534" s="2">
        <v>737.5</v>
      </c>
      <c r="F1534" s="2">
        <v>737.5</v>
      </c>
      <c r="G1534" s="34">
        <v>43841</v>
      </c>
      <c r="H1534" s="2">
        <v>76</v>
      </c>
      <c r="I1534" s="2" t="s">
        <v>4181</v>
      </c>
      <c r="J1534" s="2" t="s">
        <v>4158</v>
      </c>
      <c r="K1534" s="2" t="s">
        <v>3899</v>
      </c>
      <c r="L1534" s="373" t="s">
        <v>3938</v>
      </c>
    </row>
    <row r="1535" spans="1:12">
      <c r="A1535" s="2" t="s">
        <v>3936</v>
      </c>
      <c r="B1535" s="2">
        <v>1198641</v>
      </c>
      <c r="C1535" s="2" t="s">
        <v>3153</v>
      </c>
      <c r="D1535" s="2" t="s">
        <v>3154</v>
      </c>
      <c r="E1535" s="2">
        <v>737.5</v>
      </c>
      <c r="F1535" s="2">
        <v>737.5</v>
      </c>
      <c r="G1535" s="34">
        <v>43897</v>
      </c>
      <c r="H1535" s="2">
        <v>20</v>
      </c>
      <c r="I1535" s="2" t="s">
        <v>4179</v>
      </c>
      <c r="J1535" s="2" t="s">
        <v>4158</v>
      </c>
      <c r="K1535" s="2" t="s">
        <v>3899</v>
      </c>
      <c r="L1535" s="373" t="s">
        <v>3938</v>
      </c>
    </row>
    <row r="1536" spans="1:12">
      <c r="A1536" s="2" t="s">
        <v>4668</v>
      </c>
      <c r="B1536" s="2">
        <v>808563</v>
      </c>
      <c r="C1536" s="2" t="s">
        <v>3153</v>
      </c>
      <c r="D1536" s="2" t="s">
        <v>3154</v>
      </c>
      <c r="E1536" s="2">
        <v>775</v>
      </c>
      <c r="F1536" s="2">
        <v>775</v>
      </c>
      <c r="G1536" s="34">
        <v>43838</v>
      </c>
      <c r="H1536" s="2">
        <v>79</v>
      </c>
      <c r="I1536" s="2" t="s">
        <v>4181</v>
      </c>
      <c r="J1536" s="2" t="s">
        <v>4158</v>
      </c>
      <c r="K1536" s="2" t="s">
        <v>3899</v>
      </c>
      <c r="L1536" s="373" t="s">
        <v>3938</v>
      </c>
    </row>
    <row r="1537" spans="1:12">
      <c r="A1537" s="2" t="s">
        <v>3936</v>
      </c>
      <c r="B1537" s="2">
        <v>1198641</v>
      </c>
      <c r="C1537" s="2" t="s">
        <v>3153</v>
      </c>
      <c r="D1537" s="2" t="s">
        <v>3154</v>
      </c>
      <c r="E1537" s="2">
        <v>737.5</v>
      </c>
      <c r="F1537" s="2">
        <v>737.5</v>
      </c>
      <c r="G1537" s="34">
        <v>43839</v>
      </c>
      <c r="H1537" s="2">
        <v>78</v>
      </c>
      <c r="I1537" s="2" t="s">
        <v>4181</v>
      </c>
      <c r="J1537" s="2" t="s">
        <v>4158</v>
      </c>
      <c r="K1537" s="2" t="s">
        <v>3899</v>
      </c>
      <c r="L1537" s="373" t="s">
        <v>3938</v>
      </c>
    </row>
    <row r="1538" spans="1:12">
      <c r="A1538" s="2" t="s">
        <v>3936</v>
      </c>
      <c r="B1538" s="2">
        <v>1198641</v>
      </c>
      <c r="C1538" s="2" t="s">
        <v>3153</v>
      </c>
      <c r="D1538" s="2" t="s">
        <v>3154</v>
      </c>
      <c r="E1538" s="2">
        <v>472</v>
      </c>
      <c r="F1538" s="2">
        <v>472</v>
      </c>
      <c r="G1538" s="34">
        <v>43829</v>
      </c>
      <c r="H1538" s="2">
        <v>88</v>
      </c>
      <c r="I1538" s="2" t="s">
        <v>4181</v>
      </c>
      <c r="J1538" s="2" t="s">
        <v>4158</v>
      </c>
      <c r="K1538" s="2" t="s">
        <v>3899</v>
      </c>
      <c r="L1538" s="373" t="s">
        <v>3938</v>
      </c>
    </row>
    <row r="1539" spans="1:12">
      <c r="A1539" s="2" t="s">
        <v>3936</v>
      </c>
      <c r="B1539" s="2">
        <v>1198641</v>
      </c>
      <c r="C1539" s="2" t="s">
        <v>3153</v>
      </c>
      <c r="D1539" s="2" t="s">
        <v>3154</v>
      </c>
      <c r="E1539" s="2">
        <v>914.5</v>
      </c>
      <c r="F1539" s="2">
        <v>914.5</v>
      </c>
      <c r="G1539" s="34">
        <v>43838</v>
      </c>
      <c r="H1539" s="2">
        <v>79</v>
      </c>
      <c r="I1539" s="2" t="s">
        <v>4181</v>
      </c>
      <c r="J1539" s="2" t="s">
        <v>4158</v>
      </c>
      <c r="K1539" s="2" t="s">
        <v>3899</v>
      </c>
      <c r="L1539" s="373" t="s">
        <v>3938</v>
      </c>
    </row>
    <row r="1540" spans="1:12">
      <c r="A1540" s="2" t="s">
        <v>3936</v>
      </c>
      <c r="B1540" s="2">
        <v>1198641</v>
      </c>
      <c r="C1540" s="2" t="s">
        <v>3153</v>
      </c>
      <c r="D1540" s="2" t="s">
        <v>3154</v>
      </c>
      <c r="E1540" s="2">
        <v>737.5</v>
      </c>
      <c r="F1540" s="2">
        <v>737.5</v>
      </c>
      <c r="G1540" s="34">
        <v>43837</v>
      </c>
      <c r="H1540" s="2">
        <v>80</v>
      </c>
      <c r="I1540" s="2" t="s">
        <v>4181</v>
      </c>
      <c r="J1540" s="2" t="s">
        <v>4158</v>
      </c>
      <c r="K1540" s="2" t="s">
        <v>3899</v>
      </c>
      <c r="L1540" s="373" t="s">
        <v>3938</v>
      </c>
    </row>
    <row r="1541" spans="1:12">
      <c r="A1541" s="2" t="s">
        <v>3936</v>
      </c>
      <c r="B1541" s="2">
        <v>1198641</v>
      </c>
      <c r="C1541" s="2" t="s">
        <v>3153</v>
      </c>
      <c r="D1541" s="2" t="s">
        <v>3154</v>
      </c>
      <c r="E1541" s="2">
        <v>914.5</v>
      </c>
      <c r="F1541" s="2">
        <v>914.5</v>
      </c>
      <c r="G1541" s="34">
        <v>43902</v>
      </c>
      <c r="H1541" s="2">
        <v>15</v>
      </c>
      <c r="I1541" s="2" t="s">
        <v>4179</v>
      </c>
      <c r="J1541" s="2" t="s">
        <v>4158</v>
      </c>
      <c r="K1541" s="2" t="s">
        <v>3899</v>
      </c>
      <c r="L1541" s="373" t="s">
        <v>3938</v>
      </c>
    </row>
    <row r="1542" spans="1:12">
      <c r="A1542" s="2" t="s">
        <v>3936</v>
      </c>
      <c r="B1542" s="2">
        <v>1198641</v>
      </c>
      <c r="C1542" s="2" t="s">
        <v>3153</v>
      </c>
      <c r="D1542" s="2" t="s">
        <v>3154</v>
      </c>
      <c r="E1542" s="2">
        <v>737.5</v>
      </c>
      <c r="F1542" s="2">
        <v>737.5</v>
      </c>
      <c r="G1542" s="34">
        <v>43810</v>
      </c>
      <c r="H1542" s="2">
        <v>107</v>
      </c>
      <c r="I1542" s="2" t="s">
        <v>4174</v>
      </c>
      <c r="J1542" s="2" t="s">
        <v>4158</v>
      </c>
      <c r="K1542" s="2" t="s">
        <v>3899</v>
      </c>
      <c r="L1542" s="373" t="s">
        <v>3938</v>
      </c>
    </row>
    <row r="1543" spans="1:12">
      <c r="A1543" s="2" t="s">
        <v>3936</v>
      </c>
      <c r="B1543" s="2">
        <v>1198641</v>
      </c>
      <c r="C1543" s="2" t="s">
        <v>3153</v>
      </c>
      <c r="D1543" s="2" t="s">
        <v>3154</v>
      </c>
      <c r="E1543" s="2">
        <v>737.5</v>
      </c>
      <c r="F1543" s="2">
        <v>737.5</v>
      </c>
      <c r="G1543" s="34">
        <v>43828</v>
      </c>
      <c r="H1543" s="2">
        <v>89</v>
      </c>
      <c r="I1543" s="2" t="s">
        <v>4181</v>
      </c>
      <c r="J1543" s="2" t="s">
        <v>4158</v>
      </c>
      <c r="K1543" s="2" t="s">
        <v>3899</v>
      </c>
      <c r="L1543" s="373" t="s">
        <v>3938</v>
      </c>
    </row>
    <row r="1544" spans="1:12">
      <c r="A1544" s="2" t="s">
        <v>3936</v>
      </c>
      <c r="B1544" s="2">
        <v>1198641</v>
      </c>
      <c r="C1544" s="2" t="s">
        <v>3153</v>
      </c>
      <c r="D1544" s="2" t="s">
        <v>3154</v>
      </c>
      <c r="E1544" s="2">
        <v>737.5</v>
      </c>
      <c r="F1544" s="2">
        <v>737.5</v>
      </c>
      <c r="G1544" s="34">
        <v>43805</v>
      </c>
      <c r="H1544" s="2">
        <v>112</v>
      </c>
      <c r="I1544" s="2" t="s">
        <v>4174</v>
      </c>
      <c r="J1544" s="2" t="s">
        <v>4158</v>
      </c>
      <c r="K1544" s="2" t="s">
        <v>3899</v>
      </c>
      <c r="L1544" s="373" t="s">
        <v>3938</v>
      </c>
    </row>
    <row r="1545" spans="1:12">
      <c r="A1545" s="2" t="s">
        <v>3936</v>
      </c>
      <c r="B1545" s="2">
        <v>1198641</v>
      </c>
      <c r="C1545" s="2" t="s">
        <v>3153</v>
      </c>
      <c r="D1545" s="2" t="s">
        <v>3154</v>
      </c>
      <c r="E1545" s="2">
        <v>914.5</v>
      </c>
      <c r="F1545" s="2">
        <v>914.5</v>
      </c>
      <c r="G1545" s="34">
        <v>43834</v>
      </c>
      <c r="H1545" s="2">
        <v>83</v>
      </c>
      <c r="I1545" s="2" t="s">
        <v>4181</v>
      </c>
      <c r="J1545" s="2" t="s">
        <v>4158</v>
      </c>
      <c r="K1545" s="2" t="s">
        <v>3899</v>
      </c>
      <c r="L1545" s="373" t="s">
        <v>3938</v>
      </c>
    </row>
    <row r="1546" spans="1:12">
      <c r="A1546" s="2" t="s">
        <v>3936</v>
      </c>
      <c r="B1546" s="2">
        <v>1198641</v>
      </c>
      <c r="C1546" s="2" t="s">
        <v>3153</v>
      </c>
      <c r="D1546" s="2" t="s">
        <v>3154</v>
      </c>
      <c r="E1546" s="2">
        <v>914.5</v>
      </c>
      <c r="F1546" s="2">
        <v>914.5</v>
      </c>
      <c r="G1546" s="34">
        <v>43854</v>
      </c>
      <c r="H1546" s="2">
        <v>63</v>
      </c>
      <c r="I1546" s="2" t="s">
        <v>4181</v>
      </c>
      <c r="J1546" s="2" t="s">
        <v>4158</v>
      </c>
      <c r="K1546" s="2" t="s">
        <v>3899</v>
      </c>
      <c r="L1546" s="373" t="s">
        <v>3938</v>
      </c>
    </row>
    <row r="1547" spans="1:12">
      <c r="A1547" s="2" t="s">
        <v>3936</v>
      </c>
      <c r="B1547" s="2">
        <v>1198641</v>
      </c>
      <c r="C1547" s="2" t="s">
        <v>3153</v>
      </c>
      <c r="D1547" s="2" t="s">
        <v>3154</v>
      </c>
      <c r="E1547" s="2">
        <v>914.5</v>
      </c>
      <c r="F1547" s="2">
        <v>914.5</v>
      </c>
      <c r="G1547" s="34">
        <v>43885</v>
      </c>
      <c r="H1547" s="2">
        <v>32</v>
      </c>
      <c r="I1547" s="2" t="s">
        <v>4177</v>
      </c>
      <c r="J1547" s="2" t="s">
        <v>4158</v>
      </c>
      <c r="K1547" s="2" t="s">
        <v>3899</v>
      </c>
      <c r="L1547" s="373" t="s">
        <v>3938</v>
      </c>
    </row>
    <row r="1548" spans="1:12">
      <c r="A1548" s="2" t="s">
        <v>3936</v>
      </c>
      <c r="B1548" s="2">
        <v>1198641</v>
      </c>
      <c r="C1548" s="2" t="s">
        <v>3153</v>
      </c>
      <c r="D1548" s="2" t="s">
        <v>3154</v>
      </c>
      <c r="E1548" s="2">
        <v>737.5</v>
      </c>
      <c r="F1548" s="2">
        <v>737.5</v>
      </c>
      <c r="G1548" s="34">
        <v>43882</v>
      </c>
      <c r="H1548" s="2">
        <v>35</v>
      </c>
      <c r="I1548" s="2" t="s">
        <v>4177</v>
      </c>
      <c r="J1548" s="2" t="s">
        <v>4158</v>
      </c>
      <c r="K1548" s="2" t="s">
        <v>3899</v>
      </c>
      <c r="L1548" s="373" t="s">
        <v>3938</v>
      </c>
    </row>
    <row r="1549" spans="1:12">
      <c r="A1549" s="2" t="s">
        <v>3936</v>
      </c>
      <c r="B1549" s="2">
        <v>1198641</v>
      </c>
      <c r="C1549" s="2" t="s">
        <v>3153</v>
      </c>
      <c r="D1549" s="2" t="s">
        <v>3154</v>
      </c>
      <c r="E1549" s="2">
        <v>737.5</v>
      </c>
      <c r="F1549" s="2">
        <v>737.5</v>
      </c>
      <c r="G1549" s="34">
        <v>43865</v>
      </c>
      <c r="H1549" s="2">
        <v>52</v>
      </c>
      <c r="I1549" s="2" t="s">
        <v>4177</v>
      </c>
      <c r="J1549" s="2" t="s">
        <v>4158</v>
      </c>
      <c r="K1549" s="2" t="s">
        <v>3899</v>
      </c>
      <c r="L1549" s="373" t="s">
        <v>3938</v>
      </c>
    </row>
    <row r="1550" spans="1:12">
      <c r="A1550" s="2" t="s">
        <v>3936</v>
      </c>
      <c r="B1550" s="2">
        <v>1198641</v>
      </c>
      <c r="C1550" s="2" t="s">
        <v>3153</v>
      </c>
      <c r="D1550" s="2" t="s">
        <v>3154</v>
      </c>
      <c r="E1550" s="2">
        <v>472</v>
      </c>
      <c r="F1550" s="2">
        <v>472</v>
      </c>
      <c r="G1550" s="34">
        <v>43855</v>
      </c>
      <c r="H1550" s="2">
        <v>62</v>
      </c>
      <c r="I1550" s="2" t="s">
        <v>4181</v>
      </c>
      <c r="J1550" s="2" t="s">
        <v>4158</v>
      </c>
      <c r="K1550" s="2" t="s">
        <v>3899</v>
      </c>
      <c r="L1550" s="373" t="s">
        <v>3938</v>
      </c>
    </row>
    <row r="1551" spans="1:12">
      <c r="A1551" s="2" t="s">
        <v>4637</v>
      </c>
      <c r="B1551" s="2">
        <v>1170031</v>
      </c>
      <c r="C1551" s="2" t="s">
        <v>3153</v>
      </c>
      <c r="D1551" s="2" t="s">
        <v>3154</v>
      </c>
      <c r="E1551" s="2">
        <v>737.5</v>
      </c>
      <c r="F1551" s="2">
        <v>737.5</v>
      </c>
      <c r="G1551" s="34">
        <v>43882</v>
      </c>
      <c r="H1551" s="2">
        <v>35</v>
      </c>
      <c r="I1551" s="2" t="s">
        <v>4177</v>
      </c>
      <c r="J1551" s="2" t="s">
        <v>4158</v>
      </c>
      <c r="K1551" s="2" t="s">
        <v>3899</v>
      </c>
      <c r="L1551" s="373" t="s">
        <v>3938</v>
      </c>
    </row>
    <row r="1552" spans="1:12">
      <c r="A1552" s="2" t="s">
        <v>3936</v>
      </c>
      <c r="B1552" s="2">
        <v>1198641</v>
      </c>
      <c r="C1552" s="2" t="s">
        <v>3153</v>
      </c>
      <c r="D1552" s="2" t="s">
        <v>3154</v>
      </c>
      <c r="E1552" s="2">
        <v>472</v>
      </c>
      <c r="F1552" s="2">
        <v>472</v>
      </c>
      <c r="G1552" s="34">
        <v>43800</v>
      </c>
      <c r="H1552" s="2">
        <v>117</v>
      </c>
      <c r="I1552" s="2" t="s">
        <v>4174</v>
      </c>
      <c r="J1552" s="2" t="s">
        <v>4158</v>
      </c>
      <c r="K1552" s="2" t="s">
        <v>3899</v>
      </c>
      <c r="L1552" s="373" t="s">
        <v>3938</v>
      </c>
    </row>
    <row r="1553" spans="1:12">
      <c r="A1553" s="2" t="s">
        <v>3936</v>
      </c>
      <c r="B1553" s="2">
        <v>1198641</v>
      </c>
      <c r="C1553" s="2" t="s">
        <v>3153</v>
      </c>
      <c r="D1553" s="2" t="s">
        <v>3154</v>
      </c>
      <c r="E1553" s="2">
        <v>914.5</v>
      </c>
      <c r="F1553" s="2">
        <v>914.5</v>
      </c>
      <c r="G1553" s="34">
        <v>43864</v>
      </c>
      <c r="H1553" s="2">
        <v>53</v>
      </c>
      <c r="I1553" s="2" t="s">
        <v>4177</v>
      </c>
      <c r="J1553" s="2" t="s">
        <v>4158</v>
      </c>
      <c r="K1553" s="2" t="s">
        <v>3899</v>
      </c>
      <c r="L1553" s="373" t="s">
        <v>3938</v>
      </c>
    </row>
    <row r="1554" spans="1:12">
      <c r="A1554" s="2" t="s">
        <v>3936</v>
      </c>
      <c r="B1554" s="2">
        <v>1198641</v>
      </c>
      <c r="C1554" s="2" t="s">
        <v>3153</v>
      </c>
      <c r="D1554" s="2" t="s">
        <v>3154</v>
      </c>
      <c r="E1554" s="2">
        <v>737.5</v>
      </c>
      <c r="F1554" s="2">
        <v>737.5</v>
      </c>
      <c r="G1554" s="34">
        <v>43819</v>
      </c>
      <c r="H1554" s="2">
        <v>98</v>
      </c>
      <c r="I1554" s="2" t="s">
        <v>4174</v>
      </c>
      <c r="J1554" s="2" t="s">
        <v>4158</v>
      </c>
      <c r="K1554" s="2" t="s">
        <v>3899</v>
      </c>
      <c r="L1554" s="373" t="s">
        <v>3938</v>
      </c>
    </row>
    <row r="1555" spans="1:12">
      <c r="A1555" s="2" t="s">
        <v>3936</v>
      </c>
      <c r="B1555" s="2">
        <v>1198641</v>
      </c>
      <c r="C1555" s="2" t="s">
        <v>3153</v>
      </c>
      <c r="D1555" s="2" t="s">
        <v>3154</v>
      </c>
      <c r="E1555" s="2">
        <v>737.5</v>
      </c>
      <c r="F1555" s="2">
        <v>737.5</v>
      </c>
      <c r="G1555" s="34">
        <v>43847</v>
      </c>
      <c r="H1555" s="2">
        <v>70</v>
      </c>
      <c r="I1555" s="2" t="s">
        <v>4181</v>
      </c>
      <c r="J1555" s="2" t="s">
        <v>4158</v>
      </c>
      <c r="K1555" s="2" t="s">
        <v>3899</v>
      </c>
      <c r="L1555" s="373" t="s">
        <v>3938</v>
      </c>
    </row>
    <row r="1556" spans="1:12">
      <c r="A1556" s="2" t="s">
        <v>4637</v>
      </c>
      <c r="B1556" s="2">
        <v>1170031</v>
      </c>
      <c r="C1556" s="2" t="s">
        <v>3153</v>
      </c>
      <c r="D1556" s="2" t="s">
        <v>3154</v>
      </c>
      <c r="E1556" s="2">
        <v>737.5</v>
      </c>
      <c r="F1556" s="2">
        <v>737.5</v>
      </c>
      <c r="G1556" s="34">
        <v>43846</v>
      </c>
      <c r="H1556" s="2">
        <v>71</v>
      </c>
      <c r="I1556" s="2" t="s">
        <v>4181</v>
      </c>
      <c r="J1556" s="2" t="s">
        <v>4158</v>
      </c>
      <c r="K1556" s="2" t="s">
        <v>3899</v>
      </c>
      <c r="L1556" s="373" t="s">
        <v>3938</v>
      </c>
    </row>
    <row r="1557" spans="1:12">
      <c r="A1557" s="2" t="s">
        <v>4633</v>
      </c>
      <c r="B1557" s="2">
        <v>2480</v>
      </c>
      <c r="C1557" s="2" t="s">
        <v>3153</v>
      </c>
      <c r="D1557" s="2" t="s">
        <v>3154</v>
      </c>
      <c r="E1557" s="2">
        <v>737.5</v>
      </c>
      <c r="F1557" s="2">
        <v>737.5</v>
      </c>
      <c r="G1557" s="34">
        <v>43832</v>
      </c>
      <c r="H1557" s="2">
        <v>85</v>
      </c>
      <c r="I1557" s="2" t="s">
        <v>4181</v>
      </c>
      <c r="J1557" s="2" t="s">
        <v>4158</v>
      </c>
      <c r="K1557" s="2" t="s">
        <v>3899</v>
      </c>
      <c r="L1557" s="373" t="s">
        <v>3938</v>
      </c>
    </row>
    <row r="1558" spans="1:12">
      <c r="A1558" s="2" t="s">
        <v>3936</v>
      </c>
      <c r="B1558" s="2">
        <v>1198641</v>
      </c>
      <c r="C1558" s="2" t="s">
        <v>3153</v>
      </c>
      <c r="D1558" s="2" t="s">
        <v>3154</v>
      </c>
      <c r="E1558" s="2">
        <v>649</v>
      </c>
      <c r="F1558" s="2">
        <v>649</v>
      </c>
      <c r="G1558" s="34">
        <v>43865</v>
      </c>
      <c r="H1558" s="2">
        <v>52</v>
      </c>
      <c r="I1558" s="2" t="s">
        <v>4177</v>
      </c>
      <c r="J1558" s="2" t="s">
        <v>4158</v>
      </c>
      <c r="K1558" s="2" t="s">
        <v>3899</v>
      </c>
      <c r="L1558" s="373" t="s">
        <v>3938</v>
      </c>
    </row>
    <row r="1559" spans="1:12">
      <c r="A1559" s="2" t="s">
        <v>4637</v>
      </c>
      <c r="B1559" s="2">
        <v>1170031</v>
      </c>
      <c r="C1559" s="2" t="s">
        <v>3153</v>
      </c>
      <c r="D1559" s="2" t="s">
        <v>3154</v>
      </c>
      <c r="E1559" s="2">
        <v>531</v>
      </c>
      <c r="F1559" s="2">
        <v>531</v>
      </c>
      <c r="G1559" s="34">
        <v>43809</v>
      </c>
      <c r="H1559" s="2">
        <v>108</v>
      </c>
      <c r="I1559" s="2" t="s">
        <v>4174</v>
      </c>
      <c r="J1559" s="2" t="s">
        <v>4158</v>
      </c>
      <c r="K1559" s="2" t="s">
        <v>3899</v>
      </c>
      <c r="L1559" s="373" t="s">
        <v>3938</v>
      </c>
    </row>
    <row r="1560" spans="1:12">
      <c r="A1560" s="2" t="s">
        <v>3936</v>
      </c>
      <c r="B1560" s="2">
        <v>1198641</v>
      </c>
      <c r="C1560" s="2" t="s">
        <v>3153</v>
      </c>
      <c r="D1560" s="2" t="s">
        <v>3154</v>
      </c>
      <c r="E1560" s="2">
        <v>737.5</v>
      </c>
      <c r="F1560" s="2">
        <v>737.5</v>
      </c>
      <c r="G1560" s="34">
        <v>43852</v>
      </c>
      <c r="H1560" s="2">
        <v>65</v>
      </c>
      <c r="I1560" s="2" t="s">
        <v>4181</v>
      </c>
      <c r="J1560" s="2" t="s">
        <v>4158</v>
      </c>
      <c r="K1560" s="2" t="s">
        <v>3899</v>
      </c>
      <c r="L1560" s="373" t="s">
        <v>3938</v>
      </c>
    </row>
    <row r="1561" spans="1:12">
      <c r="A1561" s="2" t="s">
        <v>3936</v>
      </c>
      <c r="B1561" s="2">
        <v>1198641</v>
      </c>
      <c r="C1561" s="2" t="s">
        <v>3153</v>
      </c>
      <c r="D1561" s="2" t="s">
        <v>3154</v>
      </c>
      <c r="E1561" s="2">
        <v>737.5</v>
      </c>
      <c r="F1561" s="2">
        <v>737.5</v>
      </c>
      <c r="G1561" s="34">
        <v>43827</v>
      </c>
      <c r="H1561" s="2">
        <v>90</v>
      </c>
      <c r="I1561" s="2" t="s">
        <v>4181</v>
      </c>
      <c r="J1561" s="2" t="s">
        <v>4158</v>
      </c>
      <c r="K1561" s="2" t="s">
        <v>3899</v>
      </c>
      <c r="L1561" s="373" t="s">
        <v>3938</v>
      </c>
    </row>
    <row r="1562" spans="1:12">
      <c r="A1562" s="2" t="s">
        <v>3936</v>
      </c>
      <c r="B1562" s="2">
        <v>1198641</v>
      </c>
      <c r="C1562" s="2" t="s">
        <v>3153</v>
      </c>
      <c r="D1562" s="2" t="s">
        <v>3154</v>
      </c>
      <c r="E1562" s="2">
        <v>737.5</v>
      </c>
      <c r="F1562" s="2">
        <v>737.5</v>
      </c>
      <c r="G1562" s="34">
        <v>43819</v>
      </c>
      <c r="H1562" s="2">
        <v>98</v>
      </c>
      <c r="I1562" s="2" t="s">
        <v>4174</v>
      </c>
      <c r="J1562" s="2" t="s">
        <v>4158</v>
      </c>
      <c r="K1562" s="2" t="s">
        <v>3899</v>
      </c>
      <c r="L1562" s="373" t="s">
        <v>3938</v>
      </c>
    </row>
    <row r="1563" spans="1:12">
      <c r="A1563" s="2" t="s">
        <v>3936</v>
      </c>
      <c r="B1563" s="2">
        <v>1198641</v>
      </c>
      <c r="C1563" s="2" t="s">
        <v>3153</v>
      </c>
      <c r="D1563" s="2" t="s">
        <v>3154</v>
      </c>
      <c r="E1563" s="2">
        <v>914.5</v>
      </c>
      <c r="F1563" s="2">
        <v>914.5</v>
      </c>
      <c r="G1563" s="34">
        <v>43866</v>
      </c>
      <c r="H1563" s="2">
        <v>51</v>
      </c>
      <c r="I1563" s="2" t="s">
        <v>4177</v>
      </c>
      <c r="J1563" s="2" t="s">
        <v>4158</v>
      </c>
      <c r="K1563" s="2" t="s">
        <v>3899</v>
      </c>
      <c r="L1563" s="373" t="s">
        <v>3938</v>
      </c>
    </row>
    <row r="1564" spans="1:12">
      <c r="A1564" s="2" t="s">
        <v>3936</v>
      </c>
      <c r="B1564" s="2">
        <v>1198641</v>
      </c>
      <c r="C1564" s="2" t="s">
        <v>3153</v>
      </c>
      <c r="D1564" s="2" t="s">
        <v>3154</v>
      </c>
      <c r="E1564" s="2">
        <v>737.5</v>
      </c>
      <c r="F1564" s="2">
        <v>737.5</v>
      </c>
      <c r="G1564" s="34">
        <v>43849</v>
      </c>
      <c r="H1564" s="2">
        <v>68</v>
      </c>
      <c r="I1564" s="2" t="s">
        <v>4181</v>
      </c>
      <c r="J1564" s="2" t="s">
        <v>4158</v>
      </c>
      <c r="K1564" s="2" t="s">
        <v>3899</v>
      </c>
      <c r="L1564" s="373" t="s">
        <v>3938</v>
      </c>
    </row>
    <row r="1565" spans="1:12">
      <c r="A1565" s="2" t="s">
        <v>3936</v>
      </c>
      <c r="B1565" s="2">
        <v>1198641</v>
      </c>
      <c r="C1565" s="2" t="s">
        <v>3153</v>
      </c>
      <c r="D1565" s="2" t="s">
        <v>3154</v>
      </c>
      <c r="E1565" s="2">
        <v>737.5</v>
      </c>
      <c r="F1565" s="2">
        <v>737.5</v>
      </c>
      <c r="G1565" s="34">
        <v>43862</v>
      </c>
      <c r="H1565" s="2">
        <v>55</v>
      </c>
      <c r="I1565" s="2" t="s">
        <v>4177</v>
      </c>
      <c r="J1565" s="2" t="s">
        <v>4158</v>
      </c>
      <c r="K1565" s="2" t="s">
        <v>3899</v>
      </c>
      <c r="L1565" s="373" t="s">
        <v>3938</v>
      </c>
    </row>
    <row r="1566" spans="1:12">
      <c r="A1566" s="2" t="s">
        <v>3936</v>
      </c>
      <c r="B1566" s="2">
        <v>1198641</v>
      </c>
      <c r="C1566" s="2" t="s">
        <v>3153</v>
      </c>
      <c r="D1566" s="2" t="s">
        <v>3154</v>
      </c>
      <c r="E1566" s="2">
        <v>737.5</v>
      </c>
      <c r="F1566" s="2">
        <v>737.5</v>
      </c>
      <c r="G1566" s="34">
        <v>43909</v>
      </c>
      <c r="H1566" s="2">
        <v>8</v>
      </c>
      <c r="I1566" s="2" t="s">
        <v>4179</v>
      </c>
      <c r="J1566" s="2" t="s">
        <v>4158</v>
      </c>
      <c r="K1566" s="2" t="s">
        <v>3899</v>
      </c>
      <c r="L1566" s="373" t="s">
        <v>3938</v>
      </c>
    </row>
    <row r="1567" spans="1:12">
      <c r="A1567" s="2" t="s">
        <v>3936</v>
      </c>
      <c r="B1567" s="2">
        <v>1198641</v>
      </c>
      <c r="C1567" s="2" t="s">
        <v>3153</v>
      </c>
      <c r="D1567" s="2" t="s">
        <v>3154</v>
      </c>
      <c r="E1567" s="2">
        <v>737.5</v>
      </c>
      <c r="F1567" s="2">
        <v>737.5</v>
      </c>
      <c r="G1567" s="34">
        <v>43857</v>
      </c>
      <c r="H1567" s="2">
        <v>60</v>
      </c>
      <c r="I1567" s="2" t="s">
        <v>4177</v>
      </c>
      <c r="J1567" s="2" t="s">
        <v>4158</v>
      </c>
      <c r="K1567" s="2" t="s">
        <v>3899</v>
      </c>
      <c r="L1567" s="373" t="s">
        <v>3938</v>
      </c>
    </row>
    <row r="1568" spans="1:12">
      <c r="A1568" s="2" t="s">
        <v>3936</v>
      </c>
      <c r="B1568" s="2">
        <v>1198641</v>
      </c>
      <c r="C1568" s="2" t="s">
        <v>3153</v>
      </c>
      <c r="D1568" s="2" t="s">
        <v>3154</v>
      </c>
      <c r="E1568" s="2">
        <v>737.5</v>
      </c>
      <c r="F1568" s="2">
        <v>737.5</v>
      </c>
      <c r="G1568" s="34">
        <v>43852</v>
      </c>
      <c r="H1568" s="2">
        <v>65</v>
      </c>
      <c r="I1568" s="2" t="s">
        <v>4181</v>
      </c>
      <c r="J1568" s="2" t="s">
        <v>4158</v>
      </c>
      <c r="K1568" s="2" t="s">
        <v>3899</v>
      </c>
      <c r="L1568" s="373" t="s">
        <v>3938</v>
      </c>
    </row>
    <row r="1569" spans="1:12">
      <c r="A1569" s="2" t="s">
        <v>4637</v>
      </c>
      <c r="B1569" s="2">
        <v>1170031</v>
      </c>
      <c r="C1569" s="2" t="s">
        <v>3153</v>
      </c>
      <c r="D1569" s="2" t="s">
        <v>3154</v>
      </c>
      <c r="E1569" s="2">
        <v>737.5</v>
      </c>
      <c r="F1569" s="2">
        <v>737.5</v>
      </c>
      <c r="G1569" s="34">
        <v>43850</v>
      </c>
      <c r="H1569" s="2">
        <v>67</v>
      </c>
      <c r="I1569" s="2" t="s">
        <v>4181</v>
      </c>
      <c r="J1569" s="2" t="s">
        <v>4158</v>
      </c>
      <c r="K1569" s="2" t="s">
        <v>3899</v>
      </c>
      <c r="L1569" s="373" t="s">
        <v>3938</v>
      </c>
    </row>
    <row r="1570" spans="1:12">
      <c r="A1570" s="2" t="s">
        <v>3936</v>
      </c>
      <c r="B1570" s="2">
        <v>1198641</v>
      </c>
      <c r="C1570" s="2" t="s">
        <v>3153</v>
      </c>
      <c r="D1570" s="2" t="s">
        <v>3154</v>
      </c>
      <c r="E1570" s="2">
        <v>914.5</v>
      </c>
      <c r="F1570" s="2">
        <v>914.5</v>
      </c>
      <c r="G1570" s="34">
        <v>43887</v>
      </c>
      <c r="H1570" s="2">
        <v>30</v>
      </c>
      <c r="I1570" s="2" t="s">
        <v>4179</v>
      </c>
      <c r="J1570" s="2" t="s">
        <v>4158</v>
      </c>
      <c r="K1570" s="2" t="s">
        <v>3899</v>
      </c>
      <c r="L1570" s="373" t="s">
        <v>3938</v>
      </c>
    </row>
    <row r="1571" spans="1:12">
      <c r="A1571" s="2" t="s">
        <v>3936</v>
      </c>
      <c r="B1571" s="2">
        <v>1198641</v>
      </c>
      <c r="C1571" s="2" t="s">
        <v>3153</v>
      </c>
      <c r="D1571" s="2" t="s">
        <v>3154</v>
      </c>
      <c r="E1571" s="2">
        <v>914.5</v>
      </c>
      <c r="F1571" s="2">
        <v>914.5</v>
      </c>
      <c r="G1571" s="34">
        <v>43906</v>
      </c>
      <c r="H1571" s="2">
        <v>11</v>
      </c>
      <c r="I1571" s="2" t="s">
        <v>4179</v>
      </c>
      <c r="J1571" s="2" t="s">
        <v>4158</v>
      </c>
      <c r="K1571" s="2" t="s">
        <v>3899</v>
      </c>
      <c r="L1571" s="373" t="s">
        <v>3938</v>
      </c>
    </row>
    <row r="1572" spans="1:12">
      <c r="A1572" s="2" t="s">
        <v>3936</v>
      </c>
      <c r="B1572" s="2">
        <v>1198641</v>
      </c>
      <c r="C1572" s="2" t="s">
        <v>3153</v>
      </c>
      <c r="D1572" s="2" t="s">
        <v>3154</v>
      </c>
      <c r="E1572" s="2">
        <v>737.5</v>
      </c>
      <c r="F1572" s="2">
        <v>737.5</v>
      </c>
      <c r="G1572" s="34">
        <v>43880</v>
      </c>
      <c r="H1572" s="2">
        <v>37</v>
      </c>
      <c r="I1572" s="2" t="s">
        <v>4177</v>
      </c>
      <c r="J1572" s="2" t="s">
        <v>4158</v>
      </c>
      <c r="K1572" s="2" t="s">
        <v>3899</v>
      </c>
      <c r="L1572" s="373" t="s">
        <v>3938</v>
      </c>
    </row>
    <row r="1573" spans="1:12">
      <c r="A1573" s="2" t="s">
        <v>3936</v>
      </c>
      <c r="B1573" s="2">
        <v>1198641</v>
      </c>
      <c r="C1573" s="2" t="s">
        <v>3153</v>
      </c>
      <c r="D1573" s="2" t="s">
        <v>3154</v>
      </c>
      <c r="E1573" s="2">
        <v>737.5</v>
      </c>
      <c r="F1573" s="2">
        <v>737.5</v>
      </c>
      <c r="G1573" s="34">
        <v>43873</v>
      </c>
      <c r="H1573" s="2">
        <v>44</v>
      </c>
      <c r="I1573" s="2" t="s">
        <v>4177</v>
      </c>
      <c r="J1573" s="2" t="s">
        <v>4158</v>
      </c>
      <c r="K1573" s="2" t="s">
        <v>3899</v>
      </c>
      <c r="L1573" s="373" t="s">
        <v>3938</v>
      </c>
    </row>
    <row r="1574" spans="1:12">
      <c r="A1574" s="2" t="s">
        <v>3936</v>
      </c>
      <c r="B1574" s="2">
        <v>1198641</v>
      </c>
      <c r="C1574" s="2" t="s">
        <v>3153</v>
      </c>
      <c r="D1574" s="2" t="s">
        <v>3154</v>
      </c>
      <c r="E1574" s="2">
        <v>472</v>
      </c>
      <c r="F1574" s="2">
        <v>472</v>
      </c>
      <c r="G1574" s="34">
        <v>43896</v>
      </c>
      <c r="H1574" s="2">
        <v>21</v>
      </c>
      <c r="I1574" s="2" t="s">
        <v>4179</v>
      </c>
      <c r="J1574" s="2" t="s">
        <v>4158</v>
      </c>
      <c r="K1574" s="2" t="s">
        <v>3899</v>
      </c>
      <c r="L1574" s="373" t="s">
        <v>3938</v>
      </c>
    </row>
    <row r="1575" spans="1:12">
      <c r="A1575" s="2" t="s">
        <v>3936</v>
      </c>
      <c r="B1575" s="2">
        <v>1198641</v>
      </c>
      <c r="C1575" s="2" t="s">
        <v>3153</v>
      </c>
      <c r="D1575" s="2" t="s">
        <v>3154</v>
      </c>
      <c r="E1575" s="2">
        <v>737.5</v>
      </c>
      <c r="F1575" s="2">
        <v>737.5</v>
      </c>
      <c r="G1575" s="34">
        <v>43862</v>
      </c>
      <c r="H1575" s="2">
        <v>55</v>
      </c>
      <c r="I1575" s="2" t="s">
        <v>4177</v>
      </c>
      <c r="J1575" s="2" t="s">
        <v>4158</v>
      </c>
      <c r="K1575" s="2" t="s">
        <v>3899</v>
      </c>
      <c r="L1575" s="373" t="s">
        <v>3938</v>
      </c>
    </row>
    <row r="1576" spans="1:12">
      <c r="A1576" s="2" t="s">
        <v>3936</v>
      </c>
      <c r="B1576" s="2">
        <v>1198641</v>
      </c>
      <c r="C1576" s="2" t="s">
        <v>3153</v>
      </c>
      <c r="D1576" s="2" t="s">
        <v>3154</v>
      </c>
      <c r="E1576" s="2">
        <v>914.5</v>
      </c>
      <c r="F1576" s="2">
        <v>914.5</v>
      </c>
      <c r="G1576" s="34">
        <v>43859</v>
      </c>
      <c r="H1576" s="2">
        <v>58</v>
      </c>
      <c r="I1576" s="2" t="s">
        <v>4177</v>
      </c>
      <c r="J1576" s="2" t="s">
        <v>4158</v>
      </c>
      <c r="K1576" s="2" t="s">
        <v>3899</v>
      </c>
      <c r="L1576" s="373" t="s">
        <v>3938</v>
      </c>
    </row>
    <row r="1577" spans="1:12">
      <c r="A1577" s="2" t="s">
        <v>3936</v>
      </c>
      <c r="B1577" s="2">
        <v>1198641</v>
      </c>
      <c r="C1577" s="2" t="s">
        <v>3153</v>
      </c>
      <c r="D1577" s="2" t="s">
        <v>3154</v>
      </c>
      <c r="E1577" s="2">
        <v>737.5</v>
      </c>
      <c r="F1577" s="2">
        <v>737.5</v>
      </c>
      <c r="G1577" s="34">
        <v>43890</v>
      </c>
      <c r="H1577" s="2">
        <v>27</v>
      </c>
      <c r="I1577" s="2" t="s">
        <v>4179</v>
      </c>
      <c r="J1577" s="2" t="s">
        <v>4158</v>
      </c>
      <c r="K1577" s="2" t="s">
        <v>3899</v>
      </c>
      <c r="L1577" s="373" t="s">
        <v>3938</v>
      </c>
    </row>
    <row r="1578" spans="1:12">
      <c r="A1578" s="2" t="s">
        <v>3936</v>
      </c>
      <c r="B1578" s="2">
        <v>1198641</v>
      </c>
      <c r="C1578" s="2" t="s">
        <v>3153</v>
      </c>
      <c r="D1578" s="2" t="s">
        <v>3154</v>
      </c>
      <c r="E1578" s="2">
        <v>737.5</v>
      </c>
      <c r="F1578" s="2">
        <v>737.5</v>
      </c>
      <c r="G1578" s="34">
        <v>43879</v>
      </c>
      <c r="H1578" s="2">
        <v>38</v>
      </c>
      <c r="I1578" s="2" t="s">
        <v>4177</v>
      </c>
      <c r="J1578" s="2" t="s">
        <v>4158</v>
      </c>
      <c r="K1578" s="2" t="s">
        <v>3899</v>
      </c>
      <c r="L1578" s="373" t="s">
        <v>3938</v>
      </c>
    </row>
    <row r="1579" spans="1:12">
      <c r="A1579" s="2" t="s">
        <v>3936</v>
      </c>
      <c r="B1579" s="2">
        <v>1198641</v>
      </c>
      <c r="C1579" s="2" t="s">
        <v>3153</v>
      </c>
      <c r="D1579" s="2" t="s">
        <v>3154</v>
      </c>
      <c r="E1579" s="2">
        <v>914.5</v>
      </c>
      <c r="F1579" s="2">
        <v>914.5</v>
      </c>
      <c r="G1579" s="34">
        <v>43838</v>
      </c>
      <c r="H1579" s="2">
        <v>79</v>
      </c>
      <c r="I1579" s="2" t="s">
        <v>4181</v>
      </c>
      <c r="J1579" s="2" t="s">
        <v>4158</v>
      </c>
      <c r="K1579" s="2" t="s">
        <v>3899</v>
      </c>
      <c r="L1579" s="373" t="s">
        <v>3938</v>
      </c>
    </row>
    <row r="1580" spans="1:12">
      <c r="A1580" s="2" t="s">
        <v>3936</v>
      </c>
      <c r="B1580" s="2">
        <v>1198641</v>
      </c>
      <c r="C1580" s="2" t="s">
        <v>3153</v>
      </c>
      <c r="D1580" s="2" t="s">
        <v>3154</v>
      </c>
      <c r="E1580" s="2">
        <v>737.5</v>
      </c>
      <c r="F1580" s="2">
        <v>737.5</v>
      </c>
      <c r="G1580" s="34">
        <v>43881</v>
      </c>
      <c r="H1580" s="2">
        <v>36</v>
      </c>
      <c r="I1580" s="2" t="s">
        <v>4177</v>
      </c>
      <c r="J1580" s="2" t="s">
        <v>4158</v>
      </c>
      <c r="K1580" s="2" t="s">
        <v>3899</v>
      </c>
      <c r="L1580" s="373" t="s">
        <v>3938</v>
      </c>
    </row>
    <row r="1581" spans="1:12">
      <c r="A1581" s="2" t="s">
        <v>3936</v>
      </c>
      <c r="B1581" s="2">
        <v>1198641</v>
      </c>
      <c r="C1581" s="2" t="s">
        <v>3153</v>
      </c>
      <c r="D1581" s="2" t="s">
        <v>3154</v>
      </c>
      <c r="E1581" s="2">
        <v>737.5</v>
      </c>
      <c r="F1581" s="2">
        <v>737.5</v>
      </c>
      <c r="G1581" s="34">
        <v>43893</v>
      </c>
      <c r="H1581" s="2">
        <v>24</v>
      </c>
      <c r="I1581" s="2" t="s">
        <v>4179</v>
      </c>
      <c r="J1581" s="2" t="s">
        <v>4158</v>
      </c>
      <c r="K1581" s="2" t="s">
        <v>3899</v>
      </c>
      <c r="L1581" s="373" t="s">
        <v>3938</v>
      </c>
    </row>
    <row r="1582" spans="1:12">
      <c r="A1582" s="2" t="s">
        <v>3936</v>
      </c>
      <c r="B1582" s="2">
        <v>1198641</v>
      </c>
      <c r="C1582" s="2" t="s">
        <v>3153</v>
      </c>
      <c r="D1582" s="2" t="s">
        <v>3154</v>
      </c>
      <c r="E1582" s="2">
        <v>826</v>
      </c>
      <c r="F1582" s="2">
        <v>826</v>
      </c>
      <c r="G1582" s="34">
        <v>43889</v>
      </c>
      <c r="H1582" s="2">
        <v>28</v>
      </c>
      <c r="I1582" s="2" t="s">
        <v>4179</v>
      </c>
      <c r="J1582" s="2" t="s">
        <v>4158</v>
      </c>
      <c r="K1582" s="2" t="s">
        <v>3899</v>
      </c>
      <c r="L1582" s="373" t="s">
        <v>3938</v>
      </c>
    </row>
    <row r="1583" spans="1:12">
      <c r="A1583" s="2" t="s">
        <v>4637</v>
      </c>
      <c r="B1583" s="2">
        <v>1170031</v>
      </c>
      <c r="C1583" s="2" t="s">
        <v>3153</v>
      </c>
      <c r="D1583" s="2" t="s">
        <v>3154</v>
      </c>
      <c r="E1583" s="2">
        <v>737.5</v>
      </c>
      <c r="F1583" s="2">
        <v>737.5</v>
      </c>
      <c r="G1583" s="34">
        <v>43834</v>
      </c>
      <c r="H1583" s="2">
        <v>83</v>
      </c>
      <c r="I1583" s="2" t="s">
        <v>4181</v>
      </c>
      <c r="J1583" s="2" t="s">
        <v>4158</v>
      </c>
      <c r="K1583" s="2" t="s">
        <v>3899</v>
      </c>
      <c r="L1583" s="373" t="s">
        <v>3938</v>
      </c>
    </row>
    <row r="1584" spans="1:12">
      <c r="A1584" s="2" t="s">
        <v>3936</v>
      </c>
      <c r="B1584" s="2">
        <v>1198641</v>
      </c>
      <c r="C1584" s="2" t="s">
        <v>3153</v>
      </c>
      <c r="D1584" s="2" t="s">
        <v>3154</v>
      </c>
      <c r="E1584" s="2">
        <v>737.5</v>
      </c>
      <c r="F1584" s="2">
        <v>737.5</v>
      </c>
      <c r="G1584" s="34">
        <v>43879</v>
      </c>
      <c r="H1584" s="2">
        <v>38</v>
      </c>
      <c r="I1584" s="2" t="s">
        <v>4177</v>
      </c>
      <c r="J1584" s="2" t="s">
        <v>4158</v>
      </c>
      <c r="K1584" s="2" t="s">
        <v>3899</v>
      </c>
      <c r="L1584" s="373" t="s">
        <v>3938</v>
      </c>
    </row>
    <row r="1585" spans="1:12">
      <c r="A1585" s="2" t="s">
        <v>3936</v>
      </c>
      <c r="B1585" s="2">
        <v>1198641</v>
      </c>
      <c r="C1585" s="2" t="s">
        <v>3153</v>
      </c>
      <c r="D1585" s="2" t="s">
        <v>3154</v>
      </c>
      <c r="E1585" s="2">
        <v>737.5</v>
      </c>
      <c r="F1585" s="2">
        <v>737.5</v>
      </c>
      <c r="G1585" s="34">
        <v>43902</v>
      </c>
      <c r="H1585" s="2">
        <v>15</v>
      </c>
      <c r="I1585" s="2" t="s">
        <v>4179</v>
      </c>
      <c r="J1585" s="2" t="s">
        <v>4158</v>
      </c>
      <c r="K1585" s="2" t="s">
        <v>3899</v>
      </c>
      <c r="L1585" s="373" t="s">
        <v>3938</v>
      </c>
    </row>
    <row r="1586" spans="1:12">
      <c r="A1586" s="2" t="s">
        <v>3936</v>
      </c>
      <c r="B1586" s="2">
        <v>1198641</v>
      </c>
      <c r="C1586" s="2" t="s">
        <v>3153</v>
      </c>
      <c r="D1586" s="2" t="s">
        <v>3154</v>
      </c>
      <c r="E1586" s="2">
        <v>826</v>
      </c>
      <c r="F1586" s="2">
        <v>826</v>
      </c>
      <c r="G1586" s="34">
        <v>43896</v>
      </c>
      <c r="H1586" s="2">
        <v>21</v>
      </c>
      <c r="I1586" s="2" t="s">
        <v>4179</v>
      </c>
      <c r="J1586" s="2" t="s">
        <v>4158</v>
      </c>
      <c r="K1586" s="2" t="s">
        <v>3899</v>
      </c>
      <c r="L1586" s="373" t="s">
        <v>3938</v>
      </c>
    </row>
    <row r="1587" spans="1:12">
      <c r="A1587" s="2" t="s">
        <v>4637</v>
      </c>
      <c r="B1587" s="2">
        <v>1170031</v>
      </c>
      <c r="C1587" s="2" t="s">
        <v>3153</v>
      </c>
      <c r="D1587" s="2" t="s">
        <v>3154</v>
      </c>
      <c r="E1587" s="2">
        <v>826</v>
      </c>
      <c r="F1587" s="2">
        <v>826</v>
      </c>
      <c r="G1587" s="34">
        <v>43869</v>
      </c>
      <c r="H1587" s="2">
        <v>48</v>
      </c>
      <c r="I1587" s="2" t="s">
        <v>4177</v>
      </c>
      <c r="J1587" s="2" t="s">
        <v>4158</v>
      </c>
      <c r="K1587" s="2" t="s">
        <v>3899</v>
      </c>
      <c r="L1587" s="373" t="s">
        <v>3938</v>
      </c>
    </row>
    <row r="1588" spans="1:12">
      <c r="A1588" s="2" t="s">
        <v>3160</v>
      </c>
      <c r="B1588" s="2">
        <v>1250552</v>
      </c>
      <c r="C1588" s="2" t="s">
        <v>3148</v>
      </c>
      <c r="D1588" s="2" t="s">
        <v>3149</v>
      </c>
      <c r="E1588" s="2">
        <v>-42562</v>
      </c>
      <c r="F1588" s="2">
        <v>-42562</v>
      </c>
      <c r="G1588" s="34">
        <v>43911</v>
      </c>
      <c r="H1588" s="2">
        <v>6</v>
      </c>
      <c r="I1588" s="2" t="s">
        <v>4179</v>
      </c>
      <c r="J1588" s="2" t="s">
        <v>3940</v>
      </c>
      <c r="K1588" s="2" t="s">
        <v>3941</v>
      </c>
      <c r="L1588" s="373" t="s">
        <v>3942</v>
      </c>
    </row>
    <row r="1589" spans="1:12">
      <c r="A1589" s="2" t="s">
        <v>3162</v>
      </c>
      <c r="B1589" s="2">
        <v>1171153</v>
      </c>
      <c r="C1589" s="2" t="s">
        <v>3148</v>
      </c>
      <c r="D1589" s="2" t="s">
        <v>3149</v>
      </c>
      <c r="E1589" s="2">
        <v>-13135</v>
      </c>
      <c r="F1589" s="2">
        <v>-13135</v>
      </c>
      <c r="G1589" s="34">
        <v>43911</v>
      </c>
      <c r="H1589" s="2">
        <v>6</v>
      </c>
      <c r="I1589" s="2" t="s">
        <v>4179</v>
      </c>
      <c r="J1589" s="2" t="s">
        <v>3940</v>
      </c>
      <c r="K1589" s="2" t="s">
        <v>3941</v>
      </c>
      <c r="L1589" s="373" t="s">
        <v>3942</v>
      </c>
    </row>
    <row r="1590" spans="1:12">
      <c r="A1590" s="2" t="s">
        <v>3977</v>
      </c>
      <c r="B1590" s="2">
        <v>1223077</v>
      </c>
      <c r="C1590" s="2" t="s">
        <v>3148</v>
      </c>
      <c r="D1590" s="2" t="s">
        <v>3149</v>
      </c>
      <c r="E1590" s="2">
        <v>-511808</v>
      </c>
      <c r="F1590" s="2">
        <v>-511808</v>
      </c>
      <c r="G1590" s="34">
        <v>43911</v>
      </c>
      <c r="H1590" s="2">
        <v>6</v>
      </c>
      <c r="I1590" s="2" t="s">
        <v>4179</v>
      </c>
      <c r="J1590" s="2" t="s">
        <v>3940</v>
      </c>
      <c r="K1590" s="2" t="s">
        <v>3941</v>
      </c>
      <c r="L1590" s="373" t="s">
        <v>3942</v>
      </c>
    </row>
    <row r="1591" spans="1:12">
      <c r="A1591" s="2" t="s">
        <v>4669</v>
      </c>
      <c r="B1591" s="2">
        <v>1282424</v>
      </c>
      <c r="C1591" s="2" t="s">
        <v>3148</v>
      </c>
      <c r="D1591" s="2" t="s">
        <v>3149</v>
      </c>
      <c r="E1591" s="2">
        <v>-300000</v>
      </c>
      <c r="F1591" s="2">
        <v>-68422.759999999995</v>
      </c>
      <c r="G1591" s="34">
        <v>43911</v>
      </c>
      <c r="H1591" s="2">
        <v>6</v>
      </c>
      <c r="I1591" s="2" t="s">
        <v>4179</v>
      </c>
      <c r="J1591" s="2" t="s">
        <v>3940</v>
      </c>
      <c r="K1591" s="2" t="s">
        <v>3941</v>
      </c>
      <c r="L1591" s="373" t="s">
        <v>3942</v>
      </c>
    </row>
    <row r="1592" spans="1:12">
      <c r="A1592" s="2" t="s">
        <v>4670</v>
      </c>
      <c r="B1592" s="2">
        <v>1270801</v>
      </c>
      <c r="C1592" s="2" t="s">
        <v>3148</v>
      </c>
      <c r="D1592" s="2" t="s">
        <v>3149</v>
      </c>
      <c r="E1592" s="2">
        <v>-41256</v>
      </c>
      <c r="F1592" s="2">
        <v>-41256</v>
      </c>
      <c r="G1592" s="34">
        <v>43911</v>
      </c>
      <c r="H1592" s="2">
        <v>6</v>
      </c>
      <c r="I1592" s="2" t="s">
        <v>4179</v>
      </c>
      <c r="J1592" s="2" t="s">
        <v>3940</v>
      </c>
      <c r="K1592" s="2" t="s">
        <v>3941</v>
      </c>
      <c r="L1592" s="373" t="s">
        <v>3942</v>
      </c>
    </row>
    <row r="1593" spans="1:12">
      <c r="A1593" s="2" t="s">
        <v>4691</v>
      </c>
      <c r="B1593" s="2">
        <v>1254107</v>
      </c>
      <c r="C1593" s="2" t="s">
        <v>3148</v>
      </c>
      <c r="D1593" s="2" t="s">
        <v>3149</v>
      </c>
      <c r="E1593" s="2">
        <v>-303254</v>
      </c>
      <c r="F1593" s="2">
        <v>-2562.4499999999998</v>
      </c>
      <c r="G1593" s="34">
        <v>43808</v>
      </c>
      <c r="H1593" s="2">
        <v>109</v>
      </c>
      <c r="I1593" s="2" t="s">
        <v>4174</v>
      </c>
      <c r="J1593" s="2" t="s">
        <v>3940</v>
      </c>
      <c r="K1593" s="2" t="s">
        <v>3941</v>
      </c>
      <c r="L1593" s="373" t="s">
        <v>3942</v>
      </c>
    </row>
    <row r="1594" spans="1:12">
      <c r="A1594" s="2" t="s">
        <v>4692</v>
      </c>
      <c r="B1594" s="2">
        <v>1248818</v>
      </c>
      <c r="C1594" s="2" t="s">
        <v>3148</v>
      </c>
      <c r="D1594" s="2" t="s">
        <v>3149</v>
      </c>
      <c r="E1594" s="2">
        <v>-443000</v>
      </c>
      <c r="F1594" s="2">
        <v>-3657.71</v>
      </c>
      <c r="G1594" s="34">
        <v>43805</v>
      </c>
      <c r="H1594" s="2">
        <v>112</v>
      </c>
      <c r="I1594" s="2" t="s">
        <v>4174</v>
      </c>
      <c r="J1594" s="2" t="s">
        <v>3940</v>
      </c>
      <c r="K1594" s="2" t="s">
        <v>3941</v>
      </c>
      <c r="L1594" s="373" t="s">
        <v>3942</v>
      </c>
    </row>
    <row r="1595" spans="1:12">
      <c r="A1595" s="2" t="s">
        <v>4693</v>
      </c>
      <c r="B1595" s="2">
        <v>1215015</v>
      </c>
      <c r="C1595" s="2" t="s">
        <v>3148</v>
      </c>
      <c r="D1595" s="2" t="s">
        <v>3149</v>
      </c>
      <c r="E1595" s="2">
        <v>-620000</v>
      </c>
      <c r="F1595" s="2">
        <v>-136.21</v>
      </c>
      <c r="G1595" s="34">
        <v>43799</v>
      </c>
      <c r="H1595" s="2">
        <v>118</v>
      </c>
      <c r="I1595" s="2" t="s">
        <v>4174</v>
      </c>
      <c r="J1595" s="2" t="s">
        <v>3940</v>
      </c>
      <c r="K1595" s="2" t="s">
        <v>3941</v>
      </c>
      <c r="L1595" s="373" t="s">
        <v>3942</v>
      </c>
    </row>
    <row r="1596" spans="1:12">
      <c r="A1596" s="2" t="s">
        <v>4694</v>
      </c>
      <c r="B1596" s="2">
        <v>1255056</v>
      </c>
      <c r="C1596" s="2" t="s">
        <v>3148</v>
      </c>
      <c r="D1596" s="2" t="s">
        <v>3149</v>
      </c>
      <c r="E1596" s="2">
        <v>-390214</v>
      </c>
      <c r="F1596" s="2">
        <v>-2791.8</v>
      </c>
      <c r="G1596" s="34">
        <v>43799</v>
      </c>
      <c r="H1596" s="2">
        <v>118</v>
      </c>
      <c r="I1596" s="2" t="s">
        <v>4174</v>
      </c>
      <c r="J1596" s="2" t="s">
        <v>3940</v>
      </c>
      <c r="K1596" s="2" t="s">
        <v>3941</v>
      </c>
      <c r="L1596" s="373" t="s">
        <v>3942</v>
      </c>
    </row>
    <row r="1597" spans="1:12">
      <c r="A1597" s="2" t="s">
        <v>4685</v>
      </c>
      <c r="B1597" s="2">
        <v>1160877</v>
      </c>
      <c r="C1597" s="2" t="s">
        <v>3148</v>
      </c>
      <c r="D1597" s="2" t="s">
        <v>3149</v>
      </c>
      <c r="E1597" s="2">
        <v>-600000</v>
      </c>
      <c r="F1597" s="2">
        <v>-1718.92</v>
      </c>
      <c r="G1597" s="34">
        <v>43797</v>
      </c>
      <c r="H1597" s="2">
        <v>120</v>
      </c>
      <c r="I1597" s="2" t="s">
        <v>4174</v>
      </c>
      <c r="J1597" s="2" t="s">
        <v>3940</v>
      </c>
      <c r="K1597" s="2" t="s">
        <v>3941</v>
      </c>
      <c r="L1597" s="373" t="s">
        <v>3942</v>
      </c>
    </row>
    <row r="1598" spans="1:12">
      <c r="A1598" s="2" t="s">
        <v>4695</v>
      </c>
      <c r="B1598" s="2">
        <v>1252003</v>
      </c>
      <c r="C1598" s="2" t="s">
        <v>3148</v>
      </c>
      <c r="D1598" s="2" t="s">
        <v>3149</v>
      </c>
      <c r="E1598" s="2">
        <v>-399000</v>
      </c>
      <c r="F1598" s="2">
        <v>-32.79</v>
      </c>
      <c r="G1598" s="34">
        <v>43796</v>
      </c>
      <c r="H1598" s="2">
        <v>121</v>
      </c>
      <c r="I1598" s="2" t="s">
        <v>4174</v>
      </c>
      <c r="J1598" s="2" t="s">
        <v>3940</v>
      </c>
      <c r="K1598" s="2" t="s">
        <v>3941</v>
      </c>
      <c r="L1598" s="373" t="s">
        <v>3942</v>
      </c>
    </row>
    <row r="1599" spans="1:12">
      <c r="A1599" s="2" t="s">
        <v>4696</v>
      </c>
      <c r="B1599" s="2">
        <v>1250547</v>
      </c>
      <c r="C1599" s="2" t="s">
        <v>3148</v>
      </c>
      <c r="D1599" s="2" t="s">
        <v>3149</v>
      </c>
      <c r="E1599" s="2">
        <v>-561411</v>
      </c>
      <c r="F1599" s="2">
        <v>-2205.8200000000002</v>
      </c>
      <c r="G1599" s="34">
        <v>43791</v>
      </c>
      <c r="H1599" s="2">
        <v>126</v>
      </c>
      <c r="I1599" s="2" t="s">
        <v>4174</v>
      </c>
      <c r="J1599" s="2" t="s">
        <v>3940</v>
      </c>
      <c r="K1599" s="2" t="s">
        <v>3941</v>
      </c>
      <c r="L1599" s="373" t="s">
        <v>3942</v>
      </c>
    </row>
    <row r="1600" spans="1:12">
      <c r="A1600" s="2" t="s">
        <v>4616</v>
      </c>
      <c r="B1600" s="2">
        <v>1251988</v>
      </c>
      <c r="C1600" s="2" t="s">
        <v>3148</v>
      </c>
      <c r="D1600" s="2" t="s">
        <v>3149</v>
      </c>
      <c r="E1600" s="2">
        <v>-362954</v>
      </c>
      <c r="F1600" s="2">
        <v>-15001.26</v>
      </c>
      <c r="G1600" s="34">
        <v>43789</v>
      </c>
      <c r="H1600" s="2">
        <v>128</v>
      </c>
      <c r="I1600" s="2" t="s">
        <v>4174</v>
      </c>
      <c r="J1600" s="2" t="s">
        <v>3940</v>
      </c>
      <c r="K1600" s="2" t="s">
        <v>3941</v>
      </c>
      <c r="L1600" s="373" t="s">
        <v>3942</v>
      </c>
    </row>
    <row r="1601" spans="1:12">
      <c r="A1601" s="2" t="s">
        <v>4697</v>
      </c>
      <c r="B1601" s="2">
        <v>1251961</v>
      </c>
      <c r="C1601" s="2" t="s">
        <v>3148</v>
      </c>
      <c r="D1601" s="2" t="s">
        <v>3149</v>
      </c>
      <c r="E1601" s="2">
        <v>-360543</v>
      </c>
      <c r="F1601" s="2">
        <v>-484.89</v>
      </c>
      <c r="G1601" s="34">
        <v>43789</v>
      </c>
      <c r="H1601" s="2">
        <v>128</v>
      </c>
      <c r="I1601" s="2" t="s">
        <v>4174</v>
      </c>
      <c r="J1601" s="2" t="s">
        <v>3940</v>
      </c>
      <c r="K1601" s="2" t="s">
        <v>3941</v>
      </c>
      <c r="L1601" s="373" t="s">
        <v>3942</v>
      </c>
    </row>
    <row r="1602" spans="1:12">
      <c r="A1602" s="2" t="s">
        <v>3167</v>
      </c>
      <c r="B1602" s="2">
        <v>622990</v>
      </c>
      <c r="C1602" s="2" t="s">
        <v>3148</v>
      </c>
      <c r="D1602" s="2" t="s">
        <v>3149</v>
      </c>
      <c r="E1602" s="2">
        <v>-1780.5</v>
      </c>
      <c r="F1602" s="2">
        <v>-1386.3</v>
      </c>
      <c r="G1602" s="34">
        <v>43785</v>
      </c>
      <c r="H1602" s="2">
        <v>132</v>
      </c>
      <c r="I1602" s="2" t="s">
        <v>4174</v>
      </c>
      <c r="J1602" s="2" t="s">
        <v>3940</v>
      </c>
      <c r="K1602" s="2" t="s">
        <v>3941</v>
      </c>
      <c r="L1602" s="373" t="s">
        <v>3942</v>
      </c>
    </row>
    <row r="1603" spans="1:12">
      <c r="A1603" s="2" t="s">
        <v>4698</v>
      </c>
      <c r="B1603" s="2">
        <v>1249137</v>
      </c>
      <c r="C1603" s="2" t="s">
        <v>3148</v>
      </c>
      <c r="D1603" s="2" t="s">
        <v>3149</v>
      </c>
      <c r="E1603" s="2">
        <v>-390000</v>
      </c>
      <c r="F1603" s="2">
        <v>-2273.12</v>
      </c>
      <c r="G1603" s="34">
        <v>43781</v>
      </c>
      <c r="H1603" s="2">
        <v>136</v>
      </c>
      <c r="I1603" s="2" t="s">
        <v>4174</v>
      </c>
      <c r="J1603" s="2" t="s">
        <v>3940</v>
      </c>
      <c r="K1603" s="2" t="s">
        <v>3941</v>
      </c>
      <c r="L1603" s="373" t="s">
        <v>3942</v>
      </c>
    </row>
    <row r="1604" spans="1:12">
      <c r="A1604" s="2" t="s">
        <v>4699</v>
      </c>
      <c r="B1604" s="2">
        <v>359074</v>
      </c>
      <c r="C1604" s="2" t="s">
        <v>3148</v>
      </c>
      <c r="D1604" s="2" t="s">
        <v>3149</v>
      </c>
      <c r="E1604" s="2">
        <v>-635820</v>
      </c>
      <c r="F1604" s="2">
        <v>-899.9</v>
      </c>
      <c r="G1604" s="34">
        <v>43780</v>
      </c>
      <c r="H1604" s="2">
        <v>137</v>
      </c>
      <c r="I1604" s="2" t="s">
        <v>4174</v>
      </c>
      <c r="J1604" s="2" t="s">
        <v>3940</v>
      </c>
      <c r="K1604" s="2" t="s">
        <v>3941</v>
      </c>
      <c r="L1604" s="373" t="s">
        <v>3942</v>
      </c>
    </row>
    <row r="1605" spans="1:12">
      <c r="A1605" s="2" t="s">
        <v>4700</v>
      </c>
      <c r="B1605" s="2">
        <v>1244188</v>
      </c>
      <c r="C1605" s="2" t="s">
        <v>3148</v>
      </c>
      <c r="D1605" s="2" t="s">
        <v>3149</v>
      </c>
      <c r="E1605" s="2">
        <v>-542686</v>
      </c>
      <c r="F1605" s="2">
        <v>-17.12</v>
      </c>
      <c r="G1605" s="34">
        <v>43767</v>
      </c>
      <c r="H1605" s="2">
        <v>150</v>
      </c>
      <c r="I1605" s="2" t="s">
        <v>4174</v>
      </c>
      <c r="J1605" s="2" t="s">
        <v>3940</v>
      </c>
      <c r="K1605" s="2" t="s">
        <v>3941</v>
      </c>
      <c r="L1605" s="373" t="s">
        <v>3942</v>
      </c>
    </row>
    <row r="1606" spans="1:12">
      <c r="A1606" s="2" t="s">
        <v>4701</v>
      </c>
      <c r="B1606" s="2">
        <v>1243132</v>
      </c>
      <c r="C1606" s="2" t="s">
        <v>3148</v>
      </c>
      <c r="D1606" s="2" t="s">
        <v>3149</v>
      </c>
      <c r="E1606" s="2">
        <v>-1115532</v>
      </c>
      <c r="F1606" s="2">
        <v>-805.22</v>
      </c>
      <c r="G1606" s="34">
        <v>43763</v>
      </c>
      <c r="H1606" s="2">
        <v>154</v>
      </c>
      <c r="I1606" s="2" t="s">
        <v>4174</v>
      </c>
      <c r="J1606" s="2" t="s">
        <v>3940</v>
      </c>
      <c r="K1606" s="2" t="s">
        <v>3941</v>
      </c>
      <c r="L1606" s="373" t="s">
        <v>3942</v>
      </c>
    </row>
    <row r="1607" spans="1:12">
      <c r="A1607" s="2" t="s">
        <v>4702</v>
      </c>
      <c r="B1607" s="2">
        <v>1236902</v>
      </c>
      <c r="C1607" s="2" t="s">
        <v>3148</v>
      </c>
      <c r="D1607" s="2" t="s">
        <v>3149</v>
      </c>
      <c r="E1607" s="2">
        <v>-400000</v>
      </c>
      <c r="F1607" s="2">
        <v>-763.02</v>
      </c>
      <c r="G1607" s="34">
        <v>43763</v>
      </c>
      <c r="H1607" s="2">
        <v>154</v>
      </c>
      <c r="I1607" s="2" t="s">
        <v>4174</v>
      </c>
      <c r="J1607" s="2" t="s">
        <v>3940</v>
      </c>
      <c r="K1607" s="2" t="s">
        <v>3941</v>
      </c>
      <c r="L1607" s="373" t="s">
        <v>3942</v>
      </c>
    </row>
    <row r="1608" spans="1:12">
      <c r="A1608" s="2" t="s">
        <v>4186</v>
      </c>
      <c r="B1608" s="2">
        <v>1288159</v>
      </c>
      <c r="C1608" s="2" t="s">
        <v>3148</v>
      </c>
      <c r="D1608" s="2" t="s">
        <v>3149</v>
      </c>
      <c r="E1608" s="2">
        <v>-548000</v>
      </c>
      <c r="F1608" s="2">
        <v>-4015.76</v>
      </c>
      <c r="G1608" s="34">
        <v>43906</v>
      </c>
      <c r="H1608" s="2">
        <v>11</v>
      </c>
      <c r="I1608" s="2" t="s">
        <v>4179</v>
      </c>
      <c r="J1608" s="2" t="s">
        <v>3940</v>
      </c>
      <c r="K1608" s="2" t="s">
        <v>3941</v>
      </c>
      <c r="L1608" s="373" t="s">
        <v>3942</v>
      </c>
    </row>
    <row r="1609" spans="1:12">
      <c r="A1609" s="2" t="s">
        <v>4728</v>
      </c>
      <c r="B1609" s="2">
        <v>1288118</v>
      </c>
      <c r="C1609" s="2" t="s">
        <v>3148</v>
      </c>
      <c r="D1609" s="2" t="s">
        <v>3149</v>
      </c>
      <c r="E1609" s="2">
        <v>-998181</v>
      </c>
      <c r="F1609" s="2">
        <v>-1131.0899999999999</v>
      </c>
      <c r="G1609" s="34">
        <v>43902</v>
      </c>
      <c r="H1609" s="2">
        <v>15</v>
      </c>
      <c r="I1609" s="2" t="s">
        <v>4179</v>
      </c>
      <c r="J1609" s="2" t="s">
        <v>3940</v>
      </c>
      <c r="K1609" s="2" t="s">
        <v>3941</v>
      </c>
      <c r="L1609" s="373" t="s">
        <v>3942</v>
      </c>
    </row>
    <row r="1610" spans="1:12">
      <c r="A1610" s="2" t="s">
        <v>4729</v>
      </c>
      <c r="B1610" s="2">
        <v>1278819</v>
      </c>
      <c r="C1610" s="2" t="s">
        <v>3148</v>
      </c>
      <c r="D1610" s="2" t="s">
        <v>3149</v>
      </c>
      <c r="E1610" s="2">
        <v>-1125379</v>
      </c>
      <c r="F1610" s="2">
        <v>-42949.22</v>
      </c>
      <c r="G1610" s="34">
        <v>43897</v>
      </c>
      <c r="H1610" s="2">
        <v>20</v>
      </c>
      <c r="I1610" s="2" t="s">
        <v>4179</v>
      </c>
      <c r="J1610" s="2" t="s">
        <v>3940</v>
      </c>
      <c r="K1610" s="2" t="s">
        <v>3941</v>
      </c>
      <c r="L1610" s="373" t="s">
        <v>3942</v>
      </c>
    </row>
    <row r="1611" spans="1:12">
      <c r="A1611" s="2" t="s">
        <v>4730</v>
      </c>
      <c r="B1611" s="2">
        <v>1252</v>
      </c>
      <c r="C1611" s="2" t="s">
        <v>3148</v>
      </c>
      <c r="D1611" s="2" t="s">
        <v>3149</v>
      </c>
      <c r="E1611" s="2">
        <v>-737.5</v>
      </c>
      <c r="F1611" s="2">
        <v>-283.2</v>
      </c>
      <c r="G1611" s="34">
        <v>43896</v>
      </c>
      <c r="H1611" s="2">
        <v>21</v>
      </c>
      <c r="I1611" s="2" t="s">
        <v>4179</v>
      </c>
      <c r="J1611" s="2" t="s">
        <v>3940</v>
      </c>
      <c r="K1611" s="2" t="s">
        <v>3941</v>
      </c>
      <c r="L1611" s="373" t="s">
        <v>3942</v>
      </c>
    </row>
    <row r="1612" spans="1:12">
      <c r="A1612" s="2" t="s">
        <v>4731</v>
      </c>
      <c r="B1612" s="2">
        <v>1284348</v>
      </c>
      <c r="C1612" s="2" t="s">
        <v>3148</v>
      </c>
      <c r="D1612" s="2" t="s">
        <v>3149</v>
      </c>
      <c r="E1612" s="2">
        <v>-693000</v>
      </c>
      <c r="F1612" s="2">
        <v>-844.67</v>
      </c>
      <c r="G1612" s="34">
        <v>43895</v>
      </c>
      <c r="H1612" s="2">
        <v>22</v>
      </c>
      <c r="I1612" s="2" t="s">
        <v>4179</v>
      </c>
      <c r="J1612" s="2" t="s">
        <v>3940</v>
      </c>
      <c r="K1612" s="2" t="s">
        <v>3941</v>
      </c>
      <c r="L1612" s="373" t="s">
        <v>3942</v>
      </c>
    </row>
    <row r="1613" spans="1:12">
      <c r="A1613" s="2" t="s">
        <v>3162</v>
      </c>
      <c r="B1613" s="2">
        <v>1171153</v>
      </c>
      <c r="C1613" s="2" t="s">
        <v>3148</v>
      </c>
      <c r="D1613" s="2" t="s">
        <v>3149</v>
      </c>
      <c r="E1613" s="2">
        <v>-8085</v>
      </c>
      <c r="F1613" s="2">
        <v>-585</v>
      </c>
      <c r="G1613" s="34">
        <v>43895</v>
      </c>
      <c r="H1613" s="2">
        <v>22</v>
      </c>
      <c r="I1613" s="2" t="s">
        <v>4179</v>
      </c>
      <c r="J1613" s="2" t="s">
        <v>3940</v>
      </c>
      <c r="K1613" s="2" t="s">
        <v>3941</v>
      </c>
      <c r="L1613" s="373" t="s">
        <v>3942</v>
      </c>
    </row>
    <row r="1614" spans="1:12">
      <c r="A1614" s="2" t="s">
        <v>4732</v>
      </c>
      <c r="B1614" s="2">
        <v>1260324</v>
      </c>
      <c r="C1614" s="2" t="s">
        <v>3148</v>
      </c>
      <c r="D1614" s="2" t="s">
        <v>3149</v>
      </c>
      <c r="E1614" s="2">
        <v>-800000</v>
      </c>
      <c r="F1614" s="2">
        <v>-28664.03</v>
      </c>
      <c r="G1614" s="34">
        <v>43893</v>
      </c>
      <c r="H1614" s="2">
        <v>24</v>
      </c>
      <c r="I1614" s="2" t="s">
        <v>4179</v>
      </c>
      <c r="J1614" s="2" t="s">
        <v>3940</v>
      </c>
      <c r="K1614" s="2" t="s">
        <v>3941</v>
      </c>
      <c r="L1614" s="373" t="s">
        <v>3942</v>
      </c>
    </row>
    <row r="1615" spans="1:12">
      <c r="A1615" s="2" t="s">
        <v>4733</v>
      </c>
      <c r="B1615" s="2">
        <v>356495</v>
      </c>
      <c r="C1615" s="2" t="s">
        <v>3148</v>
      </c>
      <c r="D1615" s="2" t="s">
        <v>3149</v>
      </c>
      <c r="E1615" s="2">
        <v>-962220</v>
      </c>
      <c r="F1615" s="2">
        <v>-50353.88</v>
      </c>
      <c r="G1615" s="34">
        <v>43888</v>
      </c>
      <c r="H1615" s="2">
        <v>29</v>
      </c>
      <c r="I1615" s="2" t="s">
        <v>4179</v>
      </c>
      <c r="J1615" s="2" t="s">
        <v>3940</v>
      </c>
      <c r="K1615" s="2" t="s">
        <v>3941</v>
      </c>
      <c r="L1615" s="373" t="s">
        <v>3942</v>
      </c>
    </row>
    <row r="1616" spans="1:12">
      <c r="A1616" s="2" t="s">
        <v>4734</v>
      </c>
      <c r="B1616" s="2">
        <v>1277493</v>
      </c>
      <c r="C1616" s="2" t="s">
        <v>3148</v>
      </c>
      <c r="D1616" s="2" t="s">
        <v>3149</v>
      </c>
      <c r="E1616" s="2">
        <v>-562874</v>
      </c>
      <c r="F1616" s="2">
        <v>-562874</v>
      </c>
      <c r="G1616" s="34">
        <v>43887</v>
      </c>
      <c r="H1616" s="2">
        <v>30</v>
      </c>
      <c r="I1616" s="2" t="s">
        <v>4179</v>
      </c>
      <c r="J1616" s="2" t="s">
        <v>3940</v>
      </c>
      <c r="K1616" s="2" t="s">
        <v>3941</v>
      </c>
      <c r="L1616" s="373" t="s">
        <v>3942</v>
      </c>
    </row>
    <row r="1617" spans="1:12">
      <c r="A1617" s="2" t="s">
        <v>4735</v>
      </c>
      <c r="B1617" s="2">
        <v>1279106</v>
      </c>
      <c r="C1617" s="2" t="s">
        <v>3148</v>
      </c>
      <c r="D1617" s="2" t="s">
        <v>3149</v>
      </c>
      <c r="E1617" s="2">
        <v>-71197</v>
      </c>
      <c r="F1617" s="2">
        <v>-560.79999999999995</v>
      </c>
      <c r="G1617" s="34">
        <v>43886</v>
      </c>
      <c r="H1617" s="2">
        <v>31</v>
      </c>
      <c r="I1617" s="2" t="s">
        <v>4177</v>
      </c>
      <c r="J1617" s="2" t="s">
        <v>3940</v>
      </c>
      <c r="K1617" s="2" t="s">
        <v>3941</v>
      </c>
      <c r="L1617" s="373" t="s">
        <v>3942</v>
      </c>
    </row>
    <row r="1618" spans="1:12">
      <c r="A1618" s="2" t="s">
        <v>3949</v>
      </c>
      <c r="B1618" s="2">
        <v>1032898</v>
      </c>
      <c r="C1618" s="2" t="s">
        <v>3148</v>
      </c>
      <c r="D1618" s="2" t="s">
        <v>3149</v>
      </c>
      <c r="E1618" s="2">
        <v>-583888</v>
      </c>
      <c r="F1618" s="2">
        <v>-0.46</v>
      </c>
      <c r="G1618" s="34">
        <v>43880</v>
      </c>
      <c r="H1618" s="2">
        <v>37</v>
      </c>
      <c r="I1618" s="2" t="s">
        <v>4177</v>
      </c>
      <c r="J1618" s="2" t="s">
        <v>3940</v>
      </c>
      <c r="K1618" s="2" t="s">
        <v>3941</v>
      </c>
      <c r="L1618" s="373" t="s">
        <v>3942</v>
      </c>
    </row>
    <row r="1619" spans="1:12">
      <c r="A1619" s="2" t="s">
        <v>4222</v>
      </c>
      <c r="B1619" s="2">
        <v>1250518</v>
      </c>
      <c r="C1619" s="2" t="s">
        <v>3148</v>
      </c>
      <c r="D1619" s="2" t="s">
        <v>3149</v>
      </c>
      <c r="E1619" s="2">
        <v>-23059.86</v>
      </c>
      <c r="F1619" s="2">
        <v>-129.87</v>
      </c>
      <c r="G1619" s="34">
        <v>43871</v>
      </c>
      <c r="H1619" s="2">
        <v>46</v>
      </c>
      <c r="I1619" s="2" t="s">
        <v>4177</v>
      </c>
      <c r="J1619" s="2" t="s">
        <v>3940</v>
      </c>
      <c r="K1619" s="2" t="s">
        <v>3941</v>
      </c>
      <c r="L1619" s="373" t="s">
        <v>3942</v>
      </c>
    </row>
    <row r="1620" spans="1:12">
      <c r="A1620" s="2" t="s">
        <v>4736</v>
      </c>
      <c r="B1620" s="2">
        <v>462020</v>
      </c>
      <c r="C1620" s="2" t="s">
        <v>3148</v>
      </c>
      <c r="D1620" s="2" t="s">
        <v>3149</v>
      </c>
      <c r="E1620" s="2">
        <v>-701</v>
      </c>
      <c r="F1620" s="2">
        <v>-701</v>
      </c>
      <c r="G1620" s="34">
        <v>43865</v>
      </c>
      <c r="H1620" s="2">
        <v>52</v>
      </c>
      <c r="I1620" s="2" t="s">
        <v>4177</v>
      </c>
      <c r="J1620" s="2" t="s">
        <v>3940</v>
      </c>
      <c r="K1620" s="2" t="s">
        <v>3941</v>
      </c>
      <c r="L1620" s="373" t="s">
        <v>3942</v>
      </c>
    </row>
    <row r="1621" spans="1:12">
      <c r="A1621" s="2" t="s">
        <v>4737</v>
      </c>
      <c r="B1621" s="2">
        <v>1275739</v>
      </c>
      <c r="C1621" s="2" t="s">
        <v>3148</v>
      </c>
      <c r="D1621" s="2" t="s">
        <v>3149</v>
      </c>
      <c r="E1621" s="2">
        <v>-522525</v>
      </c>
      <c r="F1621" s="2">
        <v>-2964.06</v>
      </c>
      <c r="G1621" s="34">
        <v>43861</v>
      </c>
      <c r="H1621" s="2">
        <v>56</v>
      </c>
      <c r="I1621" s="2" t="s">
        <v>4177</v>
      </c>
      <c r="J1621" s="2" t="s">
        <v>3940</v>
      </c>
      <c r="K1621" s="2" t="s">
        <v>3941</v>
      </c>
      <c r="L1621" s="373" t="s">
        <v>3942</v>
      </c>
    </row>
    <row r="1622" spans="1:12">
      <c r="A1622" s="2" t="s">
        <v>4637</v>
      </c>
      <c r="B1622" s="2">
        <v>1170031</v>
      </c>
      <c r="C1622" s="2" t="s">
        <v>3148</v>
      </c>
      <c r="D1622" s="2" t="s">
        <v>3149</v>
      </c>
      <c r="E1622" s="2">
        <v>-58173</v>
      </c>
      <c r="F1622" s="2">
        <v>-58173</v>
      </c>
      <c r="G1622" s="34">
        <v>43861</v>
      </c>
      <c r="H1622" s="2">
        <v>56</v>
      </c>
      <c r="I1622" s="2" t="s">
        <v>4177</v>
      </c>
      <c r="J1622" s="2" t="s">
        <v>3940</v>
      </c>
      <c r="K1622" s="2" t="s">
        <v>3941</v>
      </c>
      <c r="L1622" s="373" t="s">
        <v>3942</v>
      </c>
    </row>
    <row r="1623" spans="1:12">
      <c r="A1623" s="2" t="s">
        <v>4738</v>
      </c>
      <c r="B1623" s="2">
        <v>1274368</v>
      </c>
      <c r="C1623" s="2" t="s">
        <v>3148</v>
      </c>
      <c r="D1623" s="2" t="s">
        <v>3149</v>
      </c>
      <c r="E1623" s="2">
        <v>-712000</v>
      </c>
      <c r="F1623" s="2">
        <v>-1920.07</v>
      </c>
      <c r="G1623" s="34">
        <v>43857</v>
      </c>
      <c r="H1623" s="2">
        <v>60</v>
      </c>
      <c r="I1623" s="2" t="s">
        <v>4177</v>
      </c>
      <c r="J1623" s="2" t="s">
        <v>3940</v>
      </c>
      <c r="K1623" s="2" t="s">
        <v>3941</v>
      </c>
      <c r="L1623" s="373" t="s">
        <v>3942</v>
      </c>
    </row>
    <row r="1624" spans="1:12">
      <c r="A1624" s="2" t="s">
        <v>4739</v>
      </c>
      <c r="B1624" s="2">
        <v>1266107</v>
      </c>
      <c r="C1624" s="2" t="s">
        <v>3148</v>
      </c>
      <c r="D1624" s="2" t="s">
        <v>3149</v>
      </c>
      <c r="E1624" s="2">
        <v>-576744</v>
      </c>
      <c r="F1624" s="2">
        <v>-50.64</v>
      </c>
      <c r="G1624" s="34">
        <v>43830</v>
      </c>
      <c r="H1624" s="2">
        <v>87</v>
      </c>
      <c r="I1624" s="2" t="s">
        <v>4181</v>
      </c>
      <c r="J1624" s="2" t="s">
        <v>3940</v>
      </c>
      <c r="K1624" s="2" t="s">
        <v>3941</v>
      </c>
      <c r="L1624" s="373" t="s">
        <v>3942</v>
      </c>
    </row>
    <row r="1625" spans="1:12">
      <c r="A1625" s="2" t="s">
        <v>4740</v>
      </c>
      <c r="B1625" s="2">
        <v>1260314</v>
      </c>
      <c r="C1625" s="2" t="s">
        <v>3148</v>
      </c>
      <c r="D1625" s="2" t="s">
        <v>3149</v>
      </c>
      <c r="E1625" s="2">
        <v>-546026</v>
      </c>
      <c r="F1625" s="2">
        <v>-499.93</v>
      </c>
      <c r="G1625" s="34">
        <v>43830</v>
      </c>
      <c r="H1625" s="2">
        <v>87</v>
      </c>
      <c r="I1625" s="2" t="s">
        <v>4181</v>
      </c>
      <c r="J1625" s="2" t="s">
        <v>3940</v>
      </c>
      <c r="K1625" s="2" t="s">
        <v>3941</v>
      </c>
      <c r="L1625" s="373" t="s">
        <v>3942</v>
      </c>
    </row>
    <row r="1626" spans="1:12">
      <c r="A1626" s="2" t="s">
        <v>4741</v>
      </c>
      <c r="B1626" s="2">
        <v>1258794</v>
      </c>
      <c r="C1626" s="2" t="s">
        <v>3148</v>
      </c>
      <c r="D1626" s="2" t="s">
        <v>3149</v>
      </c>
      <c r="E1626" s="2">
        <v>-300000</v>
      </c>
      <c r="F1626" s="2">
        <v>-1035.01</v>
      </c>
      <c r="G1626" s="34">
        <v>43830</v>
      </c>
      <c r="H1626" s="2">
        <v>87</v>
      </c>
      <c r="I1626" s="2" t="s">
        <v>4181</v>
      </c>
      <c r="J1626" s="2" t="s">
        <v>3940</v>
      </c>
      <c r="K1626" s="2" t="s">
        <v>3941</v>
      </c>
      <c r="L1626" s="373" t="s">
        <v>3942</v>
      </c>
    </row>
    <row r="1627" spans="1:12">
      <c r="A1627" s="2" t="s">
        <v>4742</v>
      </c>
      <c r="B1627" s="2">
        <v>1262280</v>
      </c>
      <c r="C1627" s="2" t="s">
        <v>3148</v>
      </c>
      <c r="D1627" s="2" t="s">
        <v>3149</v>
      </c>
      <c r="E1627" s="2">
        <v>-452000</v>
      </c>
      <c r="F1627" s="2">
        <v>-1607.6</v>
      </c>
      <c r="G1627" s="34">
        <v>43827</v>
      </c>
      <c r="H1627" s="2">
        <v>90</v>
      </c>
      <c r="I1627" s="2" t="s">
        <v>4181</v>
      </c>
      <c r="J1627" s="2" t="s">
        <v>3940</v>
      </c>
      <c r="K1627" s="2" t="s">
        <v>3941</v>
      </c>
      <c r="L1627" s="373" t="s">
        <v>3942</v>
      </c>
    </row>
    <row r="1628" spans="1:12">
      <c r="A1628" s="2" t="s">
        <v>4743</v>
      </c>
      <c r="B1628" s="2">
        <v>1263319</v>
      </c>
      <c r="C1628" s="2" t="s">
        <v>3148</v>
      </c>
      <c r="D1628" s="2" t="s">
        <v>3149</v>
      </c>
      <c r="E1628" s="2">
        <v>-694700</v>
      </c>
      <c r="F1628" s="2">
        <v>-452.28</v>
      </c>
      <c r="G1628" s="34">
        <v>43826</v>
      </c>
      <c r="H1628" s="2">
        <v>91</v>
      </c>
      <c r="I1628" s="2" t="s">
        <v>4174</v>
      </c>
      <c r="J1628" s="2" t="s">
        <v>3940</v>
      </c>
      <c r="K1628" s="2" t="s">
        <v>3941</v>
      </c>
      <c r="L1628" s="373" t="s">
        <v>3942</v>
      </c>
    </row>
    <row r="1629" spans="1:12">
      <c r="A1629" s="2" t="s">
        <v>4744</v>
      </c>
      <c r="B1629" s="2">
        <v>1261831</v>
      </c>
      <c r="C1629" s="2" t="s">
        <v>3148</v>
      </c>
      <c r="D1629" s="2" t="s">
        <v>3149</v>
      </c>
      <c r="E1629" s="2">
        <v>-283435</v>
      </c>
      <c r="F1629" s="2">
        <v>-259.18</v>
      </c>
      <c r="G1629" s="34">
        <v>43826</v>
      </c>
      <c r="H1629" s="2">
        <v>91</v>
      </c>
      <c r="I1629" s="2" t="s">
        <v>4174</v>
      </c>
      <c r="J1629" s="2" t="s">
        <v>3940</v>
      </c>
      <c r="K1629" s="2" t="s">
        <v>3941</v>
      </c>
      <c r="L1629" s="373" t="s">
        <v>3942</v>
      </c>
    </row>
    <row r="1630" spans="1:12">
      <c r="A1630" s="2" t="s">
        <v>4745</v>
      </c>
      <c r="B1630" s="2">
        <v>981722</v>
      </c>
      <c r="C1630" s="2" t="s">
        <v>3148</v>
      </c>
      <c r="D1630" s="2" t="s">
        <v>3149</v>
      </c>
      <c r="E1630" s="2">
        <v>-360000</v>
      </c>
      <c r="F1630" s="2">
        <v>-60.65</v>
      </c>
      <c r="G1630" s="34">
        <v>43822</v>
      </c>
      <c r="H1630" s="2">
        <v>95</v>
      </c>
      <c r="I1630" s="2" t="s">
        <v>4174</v>
      </c>
      <c r="J1630" s="2" t="s">
        <v>3940</v>
      </c>
      <c r="K1630" s="2" t="s">
        <v>3941</v>
      </c>
      <c r="L1630" s="373" t="s">
        <v>3942</v>
      </c>
    </row>
    <row r="1631" spans="1:12">
      <c r="A1631" s="2" t="s">
        <v>4746</v>
      </c>
      <c r="B1631" s="2">
        <v>1253899</v>
      </c>
      <c r="C1631" s="2" t="s">
        <v>3148</v>
      </c>
      <c r="D1631" s="2" t="s">
        <v>3149</v>
      </c>
      <c r="E1631" s="2">
        <v>-408000</v>
      </c>
      <c r="F1631" s="2">
        <v>-1047.46</v>
      </c>
      <c r="G1631" s="34">
        <v>43822</v>
      </c>
      <c r="H1631" s="2">
        <v>95</v>
      </c>
      <c r="I1631" s="2" t="s">
        <v>4174</v>
      </c>
      <c r="J1631" s="2" t="s">
        <v>3940</v>
      </c>
      <c r="K1631" s="2" t="s">
        <v>3941</v>
      </c>
      <c r="L1631" s="373" t="s">
        <v>3942</v>
      </c>
    </row>
    <row r="1632" spans="1:12">
      <c r="A1632" s="2" t="s">
        <v>4747</v>
      </c>
      <c r="B1632" s="2">
        <v>1254478</v>
      </c>
      <c r="C1632" s="2" t="s">
        <v>3148</v>
      </c>
      <c r="D1632" s="2" t="s">
        <v>3149</v>
      </c>
      <c r="E1632" s="2">
        <v>-377031</v>
      </c>
      <c r="F1632" s="2">
        <v>-189.42</v>
      </c>
      <c r="G1632" s="34">
        <v>43822</v>
      </c>
      <c r="H1632" s="2">
        <v>95</v>
      </c>
      <c r="I1632" s="2" t="s">
        <v>4174</v>
      </c>
      <c r="J1632" s="2" t="s">
        <v>3940</v>
      </c>
      <c r="K1632" s="2" t="s">
        <v>3941</v>
      </c>
      <c r="L1632" s="373" t="s">
        <v>3942</v>
      </c>
    </row>
    <row r="1633" spans="1:12">
      <c r="A1633" s="2" t="s">
        <v>4748</v>
      </c>
      <c r="B1633" s="2">
        <v>1252842</v>
      </c>
      <c r="C1633" s="2" t="s">
        <v>3148</v>
      </c>
      <c r="D1633" s="2" t="s">
        <v>3149</v>
      </c>
      <c r="E1633" s="2">
        <v>-487700</v>
      </c>
      <c r="F1633" s="2">
        <v>-165.02</v>
      </c>
      <c r="G1633" s="34">
        <v>43820</v>
      </c>
      <c r="H1633" s="2">
        <v>97</v>
      </c>
      <c r="I1633" s="2" t="s">
        <v>4174</v>
      </c>
      <c r="J1633" s="2" t="s">
        <v>3940</v>
      </c>
      <c r="K1633" s="2" t="s">
        <v>3941</v>
      </c>
      <c r="L1633" s="373" t="s">
        <v>3942</v>
      </c>
    </row>
    <row r="1634" spans="1:12">
      <c r="A1634" s="2" t="s">
        <v>4749</v>
      </c>
      <c r="B1634" s="2">
        <v>1260400</v>
      </c>
      <c r="C1634" s="2" t="s">
        <v>3148</v>
      </c>
      <c r="D1634" s="2" t="s">
        <v>3149</v>
      </c>
      <c r="E1634" s="2">
        <v>-415214</v>
      </c>
      <c r="F1634" s="2">
        <v>-785.08</v>
      </c>
      <c r="G1634" s="34">
        <v>43820</v>
      </c>
      <c r="H1634" s="2">
        <v>97</v>
      </c>
      <c r="I1634" s="2" t="s">
        <v>4174</v>
      </c>
      <c r="J1634" s="2" t="s">
        <v>3940</v>
      </c>
      <c r="K1634" s="2" t="s">
        <v>3941</v>
      </c>
      <c r="L1634" s="373" t="s">
        <v>3942</v>
      </c>
    </row>
    <row r="1635" spans="1:12">
      <c r="A1635" s="2" t="s">
        <v>4750</v>
      </c>
      <c r="B1635" s="2">
        <v>356830</v>
      </c>
      <c r="C1635" s="2" t="s">
        <v>3148</v>
      </c>
      <c r="D1635" s="2" t="s">
        <v>3149</v>
      </c>
      <c r="E1635" s="2">
        <v>-10000</v>
      </c>
      <c r="F1635" s="2">
        <v>-22.8</v>
      </c>
      <c r="G1635" s="34">
        <v>43810</v>
      </c>
      <c r="H1635" s="2">
        <v>107</v>
      </c>
      <c r="I1635" s="2" t="s">
        <v>4174</v>
      </c>
      <c r="J1635" s="2" t="s">
        <v>3940</v>
      </c>
      <c r="K1635" s="2" t="s">
        <v>3941</v>
      </c>
      <c r="L1635" s="373" t="s">
        <v>3942</v>
      </c>
    </row>
    <row r="1636" spans="1:12">
      <c r="A1636" s="2" t="s">
        <v>4751</v>
      </c>
      <c r="B1636" s="2">
        <v>1252955</v>
      </c>
      <c r="C1636" s="2" t="s">
        <v>3148</v>
      </c>
      <c r="D1636" s="2" t="s">
        <v>3149</v>
      </c>
      <c r="E1636" s="2">
        <v>-585068</v>
      </c>
      <c r="F1636" s="2">
        <v>-72.55</v>
      </c>
      <c r="G1636" s="34">
        <v>43806</v>
      </c>
      <c r="H1636" s="2">
        <v>111</v>
      </c>
      <c r="I1636" s="2" t="s">
        <v>4174</v>
      </c>
      <c r="J1636" s="2" t="s">
        <v>3940</v>
      </c>
      <c r="K1636" s="2" t="s">
        <v>3941</v>
      </c>
      <c r="L1636" s="373" t="s">
        <v>3942</v>
      </c>
    </row>
    <row r="1637" spans="1:12">
      <c r="A1637" s="2" t="s">
        <v>4267</v>
      </c>
      <c r="B1637" s="2">
        <v>1250548</v>
      </c>
      <c r="C1637" s="2" t="s">
        <v>3148</v>
      </c>
      <c r="D1637" s="2" t="s">
        <v>3149</v>
      </c>
      <c r="E1637" s="2">
        <v>-28415</v>
      </c>
      <c r="F1637" s="2">
        <v>-1044.92</v>
      </c>
      <c r="G1637" s="34">
        <v>43806</v>
      </c>
      <c r="H1637" s="2">
        <v>111</v>
      </c>
      <c r="I1637" s="2" t="s">
        <v>4174</v>
      </c>
      <c r="J1637" s="2" t="s">
        <v>3940</v>
      </c>
      <c r="K1637" s="2" t="s">
        <v>3941</v>
      </c>
      <c r="L1637" s="373" t="s">
        <v>3942</v>
      </c>
    </row>
    <row r="1638" spans="1:12">
      <c r="A1638" s="2" t="s">
        <v>4212</v>
      </c>
      <c r="B1638" s="2">
        <v>123341</v>
      </c>
      <c r="C1638" s="2" t="s">
        <v>3148</v>
      </c>
      <c r="D1638" s="2" t="s">
        <v>3149</v>
      </c>
      <c r="E1638" s="2">
        <v>-447000</v>
      </c>
      <c r="F1638" s="2">
        <v>-2004.57</v>
      </c>
      <c r="G1638" s="34">
        <v>43799</v>
      </c>
      <c r="H1638" s="2">
        <v>118</v>
      </c>
      <c r="I1638" s="2" t="s">
        <v>4174</v>
      </c>
      <c r="J1638" s="2" t="s">
        <v>3940</v>
      </c>
      <c r="K1638" s="2" t="s">
        <v>3941</v>
      </c>
      <c r="L1638" s="373" t="s">
        <v>3942</v>
      </c>
    </row>
    <row r="1639" spans="1:12">
      <c r="A1639" s="2" t="s">
        <v>4752</v>
      </c>
      <c r="B1639" s="2">
        <v>1251596</v>
      </c>
      <c r="C1639" s="2" t="s">
        <v>3148</v>
      </c>
      <c r="D1639" s="2" t="s">
        <v>3149</v>
      </c>
      <c r="E1639" s="2">
        <v>-756245</v>
      </c>
      <c r="F1639" s="2">
        <v>-15.27</v>
      </c>
      <c r="G1639" s="34">
        <v>43797</v>
      </c>
      <c r="H1639" s="2">
        <v>120</v>
      </c>
      <c r="I1639" s="2" t="s">
        <v>4174</v>
      </c>
      <c r="J1639" s="2" t="s">
        <v>3940</v>
      </c>
      <c r="K1639" s="2" t="s">
        <v>3941</v>
      </c>
      <c r="L1639" s="373" t="s">
        <v>3942</v>
      </c>
    </row>
    <row r="1640" spans="1:12">
      <c r="A1640" s="2" t="s">
        <v>3162</v>
      </c>
      <c r="B1640" s="2">
        <v>1171153</v>
      </c>
      <c r="C1640" s="2" t="s">
        <v>3148</v>
      </c>
      <c r="D1640" s="2" t="s">
        <v>3149</v>
      </c>
      <c r="E1640" s="2">
        <v>-12517</v>
      </c>
      <c r="F1640" s="2">
        <v>-1268.45</v>
      </c>
      <c r="G1640" s="34">
        <v>43797</v>
      </c>
      <c r="H1640" s="2">
        <v>120</v>
      </c>
      <c r="I1640" s="2" t="s">
        <v>4174</v>
      </c>
      <c r="J1640" s="2" t="s">
        <v>3940</v>
      </c>
      <c r="K1640" s="2" t="s">
        <v>3941</v>
      </c>
      <c r="L1640" s="373" t="s">
        <v>3942</v>
      </c>
    </row>
    <row r="1641" spans="1:12">
      <c r="A1641" s="2" t="s">
        <v>4753</v>
      </c>
      <c r="B1641" s="2">
        <v>1246835</v>
      </c>
      <c r="C1641" s="2" t="s">
        <v>3148</v>
      </c>
      <c r="D1641" s="2" t="s">
        <v>3149</v>
      </c>
      <c r="E1641" s="2">
        <v>-350000</v>
      </c>
      <c r="F1641" s="2">
        <v>-8409.74</v>
      </c>
      <c r="G1641" s="34">
        <v>43796</v>
      </c>
      <c r="H1641" s="2">
        <v>121</v>
      </c>
      <c r="I1641" s="2" t="s">
        <v>4174</v>
      </c>
      <c r="J1641" s="2" t="s">
        <v>3940</v>
      </c>
      <c r="K1641" s="2" t="s">
        <v>3941</v>
      </c>
      <c r="L1641" s="373" t="s">
        <v>3942</v>
      </c>
    </row>
    <row r="1642" spans="1:12">
      <c r="A1642" s="2" t="s">
        <v>4754</v>
      </c>
      <c r="B1642" s="2">
        <v>554177</v>
      </c>
      <c r="C1642" s="2" t="s">
        <v>3148</v>
      </c>
      <c r="D1642" s="2" t="s">
        <v>3149</v>
      </c>
      <c r="E1642" s="2">
        <v>-678000</v>
      </c>
      <c r="F1642" s="2">
        <v>-381.9</v>
      </c>
      <c r="G1642" s="34">
        <v>43790</v>
      </c>
      <c r="H1642" s="2">
        <v>127</v>
      </c>
      <c r="I1642" s="2" t="s">
        <v>4174</v>
      </c>
      <c r="J1642" s="2" t="s">
        <v>3940</v>
      </c>
      <c r="K1642" s="2" t="s">
        <v>3941</v>
      </c>
      <c r="L1642" s="373" t="s">
        <v>3942</v>
      </c>
    </row>
    <row r="1643" spans="1:12">
      <c r="A1643" s="2" t="s">
        <v>4755</v>
      </c>
      <c r="B1643" s="2">
        <v>1247292</v>
      </c>
      <c r="C1643" s="2" t="s">
        <v>3148</v>
      </c>
      <c r="D1643" s="2" t="s">
        <v>3149</v>
      </c>
      <c r="E1643" s="2">
        <v>-500085</v>
      </c>
      <c r="F1643" s="2">
        <v>-1689.89</v>
      </c>
      <c r="G1643" s="34">
        <v>43789</v>
      </c>
      <c r="H1643" s="2">
        <v>128</v>
      </c>
      <c r="I1643" s="2" t="s">
        <v>4174</v>
      </c>
      <c r="J1643" s="2" t="s">
        <v>3940</v>
      </c>
      <c r="K1643" s="2" t="s">
        <v>3941</v>
      </c>
      <c r="L1643" s="373" t="s">
        <v>3942</v>
      </c>
    </row>
    <row r="1644" spans="1:12">
      <c r="A1644" s="2" t="s">
        <v>4756</v>
      </c>
      <c r="B1644" s="2">
        <v>1250183</v>
      </c>
      <c r="C1644" s="2" t="s">
        <v>3148</v>
      </c>
      <c r="D1644" s="2" t="s">
        <v>3149</v>
      </c>
      <c r="E1644" s="2">
        <v>-748231</v>
      </c>
      <c r="F1644" s="2">
        <v>-10188.19</v>
      </c>
      <c r="G1644" s="34">
        <v>43788</v>
      </c>
      <c r="H1644" s="2">
        <v>129</v>
      </c>
      <c r="I1644" s="2" t="s">
        <v>4174</v>
      </c>
      <c r="J1644" s="2" t="s">
        <v>3940</v>
      </c>
      <c r="K1644" s="2" t="s">
        <v>3941</v>
      </c>
      <c r="L1644" s="373" t="s">
        <v>3942</v>
      </c>
    </row>
    <row r="1645" spans="1:12">
      <c r="A1645" s="2" t="s">
        <v>4757</v>
      </c>
      <c r="B1645" s="2">
        <v>1244734</v>
      </c>
      <c r="C1645" s="2" t="s">
        <v>3148</v>
      </c>
      <c r="D1645" s="2" t="s">
        <v>3149</v>
      </c>
      <c r="E1645" s="2">
        <v>-280000</v>
      </c>
      <c r="F1645" s="2">
        <v>-568.94000000000005</v>
      </c>
      <c r="G1645" s="34">
        <v>43780</v>
      </c>
      <c r="H1645" s="2">
        <v>137</v>
      </c>
      <c r="I1645" s="2" t="s">
        <v>4174</v>
      </c>
      <c r="J1645" s="2" t="s">
        <v>3940</v>
      </c>
      <c r="K1645" s="2" t="s">
        <v>3941</v>
      </c>
      <c r="L1645" s="373" t="s">
        <v>3942</v>
      </c>
    </row>
    <row r="1646" spans="1:12">
      <c r="A1646" s="2" t="s">
        <v>4758</v>
      </c>
      <c r="B1646" s="2">
        <v>1241519</v>
      </c>
      <c r="C1646" s="2" t="s">
        <v>3148</v>
      </c>
      <c r="D1646" s="2" t="s">
        <v>3149</v>
      </c>
      <c r="E1646" s="2">
        <v>-443138</v>
      </c>
      <c r="F1646" s="2">
        <v>-499.93</v>
      </c>
      <c r="G1646" s="34">
        <v>43777</v>
      </c>
      <c r="H1646" s="2">
        <v>140</v>
      </c>
      <c r="I1646" s="2" t="s">
        <v>4174</v>
      </c>
      <c r="J1646" s="2" t="s">
        <v>3940</v>
      </c>
      <c r="K1646" s="2" t="s">
        <v>3941</v>
      </c>
      <c r="L1646" s="373" t="s">
        <v>3942</v>
      </c>
    </row>
    <row r="1647" spans="1:12">
      <c r="A1647" s="2" t="s">
        <v>4759</v>
      </c>
      <c r="B1647" s="2">
        <v>1241651</v>
      </c>
      <c r="C1647" s="2" t="s">
        <v>3148</v>
      </c>
      <c r="D1647" s="2" t="s">
        <v>3149</v>
      </c>
      <c r="E1647" s="2">
        <v>-391825</v>
      </c>
      <c r="F1647" s="2">
        <v>-1720.53</v>
      </c>
      <c r="G1647" s="34">
        <v>43777</v>
      </c>
      <c r="H1647" s="2">
        <v>140</v>
      </c>
      <c r="I1647" s="2" t="s">
        <v>4174</v>
      </c>
      <c r="J1647" s="2" t="s">
        <v>3940</v>
      </c>
      <c r="K1647" s="2" t="s">
        <v>3941</v>
      </c>
      <c r="L1647" s="373" t="s">
        <v>3942</v>
      </c>
    </row>
    <row r="1648" spans="1:12">
      <c r="A1648" s="2" t="s">
        <v>4760</v>
      </c>
      <c r="B1648" s="2">
        <v>1246812</v>
      </c>
      <c r="C1648" s="2" t="s">
        <v>3148</v>
      </c>
      <c r="D1648" s="2" t="s">
        <v>3149</v>
      </c>
      <c r="E1648" s="2">
        <v>-618604</v>
      </c>
      <c r="F1648" s="2">
        <v>-1661</v>
      </c>
      <c r="G1648" s="34">
        <v>43774</v>
      </c>
      <c r="H1648" s="2">
        <v>143</v>
      </c>
      <c r="I1648" s="2" t="s">
        <v>4174</v>
      </c>
      <c r="J1648" s="2" t="s">
        <v>3940</v>
      </c>
      <c r="K1648" s="2" t="s">
        <v>3941</v>
      </c>
      <c r="L1648" s="373" t="s">
        <v>3942</v>
      </c>
    </row>
    <row r="1649" spans="1:12">
      <c r="A1649" s="2" t="s">
        <v>4761</v>
      </c>
      <c r="B1649" s="2">
        <v>1244218</v>
      </c>
      <c r="C1649" s="2" t="s">
        <v>3148</v>
      </c>
      <c r="D1649" s="2" t="s">
        <v>3149</v>
      </c>
      <c r="E1649" s="2">
        <v>-344000</v>
      </c>
      <c r="F1649" s="2">
        <v>-65.98</v>
      </c>
      <c r="G1649" s="34">
        <v>43773</v>
      </c>
      <c r="H1649" s="2">
        <v>144</v>
      </c>
      <c r="I1649" s="2" t="s">
        <v>4174</v>
      </c>
      <c r="J1649" s="2" t="s">
        <v>3940</v>
      </c>
      <c r="K1649" s="2" t="s">
        <v>3941</v>
      </c>
      <c r="L1649" s="373" t="s">
        <v>3942</v>
      </c>
    </row>
    <row r="1650" spans="1:12">
      <c r="A1650" s="2" t="s">
        <v>3710</v>
      </c>
      <c r="B1650" s="2">
        <v>1215423</v>
      </c>
      <c r="C1650" s="2" t="s">
        <v>3148</v>
      </c>
      <c r="D1650" s="2" t="s">
        <v>3149</v>
      </c>
      <c r="E1650" s="2">
        <v>-534003</v>
      </c>
      <c r="F1650" s="2">
        <v>-7465.76</v>
      </c>
      <c r="G1650" s="34">
        <v>43771</v>
      </c>
      <c r="H1650" s="2">
        <v>146</v>
      </c>
      <c r="I1650" s="2" t="s">
        <v>4174</v>
      </c>
      <c r="J1650" s="2" t="s">
        <v>3940</v>
      </c>
      <c r="K1650" s="2" t="s">
        <v>3941</v>
      </c>
      <c r="L1650" s="373" t="s">
        <v>3942</v>
      </c>
    </row>
    <row r="1651" spans="1:12">
      <c r="A1651" s="2" t="s">
        <v>4762</v>
      </c>
      <c r="B1651" s="2">
        <v>1214182</v>
      </c>
      <c r="C1651" s="2" t="s">
        <v>3148</v>
      </c>
      <c r="D1651" s="2" t="s">
        <v>3149</v>
      </c>
      <c r="E1651" s="2">
        <v>-730000</v>
      </c>
      <c r="F1651" s="2">
        <v>-4281.3100000000004</v>
      </c>
      <c r="G1651" s="34">
        <v>43770</v>
      </c>
      <c r="H1651" s="2">
        <v>147</v>
      </c>
      <c r="I1651" s="2" t="s">
        <v>4174</v>
      </c>
      <c r="J1651" s="2" t="s">
        <v>3940</v>
      </c>
      <c r="K1651" s="2" t="s">
        <v>3941</v>
      </c>
      <c r="L1651" s="373" t="s">
        <v>3942</v>
      </c>
    </row>
    <row r="1652" spans="1:12">
      <c r="A1652" s="2" t="s">
        <v>4763</v>
      </c>
      <c r="B1652" s="2">
        <v>1240403</v>
      </c>
      <c r="C1652" s="2" t="s">
        <v>3148</v>
      </c>
      <c r="D1652" s="2" t="s">
        <v>3149</v>
      </c>
      <c r="E1652" s="2">
        <v>-600000</v>
      </c>
      <c r="F1652" s="2">
        <v>-23.83</v>
      </c>
      <c r="G1652" s="34">
        <v>43768</v>
      </c>
      <c r="H1652" s="2">
        <v>149</v>
      </c>
      <c r="I1652" s="2" t="s">
        <v>4174</v>
      </c>
      <c r="J1652" s="2" t="s">
        <v>3940</v>
      </c>
      <c r="K1652" s="2" t="s">
        <v>3941</v>
      </c>
      <c r="L1652" s="373" t="s">
        <v>3942</v>
      </c>
    </row>
    <row r="1653" spans="1:12">
      <c r="A1653" s="2" t="s">
        <v>4764</v>
      </c>
      <c r="B1653" s="2">
        <v>1238663</v>
      </c>
      <c r="C1653" s="2" t="s">
        <v>3148</v>
      </c>
      <c r="D1653" s="2" t="s">
        <v>3149</v>
      </c>
      <c r="E1653" s="2">
        <v>-370998</v>
      </c>
      <c r="F1653" s="2">
        <v>-45.07</v>
      </c>
      <c r="G1653" s="34">
        <v>43768</v>
      </c>
      <c r="H1653" s="2">
        <v>149</v>
      </c>
      <c r="I1653" s="2" t="s">
        <v>4174</v>
      </c>
      <c r="J1653" s="2" t="s">
        <v>3940</v>
      </c>
      <c r="K1653" s="2" t="s">
        <v>3941</v>
      </c>
      <c r="L1653" s="373" t="s">
        <v>3942</v>
      </c>
    </row>
    <row r="1654" spans="1:12">
      <c r="A1654" s="2" t="s">
        <v>4765</v>
      </c>
      <c r="B1654" s="2">
        <v>1243506</v>
      </c>
      <c r="C1654" s="2" t="s">
        <v>3148</v>
      </c>
      <c r="D1654" s="2" t="s">
        <v>3149</v>
      </c>
      <c r="E1654" s="2">
        <v>-635000</v>
      </c>
      <c r="F1654" s="2">
        <v>-21773.77</v>
      </c>
      <c r="G1654" s="34">
        <v>43767</v>
      </c>
      <c r="H1654" s="2">
        <v>150</v>
      </c>
      <c r="I1654" s="2" t="s">
        <v>4174</v>
      </c>
      <c r="J1654" s="2" t="s">
        <v>3940</v>
      </c>
      <c r="K1654" s="2" t="s">
        <v>3941</v>
      </c>
      <c r="L1654" s="373" t="s">
        <v>3942</v>
      </c>
    </row>
    <row r="1655" spans="1:12">
      <c r="A1655" s="2" t="s">
        <v>4766</v>
      </c>
      <c r="B1655" s="2">
        <v>1066865</v>
      </c>
      <c r="C1655" s="2" t="s">
        <v>3148</v>
      </c>
      <c r="D1655" s="2" t="s">
        <v>3149</v>
      </c>
      <c r="E1655" s="2">
        <v>-397212</v>
      </c>
      <c r="F1655" s="2">
        <v>-305.58</v>
      </c>
      <c r="G1655" s="34">
        <v>43762</v>
      </c>
      <c r="H1655" s="2">
        <v>155</v>
      </c>
      <c r="I1655" s="2" t="s">
        <v>4174</v>
      </c>
      <c r="J1655" s="2" t="s">
        <v>3940</v>
      </c>
      <c r="K1655" s="2" t="s">
        <v>3941</v>
      </c>
      <c r="L1655" s="373" t="s">
        <v>3942</v>
      </c>
    </row>
    <row r="1656" spans="1:12">
      <c r="A1656" s="2" t="s">
        <v>4767</v>
      </c>
      <c r="B1656" s="2">
        <v>1239176</v>
      </c>
      <c r="C1656" s="2" t="s">
        <v>3148</v>
      </c>
      <c r="D1656" s="2" t="s">
        <v>3149</v>
      </c>
      <c r="E1656" s="2">
        <v>-689000</v>
      </c>
      <c r="F1656" s="2">
        <v>-1344.43</v>
      </c>
      <c r="G1656" s="34">
        <v>43761</v>
      </c>
      <c r="H1656" s="2">
        <v>156</v>
      </c>
      <c r="I1656" s="2" t="s">
        <v>4174</v>
      </c>
      <c r="J1656" s="2" t="s">
        <v>3940</v>
      </c>
      <c r="K1656" s="2" t="s">
        <v>3941</v>
      </c>
      <c r="L1656" s="373" t="s">
        <v>3942</v>
      </c>
    </row>
    <row r="1657" spans="1:12">
      <c r="A1657" s="2" t="s">
        <v>4768</v>
      </c>
      <c r="B1657" s="2">
        <v>1243253</v>
      </c>
      <c r="C1657" s="2" t="s">
        <v>3148</v>
      </c>
      <c r="D1657" s="2" t="s">
        <v>3149</v>
      </c>
      <c r="E1657" s="2">
        <v>-527536</v>
      </c>
      <c r="F1657" s="2">
        <v>-20.41</v>
      </c>
      <c r="G1657" s="34">
        <v>43761</v>
      </c>
      <c r="H1657" s="2">
        <v>156</v>
      </c>
      <c r="I1657" s="2" t="s">
        <v>4174</v>
      </c>
      <c r="J1657" s="2" t="s">
        <v>3940</v>
      </c>
      <c r="K1657" s="2" t="s">
        <v>3941</v>
      </c>
      <c r="L1657" s="373" t="s">
        <v>3942</v>
      </c>
    </row>
    <row r="1658" spans="1:12">
      <c r="A1658" s="2" t="s">
        <v>4769</v>
      </c>
      <c r="B1658" s="2">
        <v>1242607</v>
      </c>
      <c r="C1658" s="2" t="s">
        <v>3148</v>
      </c>
      <c r="D1658" s="2" t="s">
        <v>3149</v>
      </c>
      <c r="E1658" s="2">
        <v>-670591</v>
      </c>
      <c r="F1658" s="2">
        <v>-6481.8</v>
      </c>
      <c r="G1658" s="34">
        <v>43761</v>
      </c>
      <c r="H1658" s="2">
        <v>156</v>
      </c>
      <c r="I1658" s="2" t="s">
        <v>4174</v>
      </c>
      <c r="J1658" s="2" t="s">
        <v>3940</v>
      </c>
      <c r="K1658" s="2" t="s">
        <v>3941</v>
      </c>
      <c r="L1658" s="373" t="s">
        <v>3942</v>
      </c>
    </row>
    <row r="1659" spans="1:12">
      <c r="A1659" s="2" t="s">
        <v>3950</v>
      </c>
      <c r="B1659" s="2">
        <v>1215635</v>
      </c>
      <c r="C1659" s="2" t="s">
        <v>3148</v>
      </c>
      <c r="D1659" s="2" t="s">
        <v>3149</v>
      </c>
      <c r="E1659" s="2">
        <v>-495231</v>
      </c>
      <c r="F1659" s="2">
        <v>-1732.97</v>
      </c>
      <c r="G1659" s="34">
        <v>43732</v>
      </c>
      <c r="H1659" s="2">
        <v>185</v>
      </c>
      <c r="I1659" s="2" t="s">
        <v>3870</v>
      </c>
      <c r="J1659" s="2" t="s">
        <v>3940</v>
      </c>
      <c r="K1659" s="2" t="s">
        <v>3941</v>
      </c>
      <c r="L1659" s="373" t="s">
        <v>3942</v>
      </c>
    </row>
    <row r="1660" spans="1:12">
      <c r="A1660" s="2" t="s">
        <v>3951</v>
      </c>
      <c r="B1660" s="2">
        <v>1223820</v>
      </c>
      <c r="C1660" s="2" t="s">
        <v>3148</v>
      </c>
      <c r="D1660" s="2" t="s">
        <v>3149</v>
      </c>
      <c r="E1660" s="2">
        <v>-300000</v>
      </c>
      <c r="F1660" s="2">
        <v>-22.84</v>
      </c>
      <c r="G1660" s="34">
        <v>43722</v>
      </c>
      <c r="H1660" s="2">
        <v>195</v>
      </c>
      <c r="I1660" s="2" t="s">
        <v>3870</v>
      </c>
      <c r="J1660" s="2" t="s">
        <v>3940</v>
      </c>
      <c r="K1660" s="2" t="s">
        <v>3941</v>
      </c>
      <c r="L1660" s="373" t="s">
        <v>3942</v>
      </c>
    </row>
    <row r="1661" spans="1:12">
      <c r="A1661" s="2" t="s">
        <v>3952</v>
      </c>
      <c r="B1661" s="2">
        <v>1213158</v>
      </c>
      <c r="C1661" s="2" t="s">
        <v>3148</v>
      </c>
      <c r="D1661" s="2" t="s">
        <v>3149</v>
      </c>
      <c r="E1661" s="2">
        <v>-350000</v>
      </c>
      <c r="F1661" s="2">
        <v>-2953.64</v>
      </c>
      <c r="G1661" s="34">
        <v>43705</v>
      </c>
      <c r="H1661" s="2">
        <v>212</v>
      </c>
      <c r="I1661" s="2" t="s">
        <v>3870</v>
      </c>
      <c r="J1661" s="2" t="s">
        <v>3940</v>
      </c>
      <c r="K1661" s="2" t="s">
        <v>3941</v>
      </c>
      <c r="L1661" s="373" t="s">
        <v>3942</v>
      </c>
    </row>
    <row r="1662" spans="1:12">
      <c r="A1662" s="2" t="s">
        <v>3953</v>
      </c>
      <c r="B1662" s="2">
        <v>1220</v>
      </c>
      <c r="C1662" s="2" t="s">
        <v>3148</v>
      </c>
      <c r="D1662" s="2" t="s">
        <v>3149</v>
      </c>
      <c r="E1662" s="2">
        <v>-31349.02</v>
      </c>
      <c r="F1662" s="2">
        <v>-10786.84</v>
      </c>
      <c r="G1662" s="34">
        <v>43657</v>
      </c>
      <c r="H1662" s="2">
        <v>260</v>
      </c>
      <c r="I1662" s="2" t="s">
        <v>3870</v>
      </c>
      <c r="J1662" s="2" t="s">
        <v>3940</v>
      </c>
      <c r="K1662" s="2" t="s">
        <v>3941</v>
      </c>
      <c r="L1662" s="373" t="s">
        <v>3942</v>
      </c>
    </row>
    <row r="1663" spans="1:12">
      <c r="A1663" s="2" t="s">
        <v>3160</v>
      </c>
      <c r="B1663" s="2">
        <v>1250552</v>
      </c>
      <c r="C1663" s="2" t="s">
        <v>3148</v>
      </c>
      <c r="D1663" s="2" t="s">
        <v>3149</v>
      </c>
      <c r="E1663" s="2">
        <v>-4238</v>
      </c>
      <c r="F1663" s="2">
        <v>-4238</v>
      </c>
      <c r="G1663" s="34">
        <v>43911</v>
      </c>
      <c r="H1663" s="2">
        <v>6</v>
      </c>
      <c r="I1663" s="2" t="s">
        <v>4179</v>
      </c>
      <c r="J1663" s="2" t="s">
        <v>3940</v>
      </c>
      <c r="K1663" s="2" t="s">
        <v>3941</v>
      </c>
      <c r="L1663" s="373" t="s">
        <v>3942</v>
      </c>
    </row>
    <row r="1664" spans="1:12">
      <c r="A1664" s="2" t="s">
        <v>4770</v>
      </c>
      <c r="B1664" s="2">
        <v>1287673</v>
      </c>
      <c r="C1664" s="2" t="s">
        <v>3148</v>
      </c>
      <c r="D1664" s="2" t="s">
        <v>3149</v>
      </c>
      <c r="E1664" s="2">
        <v>-850790</v>
      </c>
      <c r="F1664" s="2">
        <v>-850790</v>
      </c>
      <c r="G1664" s="34">
        <v>43911</v>
      </c>
      <c r="H1664" s="2">
        <v>6</v>
      </c>
      <c r="I1664" s="2" t="s">
        <v>4179</v>
      </c>
      <c r="J1664" s="2" t="s">
        <v>3940</v>
      </c>
      <c r="K1664" s="2" t="s">
        <v>3941</v>
      </c>
      <c r="L1664" s="373" t="s">
        <v>3942</v>
      </c>
    </row>
    <row r="1665" spans="1:12">
      <c r="A1665" s="2" t="s">
        <v>3160</v>
      </c>
      <c r="B1665" s="2">
        <v>1250552</v>
      </c>
      <c r="C1665" s="2" t="s">
        <v>3148</v>
      </c>
      <c r="D1665" s="2" t="s">
        <v>3149</v>
      </c>
      <c r="E1665" s="2">
        <v>-1040</v>
      </c>
      <c r="F1665" s="2">
        <v>-1040</v>
      </c>
      <c r="G1665" s="34">
        <v>43911</v>
      </c>
      <c r="H1665" s="2">
        <v>6</v>
      </c>
      <c r="I1665" s="2" t="s">
        <v>4179</v>
      </c>
      <c r="J1665" s="2" t="s">
        <v>3940</v>
      </c>
      <c r="K1665" s="2" t="s">
        <v>3941</v>
      </c>
      <c r="L1665" s="373" t="s">
        <v>3942</v>
      </c>
    </row>
    <row r="1666" spans="1:12">
      <c r="A1666" s="2" t="s">
        <v>3948</v>
      </c>
      <c r="B1666" s="2">
        <v>321314</v>
      </c>
      <c r="C1666" s="2" t="s">
        <v>3148</v>
      </c>
      <c r="D1666" s="2" t="s">
        <v>3149</v>
      </c>
      <c r="E1666" s="2">
        <v>-12106</v>
      </c>
      <c r="F1666" s="2">
        <v>-12106</v>
      </c>
      <c r="G1666" s="34">
        <v>43911</v>
      </c>
      <c r="H1666" s="2">
        <v>6</v>
      </c>
      <c r="I1666" s="2" t="s">
        <v>4179</v>
      </c>
      <c r="J1666" s="2" t="s">
        <v>3940</v>
      </c>
      <c r="K1666" s="2" t="s">
        <v>3941</v>
      </c>
      <c r="L1666" s="373" t="s">
        <v>3942</v>
      </c>
    </row>
    <row r="1667" spans="1:12">
      <c r="A1667" s="2" t="s">
        <v>3160</v>
      </c>
      <c r="B1667" s="2">
        <v>1250552</v>
      </c>
      <c r="C1667" s="2" t="s">
        <v>3148</v>
      </c>
      <c r="D1667" s="2" t="s">
        <v>3149</v>
      </c>
      <c r="E1667" s="2">
        <v>-2776</v>
      </c>
      <c r="F1667" s="2">
        <v>-2776</v>
      </c>
      <c r="G1667" s="34">
        <v>43911</v>
      </c>
      <c r="H1667" s="2">
        <v>6</v>
      </c>
      <c r="I1667" s="2" t="s">
        <v>4179</v>
      </c>
      <c r="J1667" s="2" t="s">
        <v>3940</v>
      </c>
      <c r="K1667" s="2" t="s">
        <v>3941</v>
      </c>
      <c r="L1667" s="373" t="s">
        <v>3942</v>
      </c>
    </row>
    <row r="1668" spans="1:12">
      <c r="A1668" s="2" t="s">
        <v>4771</v>
      </c>
      <c r="B1668" s="2">
        <v>1287529</v>
      </c>
      <c r="C1668" s="2" t="s">
        <v>3148</v>
      </c>
      <c r="D1668" s="2" t="s">
        <v>3149</v>
      </c>
      <c r="E1668" s="2">
        <v>-115000</v>
      </c>
      <c r="F1668" s="2">
        <v>-115000</v>
      </c>
      <c r="G1668" s="34">
        <v>43911</v>
      </c>
      <c r="H1668" s="2">
        <v>6</v>
      </c>
      <c r="I1668" s="2" t="s">
        <v>4179</v>
      </c>
      <c r="J1668" s="2" t="s">
        <v>3940</v>
      </c>
      <c r="K1668" s="2" t="s">
        <v>3941</v>
      </c>
      <c r="L1668" s="373" t="s">
        <v>3942</v>
      </c>
    </row>
    <row r="1669" spans="1:12">
      <c r="A1669" s="2" t="s">
        <v>4772</v>
      </c>
      <c r="B1669" s="2">
        <v>1288672</v>
      </c>
      <c r="C1669" s="2" t="s">
        <v>3148</v>
      </c>
      <c r="D1669" s="2" t="s">
        <v>3149</v>
      </c>
      <c r="E1669" s="2">
        <v>-1165998</v>
      </c>
      <c r="F1669" s="2">
        <v>-1165998</v>
      </c>
      <c r="G1669" s="34">
        <v>43911</v>
      </c>
      <c r="H1669" s="2">
        <v>6</v>
      </c>
      <c r="I1669" s="2" t="s">
        <v>4179</v>
      </c>
      <c r="J1669" s="2" t="s">
        <v>3940</v>
      </c>
      <c r="K1669" s="2" t="s">
        <v>3941</v>
      </c>
      <c r="L1669" s="373" t="s">
        <v>3942</v>
      </c>
    </row>
    <row r="1670" spans="1:12">
      <c r="A1670" s="2" t="s">
        <v>3160</v>
      </c>
      <c r="B1670" s="2">
        <v>1250552</v>
      </c>
      <c r="C1670" s="2" t="s">
        <v>3148</v>
      </c>
      <c r="D1670" s="2" t="s">
        <v>3149</v>
      </c>
      <c r="E1670" s="2">
        <v>-4226</v>
      </c>
      <c r="F1670" s="2">
        <v>-4226</v>
      </c>
      <c r="G1670" s="34">
        <v>43911</v>
      </c>
      <c r="H1670" s="2">
        <v>6</v>
      </c>
      <c r="I1670" s="2" t="s">
        <v>4179</v>
      </c>
      <c r="J1670" s="2" t="s">
        <v>3940</v>
      </c>
      <c r="K1670" s="2" t="s">
        <v>3941</v>
      </c>
      <c r="L1670" s="373" t="s">
        <v>3942</v>
      </c>
    </row>
    <row r="1671" spans="1:12">
      <c r="A1671" s="2" t="s">
        <v>3160</v>
      </c>
      <c r="B1671" s="2">
        <v>1250552</v>
      </c>
      <c r="C1671" s="2" t="s">
        <v>3148</v>
      </c>
      <c r="D1671" s="2" t="s">
        <v>3149</v>
      </c>
      <c r="E1671" s="2">
        <v>-2844</v>
      </c>
      <c r="F1671" s="2">
        <v>-2844</v>
      </c>
      <c r="G1671" s="34">
        <v>43911</v>
      </c>
      <c r="H1671" s="2">
        <v>6</v>
      </c>
      <c r="I1671" s="2" t="s">
        <v>4179</v>
      </c>
      <c r="J1671" s="2" t="s">
        <v>3940</v>
      </c>
      <c r="K1671" s="2" t="s">
        <v>3941</v>
      </c>
      <c r="L1671" s="373" t="s">
        <v>3942</v>
      </c>
    </row>
    <row r="1672" spans="1:12">
      <c r="A1672" s="2" t="s">
        <v>4773</v>
      </c>
      <c r="B1672" s="2">
        <v>1287736</v>
      </c>
      <c r="C1672" s="2" t="s">
        <v>3148</v>
      </c>
      <c r="D1672" s="2" t="s">
        <v>3149</v>
      </c>
      <c r="E1672" s="2">
        <v>-511461</v>
      </c>
      <c r="F1672" s="2">
        <v>-86967.29</v>
      </c>
      <c r="G1672" s="34">
        <v>43911</v>
      </c>
      <c r="H1672" s="2">
        <v>6</v>
      </c>
      <c r="I1672" s="2" t="s">
        <v>4179</v>
      </c>
      <c r="J1672" s="2" t="s">
        <v>3940</v>
      </c>
      <c r="K1672" s="2" t="s">
        <v>3941</v>
      </c>
      <c r="L1672" s="373" t="s">
        <v>3942</v>
      </c>
    </row>
    <row r="1673" spans="1:12">
      <c r="A1673" s="2" t="s">
        <v>4774</v>
      </c>
      <c r="B1673" s="2">
        <v>898547</v>
      </c>
      <c r="C1673" s="2" t="s">
        <v>3148</v>
      </c>
      <c r="D1673" s="2" t="s">
        <v>3149</v>
      </c>
      <c r="E1673" s="2">
        <v>-10000</v>
      </c>
      <c r="F1673" s="2">
        <v>-10000</v>
      </c>
      <c r="G1673" s="34">
        <v>43910</v>
      </c>
      <c r="H1673" s="2">
        <v>7</v>
      </c>
      <c r="I1673" s="2" t="s">
        <v>4179</v>
      </c>
      <c r="J1673" s="2" t="s">
        <v>3940</v>
      </c>
      <c r="K1673" s="2" t="s">
        <v>3941</v>
      </c>
      <c r="L1673" s="373" t="s">
        <v>3942</v>
      </c>
    </row>
    <row r="1674" spans="1:12">
      <c r="A1674" s="2" t="s">
        <v>4502</v>
      </c>
      <c r="B1674" s="2">
        <v>1291020</v>
      </c>
      <c r="C1674" s="2" t="s">
        <v>3148</v>
      </c>
      <c r="D1674" s="2" t="s">
        <v>3149</v>
      </c>
      <c r="E1674" s="2">
        <v>-21000</v>
      </c>
      <c r="F1674" s="2">
        <v>-21000</v>
      </c>
      <c r="G1674" s="34">
        <v>43910</v>
      </c>
      <c r="H1674" s="2">
        <v>7</v>
      </c>
      <c r="I1674" s="2" t="s">
        <v>4179</v>
      </c>
      <c r="J1674" s="2" t="s">
        <v>3940</v>
      </c>
      <c r="K1674" s="2" t="s">
        <v>3941</v>
      </c>
      <c r="L1674" s="373" t="s">
        <v>3942</v>
      </c>
    </row>
    <row r="1675" spans="1:12">
      <c r="A1675" s="2" t="s">
        <v>4775</v>
      </c>
      <c r="B1675" s="2">
        <v>1291027</v>
      </c>
      <c r="C1675" s="2" t="s">
        <v>3148</v>
      </c>
      <c r="D1675" s="2" t="s">
        <v>3149</v>
      </c>
      <c r="E1675" s="2">
        <v>-10000</v>
      </c>
      <c r="F1675" s="2">
        <v>-10000</v>
      </c>
      <c r="G1675" s="34">
        <v>43910</v>
      </c>
      <c r="H1675" s="2">
        <v>7</v>
      </c>
      <c r="I1675" s="2" t="s">
        <v>4179</v>
      </c>
      <c r="J1675" s="2" t="s">
        <v>3940</v>
      </c>
      <c r="K1675" s="2" t="s">
        <v>3941</v>
      </c>
      <c r="L1675" s="373" t="s">
        <v>3942</v>
      </c>
    </row>
    <row r="1676" spans="1:12">
      <c r="A1676" s="2" t="s">
        <v>3162</v>
      </c>
      <c r="B1676" s="2">
        <v>1171153</v>
      </c>
      <c r="C1676" s="2" t="s">
        <v>3148</v>
      </c>
      <c r="D1676" s="2" t="s">
        <v>3149</v>
      </c>
      <c r="E1676" s="2">
        <v>-155698</v>
      </c>
      <c r="F1676" s="2">
        <v>-155698</v>
      </c>
      <c r="G1676" s="34">
        <v>43909</v>
      </c>
      <c r="H1676" s="2">
        <v>8</v>
      </c>
      <c r="I1676" s="2" t="s">
        <v>4179</v>
      </c>
      <c r="J1676" s="2" t="s">
        <v>3940</v>
      </c>
      <c r="K1676" s="2" t="s">
        <v>3941</v>
      </c>
      <c r="L1676" s="373" t="s">
        <v>3942</v>
      </c>
    </row>
    <row r="1677" spans="1:12">
      <c r="A1677" s="2" t="s">
        <v>4776</v>
      </c>
      <c r="B1677" s="2">
        <v>1285779</v>
      </c>
      <c r="C1677" s="2" t="s">
        <v>3148</v>
      </c>
      <c r="D1677" s="2" t="s">
        <v>3149</v>
      </c>
      <c r="E1677" s="2">
        <v>-834232</v>
      </c>
      <c r="F1677" s="2">
        <v>-834232</v>
      </c>
      <c r="G1677" s="34">
        <v>43909</v>
      </c>
      <c r="H1677" s="2">
        <v>8</v>
      </c>
      <c r="I1677" s="2" t="s">
        <v>4179</v>
      </c>
      <c r="J1677" s="2" t="s">
        <v>3940</v>
      </c>
      <c r="K1677" s="2" t="s">
        <v>3941</v>
      </c>
      <c r="L1677" s="373" t="s">
        <v>3942</v>
      </c>
    </row>
    <row r="1678" spans="1:12">
      <c r="A1678" s="2" t="s">
        <v>4219</v>
      </c>
      <c r="B1678" s="2">
        <v>1250603</v>
      </c>
      <c r="C1678" s="2" t="s">
        <v>3148</v>
      </c>
      <c r="D1678" s="2" t="s">
        <v>3149</v>
      </c>
      <c r="E1678" s="2">
        <v>-59807.44</v>
      </c>
      <c r="F1678" s="2">
        <v>-59807.44</v>
      </c>
      <c r="G1678" s="34">
        <v>43909</v>
      </c>
      <c r="H1678" s="2">
        <v>8</v>
      </c>
      <c r="I1678" s="2" t="s">
        <v>4179</v>
      </c>
      <c r="J1678" s="2" t="s">
        <v>3940</v>
      </c>
      <c r="K1678" s="2" t="s">
        <v>3941</v>
      </c>
      <c r="L1678" s="373" t="s">
        <v>3942</v>
      </c>
    </row>
    <row r="1679" spans="1:12">
      <c r="A1679" s="2" t="s">
        <v>4219</v>
      </c>
      <c r="B1679" s="2">
        <v>1250603</v>
      </c>
      <c r="C1679" s="2" t="s">
        <v>3148</v>
      </c>
      <c r="D1679" s="2" t="s">
        <v>3149</v>
      </c>
      <c r="E1679" s="2">
        <v>-61685.91</v>
      </c>
      <c r="F1679" s="2">
        <v>-1500.43</v>
      </c>
      <c r="G1679" s="34">
        <v>43908</v>
      </c>
      <c r="H1679" s="2">
        <v>9</v>
      </c>
      <c r="I1679" s="2" t="s">
        <v>4179</v>
      </c>
      <c r="J1679" s="2" t="s">
        <v>3940</v>
      </c>
      <c r="K1679" s="2" t="s">
        <v>3941</v>
      </c>
      <c r="L1679" s="373" t="s">
        <v>3942</v>
      </c>
    </row>
    <row r="1680" spans="1:12">
      <c r="A1680" s="2" t="s">
        <v>4777</v>
      </c>
      <c r="B1680" s="2">
        <v>1282354</v>
      </c>
      <c r="C1680" s="2" t="s">
        <v>3148</v>
      </c>
      <c r="D1680" s="2" t="s">
        <v>3149</v>
      </c>
      <c r="E1680" s="2">
        <v>-738257</v>
      </c>
      <c r="F1680" s="2">
        <v>-3585.36</v>
      </c>
      <c r="G1680" s="34">
        <v>43908</v>
      </c>
      <c r="H1680" s="2">
        <v>9</v>
      </c>
      <c r="I1680" s="2" t="s">
        <v>4179</v>
      </c>
      <c r="J1680" s="2" t="s">
        <v>3940</v>
      </c>
      <c r="K1680" s="2" t="s">
        <v>3941</v>
      </c>
      <c r="L1680" s="373" t="s">
        <v>3942</v>
      </c>
    </row>
    <row r="1681" spans="1:12">
      <c r="A1681" s="2" t="s">
        <v>4778</v>
      </c>
      <c r="B1681" s="2">
        <v>1041075</v>
      </c>
      <c r="C1681" s="2" t="s">
        <v>3148</v>
      </c>
      <c r="D1681" s="2" t="s">
        <v>3149</v>
      </c>
      <c r="E1681" s="2">
        <v>-603</v>
      </c>
      <c r="F1681" s="2">
        <v>-603</v>
      </c>
      <c r="G1681" s="34">
        <v>43906</v>
      </c>
      <c r="H1681" s="2">
        <v>11</v>
      </c>
      <c r="I1681" s="2" t="s">
        <v>4179</v>
      </c>
      <c r="J1681" s="2" t="s">
        <v>3940</v>
      </c>
      <c r="K1681" s="2" t="s">
        <v>3941</v>
      </c>
      <c r="L1681" s="373" t="s">
        <v>3942</v>
      </c>
    </row>
    <row r="1682" spans="1:12">
      <c r="A1682" s="2" t="s">
        <v>4779</v>
      </c>
      <c r="B1682" s="2">
        <v>1188405</v>
      </c>
      <c r="C1682" s="2" t="s">
        <v>3148</v>
      </c>
      <c r="D1682" s="2" t="s">
        <v>3149</v>
      </c>
      <c r="E1682" s="2">
        <v>-437500</v>
      </c>
      <c r="F1682" s="2">
        <v>-4705.08</v>
      </c>
      <c r="G1682" s="34">
        <v>43906</v>
      </c>
      <c r="H1682" s="2">
        <v>11</v>
      </c>
      <c r="I1682" s="2" t="s">
        <v>4179</v>
      </c>
      <c r="J1682" s="2" t="s">
        <v>3940</v>
      </c>
      <c r="K1682" s="2" t="s">
        <v>3941</v>
      </c>
      <c r="L1682" s="373" t="s">
        <v>3942</v>
      </c>
    </row>
    <row r="1683" spans="1:12">
      <c r="A1683" s="2" t="s">
        <v>4780</v>
      </c>
      <c r="B1683" s="2">
        <v>1289048</v>
      </c>
      <c r="C1683" s="2" t="s">
        <v>3148</v>
      </c>
      <c r="D1683" s="2" t="s">
        <v>3149</v>
      </c>
      <c r="E1683" s="2">
        <v>-10000</v>
      </c>
      <c r="F1683" s="2">
        <v>-10000</v>
      </c>
      <c r="G1683" s="34">
        <v>43904</v>
      </c>
      <c r="H1683" s="2">
        <v>13</v>
      </c>
      <c r="I1683" s="2" t="s">
        <v>4179</v>
      </c>
      <c r="J1683" s="2" t="s">
        <v>3940</v>
      </c>
      <c r="K1683" s="2" t="s">
        <v>3941</v>
      </c>
      <c r="L1683" s="373" t="s">
        <v>3942</v>
      </c>
    </row>
    <row r="1684" spans="1:12">
      <c r="A1684" s="2" t="s">
        <v>4781</v>
      </c>
      <c r="B1684" s="2">
        <v>1234772</v>
      </c>
      <c r="C1684" s="2" t="s">
        <v>3148</v>
      </c>
      <c r="D1684" s="2" t="s">
        <v>3149</v>
      </c>
      <c r="E1684" s="2">
        <v>-400000</v>
      </c>
      <c r="F1684" s="2">
        <v>-10248.540000000001</v>
      </c>
      <c r="G1684" s="34">
        <v>43901</v>
      </c>
      <c r="H1684" s="2">
        <v>16</v>
      </c>
      <c r="I1684" s="2" t="s">
        <v>4179</v>
      </c>
      <c r="J1684" s="2" t="s">
        <v>3940</v>
      </c>
      <c r="K1684" s="2" t="s">
        <v>3941</v>
      </c>
      <c r="L1684" s="373" t="s">
        <v>3942</v>
      </c>
    </row>
    <row r="1685" spans="1:12">
      <c r="A1685" s="2" t="s">
        <v>3160</v>
      </c>
      <c r="B1685" s="2">
        <v>1250552</v>
      </c>
      <c r="C1685" s="2" t="s">
        <v>3148</v>
      </c>
      <c r="D1685" s="2" t="s">
        <v>3149</v>
      </c>
      <c r="E1685" s="2">
        <v>-31921</v>
      </c>
      <c r="F1685" s="2">
        <v>-1496.48</v>
      </c>
      <c r="G1685" s="34">
        <v>43901</v>
      </c>
      <c r="H1685" s="2">
        <v>16</v>
      </c>
      <c r="I1685" s="2" t="s">
        <v>4179</v>
      </c>
      <c r="J1685" s="2" t="s">
        <v>3940</v>
      </c>
      <c r="K1685" s="2" t="s">
        <v>3941</v>
      </c>
      <c r="L1685" s="373" t="s">
        <v>3942</v>
      </c>
    </row>
    <row r="1686" spans="1:12">
      <c r="A1686" s="2" t="s">
        <v>4782</v>
      </c>
      <c r="B1686" s="2">
        <v>1284264</v>
      </c>
      <c r="C1686" s="2" t="s">
        <v>3148</v>
      </c>
      <c r="D1686" s="2" t="s">
        <v>3149</v>
      </c>
      <c r="E1686" s="2">
        <v>-292790</v>
      </c>
      <c r="F1686" s="2">
        <v>-2208.88</v>
      </c>
      <c r="G1686" s="34">
        <v>43893</v>
      </c>
      <c r="H1686" s="2">
        <v>24</v>
      </c>
      <c r="I1686" s="2" t="s">
        <v>4179</v>
      </c>
      <c r="J1686" s="2" t="s">
        <v>3940</v>
      </c>
      <c r="K1686" s="2" t="s">
        <v>3941</v>
      </c>
      <c r="L1686" s="373" t="s">
        <v>3942</v>
      </c>
    </row>
    <row r="1687" spans="1:12">
      <c r="A1687" s="2" t="s">
        <v>4235</v>
      </c>
      <c r="B1687" s="2">
        <v>1250593</v>
      </c>
      <c r="C1687" s="2" t="s">
        <v>3148</v>
      </c>
      <c r="D1687" s="2" t="s">
        <v>3149</v>
      </c>
      <c r="E1687" s="2">
        <v>-11123</v>
      </c>
      <c r="F1687" s="2">
        <v>-1470</v>
      </c>
      <c r="G1687" s="34">
        <v>43890</v>
      </c>
      <c r="H1687" s="2">
        <v>27</v>
      </c>
      <c r="I1687" s="2" t="s">
        <v>4179</v>
      </c>
      <c r="J1687" s="2" t="s">
        <v>3940</v>
      </c>
      <c r="K1687" s="2" t="s">
        <v>3941</v>
      </c>
      <c r="L1687" s="373" t="s">
        <v>3942</v>
      </c>
    </row>
    <row r="1688" spans="1:12">
      <c r="A1688" s="2" t="s">
        <v>4231</v>
      </c>
      <c r="B1688" s="2">
        <v>1250571</v>
      </c>
      <c r="C1688" s="2" t="s">
        <v>3148</v>
      </c>
      <c r="D1688" s="2" t="s">
        <v>3149</v>
      </c>
      <c r="E1688" s="2">
        <v>-98809</v>
      </c>
      <c r="F1688" s="2">
        <v>-33.03</v>
      </c>
      <c r="G1688" s="34">
        <v>43889</v>
      </c>
      <c r="H1688" s="2">
        <v>28</v>
      </c>
      <c r="I1688" s="2" t="s">
        <v>4179</v>
      </c>
      <c r="J1688" s="2" t="s">
        <v>3940</v>
      </c>
      <c r="K1688" s="2" t="s">
        <v>3941</v>
      </c>
      <c r="L1688" s="373" t="s">
        <v>3942</v>
      </c>
    </row>
    <row r="1689" spans="1:12">
      <c r="A1689" s="2" t="s">
        <v>4783</v>
      </c>
      <c r="B1689" s="2">
        <v>1283964</v>
      </c>
      <c r="C1689" s="2" t="s">
        <v>3148</v>
      </c>
      <c r="D1689" s="2" t="s">
        <v>3149</v>
      </c>
      <c r="E1689" s="2">
        <v>-336670</v>
      </c>
      <c r="F1689" s="2">
        <v>-781.9</v>
      </c>
      <c r="G1689" s="34">
        <v>43889</v>
      </c>
      <c r="H1689" s="2">
        <v>28</v>
      </c>
      <c r="I1689" s="2" t="s">
        <v>4179</v>
      </c>
      <c r="J1689" s="2" t="s">
        <v>3940</v>
      </c>
      <c r="K1689" s="2" t="s">
        <v>3941</v>
      </c>
      <c r="L1689" s="373" t="s">
        <v>3942</v>
      </c>
    </row>
    <row r="1690" spans="1:12">
      <c r="A1690" s="2" t="s">
        <v>4237</v>
      </c>
      <c r="B1690" s="2">
        <v>1250587</v>
      </c>
      <c r="C1690" s="2" t="s">
        <v>3148</v>
      </c>
      <c r="D1690" s="2" t="s">
        <v>3149</v>
      </c>
      <c r="E1690" s="2">
        <v>-20971</v>
      </c>
      <c r="F1690" s="2">
        <v>-20971</v>
      </c>
      <c r="G1690" s="34">
        <v>43888</v>
      </c>
      <c r="H1690" s="2">
        <v>29</v>
      </c>
      <c r="I1690" s="2" t="s">
        <v>4179</v>
      </c>
      <c r="J1690" s="2" t="s">
        <v>3940</v>
      </c>
      <c r="K1690" s="2" t="s">
        <v>3941</v>
      </c>
      <c r="L1690" s="373" t="s">
        <v>3942</v>
      </c>
    </row>
    <row r="1691" spans="1:12">
      <c r="A1691" s="2" t="s">
        <v>4784</v>
      </c>
      <c r="B1691" s="2">
        <v>1282346</v>
      </c>
      <c r="C1691" s="2" t="s">
        <v>3148</v>
      </c>
      <c r="D1691" s="2" t="s">
        <v>3149</v>
      </c>
      <c r="E1691" s="2">
        <v>-495000</v>
      </c>
      <c r="F1691" s="2">
        <v>-78.010000000000005</v>
      </c>
      <c r="G1691" s="34">
        <v>43888</v>
      </c>
      <c r="H1691" s="2">
        <v>29</v>
      </c>
      <c r="I1691" s="2" t="s">
        <v>4179</v>
      </c>
      <c r="J1691" s="2" t="s">
        <v>3940</v>
      </c>
      <c r="K1691" s="2" t="s">
        <v>3941</v>
      </c>
      <c r="L1691" s="373" t="s">
        <v>3942</v>
      </c>
    </row>
    <row r="1692" spans="1:12">
      <c r="A1692" s="2" t="s">
        <v>3162</v>
      </c>
      <c r="B1692" s="2">
        <v>1171153</v>
      </c>
      <c r="C1692" s="2" t="s">
        <v>3148</v>
      </c>
      <c r="D1692" s="2" t="s">
        <v>3149</v>
      </c>
      <c r="E1692" s="2">
        <v>-49468</v>
      </c>
      <c r="F1692" s="2">
        <v>-1766.17</v>
      </c>
      <c r="G1692" s="34">
        <v>43886</v>
      </c>
      <c r="H1692" s="2">
        <v>31</v>
      </c>
      <c r="I1692" s="2" t="s">
        <v>4177</v>
      </c>
      <c r="J1692" s="2" t="s">
        <v>3940</v>
      </c>
      <c r="K1692" s="2" t="s">
        <v>3941</v>
      </c>
      <c r="L1692" s="373" t="s">
        <v>3942</v>
      </c>
    </row>
    <row r="1693" spans="1:12">
      <c r="A1693" s="2" t="s">
        <v>3162</v>
      </c>
      <c r="B1693" s="2">
        <v>1171153</v>
      </c>
      <c r="C1693" s="2" t="s">
        <v>3148</v>
      </c>
      <c r="D1693" s="2" t="s">
        <v>3149</v>
      </c>
      <c r="E1693" s="2">
        <v>-29430</v>
      </c>
      <c r="F1693" s="2">
        <v>-31.23</v>
      </c>
      <c r="G1693" s="34">
        <v>43886</v>
      </c>
      <c r="H1693" s="2">
        <v>31</v>
      </c>
      <c r="I1693" s="2" t="s">
        <v>4177</v>
      </c>
      <c r="J1693" s="2" t="s">
        <v>3940</v>
      </c>
      <c r="K1693" s="2" t="s">
        <v>3941</v>
      </c>
      <c r="L1693" s="373" t="s">
        <v>3942</v>
      </c>
    </row>
    <row r="1694" spans="1:12">
      <c r="A1694" s="2" t="s">
        <v>3710</v>
      </c>
      <c r="B1694" s="2">
        <v>1195453</v>
      </c>
      <c r="C1694" s="2" t="s">
        <v>3148</v>
      </c>
      <c r="D1694" s="2" t="s">
        <v>3149</v>
      </c>
      <c r="E1694" s="2">
        <v>-468196</v>
      </c>
      <c r="F1694" s="2">
        <v>-242.46</v>
      </c>
      <c r="G1694" s="34">
        <v>43878</v>
      </c>
      <c r="H1694" s="2">
        <v>39</v>
      </c>
      <c r="I1694" s="2" t="s">
        <v>4177</v>
      </c>
      <c r="J1694" s="2" t="s">
        <v>3940</v>
      </c>
      <c r="K1694" s="2" t="s">
        <v>3941</v>
      </c>
      <c r="L1694" s="373" t="s">
        <v>3942</v>
      </c>
    </row>
    <row r="1695" spans="1:12">
      <c r="A1695" s="2" t="s">
        <v>4785</v>
      </c>
      <c r="B1695" s="2">
        <v>1274232</v>
      </c>
      <c r="C1695" s="2" t="s">
        <v>3148</v>
      </c>
      <c r="D1695" s="2" t="s">
        <v>3149</v>
      </c>
      <c r="E1695" s="2">
        <v>-650000</v>
      </c>
      <c r="F1695" s="2">
        <v>-246.87</v>
      </c>
      <c r="G1695" s="34">
        <v>43872</v>
      </c>
      <c r="H1695" s="2">
        <v>45</v>
      </c>
      <c r="I1695" s="2" t="s">
        <v>4177</v>
      </c>
      <c r="J1695" s="2" t="s">
        <v>3940</v>
      </c>
      <c r="K1695" s="2" t="s">
        <v>3941</v>
      </c>
      <c r="L1695" s="373" t="s">
        <v>3942</v>
      </c>
    </row>
    <row r="1696" spans="1:12">
      <c r="A1696" s="2" t="s">
        <v>4237</v>
      </c>
      <c r="B1696" s="2">
        <v>1250587</v>
      </c>
      <c r="C1696" s="2" t="s">
        <v>3148</v>
      </c>
      <c r="D1696" s="2" t="s">
        <v>3149</v>
      </c>
      <c r="E1696" s="2">
        <v>-177474</v>
      </c>
      <c r="F1696" s="2">
        <v>-177474</v>
      </c>
      <c r="G1696" s="34">
        <v>43865</v>
      </c>
      <c r="H1696" s="2">
        <v>52</v>
      </c>
      <c r="I1696" s="2" t="s">
        <v>4177</v>
      </c>
      <c r="J1696" s="2" t="s">
        <v>3940</v>
      </c>
      <c r="K1696" s="2" t="s">
        <v>3941</v>
      </c>
      <c r="L1696" s="373" t="s">
        <v>3942</v>
      </c>
    </row>
    <row r="1697" spans="1:12">
      <c r="A1697" s="2" t="s">
        <v>4786</v>
      </c>
      <c r="B1697" s="2">
        <v>1272372</v>
      </c>
      <c r="C1697" s="2" t="s">
        <v>3148</v>
      </c>
      <c r="D1697" s="2" t="s">
        <v>3149</v>
      </c>
      <c r="E1697" s="2">
        <v>-524000</v>
      </c>
      <c r="F1697" s="2">
        <v>-2663.86</v>
      </c>
      <c r="G1697" s="34">
        <v>43865</v>
      </c>
      <c r="H1697" s="2">
        <v>52</v>
      </c>
      <c r="I1697" s="2" t="s">
        <v>4177</v>
      </c>
      <c r="J1697" s="2" t="s">
        <v>3940</v>
      </c>
      <c r="K1697" s="2" t="s">
        <v>3941</v>
      </c>
      <c r="L1697" s="373" t="s">
        <v>3942</v>
      </c>
    </row>
    <row r="1698" spans="1:12">
      <c r="A1698" s="2" t="s">
        <v>4235</v>
      </c>
      <c r="B1698" s="2">
        <v>1250593</v>
      </c>
      <c r="C1698" s="2" t="s">
        <v>3148</v>
      </c>
      <c r="D1698" s="2" t="s">
        <v>3149</v>
      </c>
      <c r="E1698" s="2">
        <v>-2669.5</v>
      </c>
      <c r="F1698" s="2">
        <v>-196.62</v>
      </c>
      <c r="G1698" s="34">
        <v>43861</v>
      </c>
      <c r="H1698" s="2">
        <v>56</v>
      </c>
      <c r="I1698" s="2" t="s">
        <v>4177</v>
      </c>
      <c r="J1698" s="2" t="s">
        <v>3940</v>
      </c>
      <c r="K1698" s="2" t="s">
        <v>3941</v>
      </c>
      <c r="L1698" s="373" t="s">
        <v>3942</v>
      </c>
    </row>
    <row r="1699" spans="1:12">
      <c r="A1699" s="2" t="s">
        <v>3162</v>
      </c>
      <c r="B1699" s="2">
        <v>1171153</v>
      </c>
      <c r="C1699" s="2" t="s">
        <v>3148</v>
      </c>
      <c r="D1699" s="2" t="s">
        <v>3149</v>
      </c>
      <c r="E1699" s="2">
        <v>-25697</v>
      </c>
      <c r="F1699" s="2">
        <v>-97.55</v>
      </c>
      <c r="G1699" s="34">
        <v>43860</v>
      </c>
      <c r="H1699" s="2">
        <v>57</v>
      </c>
      <c r="I1699" s="2" t="s">
        <v>4177</v>
      </c>
      <c r="J1699" s="2" t="s">
        <v>3940</v>
      </c>
      <c r="K1699" s="2" t="s">
        <v>3941</v>
      </c>
      <c r="L1699" s="373" t="s">
        <v>3942</v>
      </c>
    </row>
    <row r="1700" spans="1:12">
      <c r="A1700" s="2" t="s">
        <v>4787</v>
      </c>
      <c r="B1700" s="2">
        <v>1273358</v>
      </c>
      <c r="C1700" s="2" t="s">
        <v>3148</v>
      </c>
      <c r="D1700" s="2" t="s">
        <v>3149</v>
      </c>
      <c r="E1700" s="2">
        <v>-240670</v>
      </c>
      <c r="F1700" s="2">
        <v>-213.87</v>
      </c>
      <c r="G1700" s="34">
        <v>43858</v>
      </c>
      <c r="H1700" s="2">
        <v>59</v>
      </c>
      <c r="I1700" s="2" t="s">
        <v>4177</v>
      </c>
      <c r="J1700" s="2" t="s">
        <v>3940</v>
      </c>
      <c r="K1700" s="2" t="s">
        <v>3941</v>
      </c>
      <c r="L1700" s="373" t="s">
        <v>3942</v>
      </c>
    </row>
    <row r="1701" spans="1:12">
      <c r="A1701" s="2" t="s">
        <v>4788</v>
      </c>
      <c r="B1701" s="2">
        <v>1270653</v>
      </c>
      <c r="C1701" s="2" t="s">
        <v>3148</v>
      </c>
      <c r="D1701" s="2" t="s">
        <v>3149</v>
      </c>
      <c r="E1701" s="2">
        <v>-576705</v>
      </c>
      <c r="F1701" s="2">
        <v>-249.4</v>
      </c>
      <c r="G1701" s="34">
        <v>43855</v>
      </c>
      <c r="H1701" s="2">
        <v>62</v>
      </c>
      <c r="I1701" s="2" t="s">
        <v>4181</v>
      </c>
      <c r="J1701" s="2" t="s">
        <v>3940</v>
      </c>
      <c r="K1701" s="2" t="s">
        <v>3941</v>
      </c>
      <c r="L1701" s="373" t="s">
        <v>3942</v>
      </c>
    </row>
    <row r="1702" spans="1:12">
      <c r="A1702" s="2" t="s">
        <v>4789</v>
      </c>
      <c r="B1702" s="2">
        <v>1269272</v>
      </c>
      <c r="C1702" s="2" t="s">
        <v>3148</v>
      </c>
      <c r="D1702" s="2" t="s">
        <v>3149</v>
      </c>
      <c r="E1702" s="2">
        <v>-260153</v>
      </c>
      <c r="F1702" s="2">
        <v>-1960.93</v>
      </c>
      <c r="G1702" s="34">
        <v>43852</v>
      </c>
      <c r="H1702" s="2">
        <v>65</v>
      </c>
      <c r="I1702" s="2" t="s">
        <v>4181</v>
      </c>
      <c r="J1702" s="2" t="s">
        <v>3940</v>
      </c>
      <c r="K1702" s="2" t="s">
        <v>3941</v>
      </c>
      <c r="L1702" s="373" t="s">
        <v>3942</v>
      </c>
    </row>
    <row r="1703" spans="1:12">
      <c r="A1703" s="2" t="s">
        <v>4790</v>
      </c>
      <c r="B1703" s="2">
        <v>1266475</v>
      </c>
      <c r="C1703" s="2" t="s">
        <v>3148</v>
      </c>
      <c r="D1703" s="2" t="s">
        <v>3149</v>
      </c>
      <c r="E1703" s="2">
        <v>-591500</v>
      </c>
      <c r="F1703" s="2">
        <v>-18544.03</v>
      </c>
      <c r="G1703" s="34">
        <v>43837</v>
      </c>
      <c r="H1703" s="2">
        <v>80</v>
      </c>
      <c r="I1703" s="2" t="s">
        <v>4181</v>
      </c>
      <c r="J1703" s="2" t="s">
        <v>3940</v>
      </c>
      <c r="K1703" s="2" t="s">
        <v>3941</v>
      </c>
      <c r="L1703" s="373" t="s">
        <v>3942</v>
      </c>
    </row>
    <row r="1704" spans="1:12">
      <c r="A1704" s="2" t="s">
        <v>4791</v>
      </c>
      <c r="B1704" s="2">
        <v>1266670</v>
      </c>
      <c r="C1704" s="2" t="s">
        <v>3148</v>
      </c>
      <c r="D1704" s="2" t="s">
        <v>3149</v>
      </c>
      <c r="E1704" s="2">
        <v>-1043532</v>
      </c>
      <c r="F1704" s="2">
        <v>-1895.7</v>
      </c>
      <c r="G1704" s="34">
        <v>43834</v>
      </c>
      <c r="H1704" s="2">
        <v>83</v>
      </c>
      <c r="I1704" s="2" t="s">
        <v>4181</v>
      </c>
      <c r="J1704" s="2" t="s">
        <v>3940</v>
      </c>
      <c r="K1704" s="2" t="s">
        <v>3941</v>
      </c>
      <c r="L1704" s="373" t="s">
        <v>3942</v>
      </c>
    </row>
    <row r="1705" spans="1:12">
      <c r="A1705" s="2" t="s">
        <v>4792</v>
      </c>
      <c r="B1705" s="2">
        <v>1266000</v>
      </c>
      <c r="C1705" s="2" t="s">
        <v>3148</v>
      </c>
      <c r="D1705" s="2" t="s">
        <v>3149</v>
      </c>
      <c r="E1705" s="2">
        <v>-296902</v>
      </c>
      <c r="F1705" s="2">
        <v>-771.55</v>
      </c>
      <c r="G1705" s="34">
        <v>43834</v>
      </c>
      <c r="H1705" s="2">
        <v>83</v>
      </c>
      <c r="I1705" s="2" t="s">
        <v>4181</v>
      </c>
      <c r="J1705" s="2" t="s">
        <v>3940</v>
      </c>
      <c r="K1705" s="2" t="s">
        <v>3941</v>
      </c>
      <c r="L1705" s="373" t="s">
        <v>3942</v>
      </c>
    </row>
    <row r="1706" spans="1:12">
      <c r="A1706" s="2" t="s">
        <v>4793</v>
      </c>
      <c r="B1706" s="2">
        <v>1251837</v>
      </c>
      <c r="C1706" s="2" t="s">
        <v>3148</v>
      </c>
      <c r="D1706" s="2" t="s">
        <v>3149</v>
      </c>
      <c r="E1706" s="2">
        <v>-495061</v>
      </c>
      <c r="F1706" s="2">
        <v>-772.23</v>
      </c>
      <c r="G1706" s="34">
        <v>43830</v>
      </c>
      <c r="H1706" s="2">
        <v>87</v>
      </c>
      <c r="I1706" s="2" t="s">
        <v>4181</v>
      </c>
      <c r="J1706" s="2" t="s">
        <v>3940</v>
      </c>
      <c r="K1706" s="2" t="s">
        <v>3941</v>
      </c>
      <c r="L1706" s="373" t="s">
        <v>3942</v>
      </c>
    </row>
    <row r="1707" spans="1:12">
      <c r="A1707" s="2" t="s">
        <v>4794</v>
      </c>
      <c r="B1707" s="2">
        <v>1267548</v>
      </c>
      <c r="C1707" s="2" t="s">
        <v>3148</v>
      </c>
      <c r="D1707" s="2" t="s">
        <v>3149</v>
      </c>
      <c r="E1707" s="2">
        <v>-595734</v>
      </c>
      <c r="F1707" s="2">
        <v>-812.27</v>
      </c>
      <c r="G1707" s="34">
        <v>43830</v>
      </c>
      <c r="H1707" s="2">
        <v>87</v>
      </c>
      <c r="I1707" s="2" t="s">
        <v>4181</v>
      </c>
      <c r="J1707" s="2" t="s">
        <v>3940</v>
      </c>
      <c r="K1707" s="2" t="s">
        <v>3941</v>
      </c>
      <c r="L1707" s="373" t="s">
        <v>3942</v>
      </c>
    </row>
    <row r="1708" spans="1:12">
      <c r="A1708" s="2" t="s">
        <v>4795</v>
      </c>
      <c r="B1708" s="2">
        <v>1266965</v>
      </c>
      <c r="C1708" s="2" t="s">
        <v>3148</v>
      </c>
      <c r="D1708" s="2" t="s">
        <v>3149</v>
      </c>
      <c r="E1708" s="2">
        <v>-625241</v>
      </c>
      <c r="F1708" s="2">
        <v>-4504.8500000000004</v>
      </c>
      <c r="G1708" s="34">
        <v>43829</v>
      </c>
      <c r="H1708" s="2">
        <v>88</v>
      </c>
      <c r="I1708" s="2" t="s">
        <v>4181</v>
      </c>
      <c r="J1708" s="2" t="s">
        <v>3940</v>
      </c>
      <c r="K1708" s="2" t="s">
        <v>3941</v>
      </c>
      <c r="L1708" s="373" t="s">
        <v>3942</v>
      </c>
    </row>
    <row r="1709" spans="1:12">
      <c r="A1709" s="2" t="s">
        <v>4796</v>
      </c>
      <c r="B1709" s="2">
        <v>914681</v>
      </c>
      <c r="C1709" s="2" t="s">
        <v>3148</v>
      </c>
      <c r="D1709" s="2" t="s">
        <v>3149</v>
      </c>
      <c r="E1709" s="2">
        <v>-300000</v>
      </c>
      <c r="F1709" s="2">
        <v>-7918.79</v>
      </c>
      <c r="G1709" s="34">
        <v>43826</v>
      </c>
      <c r="H1709" s="2">
        <v>91</v>
      </c>
      <c r="I1709" s="2" t="s">
        <v>4174</v>
      </c>
      <c r="J1709" s="2" t="s">
        <v>3940</v>
      </c>
      <c r="K1709" s="2" t="s">
        <v>3941</v>
      </c>
      <c r="L1709" s="373" t="s">
        <v>3942</v>
      </c>
    </row>
    <row r="1710" spans="1:12">
      <c r="A1710" s="2" t="s">
        <v>4797</v>
      </c>
      <c r="B1710" s="2">
        <v>1260118</v>
      </c>
      <c r="C1710" s="2" t="s">
        <v>3148</v>
      </c>
      <c r="D1710" s="2" t="s">
        <v>3149</v>
      </c>
      <c r="E1710" s="2">
        <v>-530000</v>
      </c>
      <c r="F1710" s="2">
        <v>-14.05</v>
      </c>
      <c r="G1710" s="34">
        <v>43820</v>
      </c>
      <c r="H1710" s="2">
        <v>97</v>
      </c>
      <c r="I1710" s="2" t="s">
        <v>4174</v>
      </c>
      <c r="J1710" s="2" t="s">
        <v>3940</v>
      </c>
      <c r="K1710" s="2" t="s">
        <v>3941</v>
      </c>
      <c r="L1710" s="373" t="s">
        <v>3942</v>
      </c>
    </row>
    <row r="1711" spans="1:12">
      <c r="A1711" s="2" t="s">
        <v>4798</v>
      </c>
      <c r="B1711" s="2">
        <v>1256827</v>
      </c>
      <c r="C1711" s="2" t="s">
        <v>3148</v>
      </c>
      <c r="D1711" s="2" t="s">
        <v>3149</v>
      </c>
      <c r="E1711" s="2">
        <v>-636412</v>
      </c>
      <c r="F1711" s="2">
        <v>-10754.55</v>
      </c>
      <c r="G1711" s="34">
        <v>43815</v>
      </c>
      <c r="H1711" s="2">
        <v>102</v>
      </c>
      <c r="I1711" s="2" t="s">
        <v>4174</v>
      </c>
      <c r="J1711" s="2" t="s">
        <v>3940</v>
      </c>
      <c r="K1711" s="2" t="s">
        <v>3941</v>
      </c>
      <c r="L1711" s="373" t="s">
        <v>3942</v>
      </c>
    </row>
    <row r="1712" spans="1:12">
      <c r="A1712" s="2" t="s">
        <v>4799</v>
      </c>
      <c r="B1712" s="2">
        <v>1257119</v>
      </c>
      <c r="C1712" s="2" t="s">
        <v>3148</v>
      </c>
      <c r="D1712" s="2" t="s">
        <v>3149</v>
      </c>
      <c r="E1712" s="2">
        <v>-640000</v>
      </c>
      <c r="F1712" s="2">
        <v>-627.71</v>
      </c>
      <c r="G1712" s="34">
        <v>43809</v>
      </c>
      <c r="H1712" s="2">
        <v>108</v>
      </c>
      <c r="I1712" s="2" t="s">
        <v>4174</v>
      </c>
      <c r="J1712" s="2" t="s">
        <v>3940</v>
      </c>
      <c r="K1712" s="2" t="s">
        <v>3941</v>
      </c>
      <c r="L1712" s="373" t="s">
        <v>3942</v>
      </c>
    </row>
    <row r="1713" spans="1:12">
      <c r="A1713" s="2" t="s">
        <v>4800</v>
      </c>
      <c r="B1713" s="2">
        <v>1255958</v>
      </c>
      <c r="C1713" s="2" t="s">
        <v>3148</v>
      </c>
      <c r="D1713" s="2" t="s">
        <v>3149</v>
      </c>
      <c r="E1713" s="2">
        <v>-583295</v>
      </c>
      <c r="F1713" s="2">
        <v>-460.17</v>
      </c>
      <c r="G1713" s="34">
        <v>43804</v>
      </c>
      <c r="H1713" s="2">
        <v>113</v>
      </c>
      <c r="I1713" s="2" t="s">
        <v>4174</v>
      </c>
      <c r="J1713" s="2" t="s">
        <v>3940</v>
      </c>
      <c r="K1713" s="2" t="s">
        <v>3941</v>
      </c>
      <c r="L1713" s="373" t="s">
        <v>3942</v>
      </c>
    </row>
    <row r="1714" spans="1:12">
      <c r="A1714" s="2" t="s">
        <v>4801</v>
      </c>
      <c r="B1714" s="2">
        <v>1249983</v>
      </c>
      <c r="C1714" s="2" t="s">
        <v>3148</v>
      </c>
      <c r="D1714" s="2" t="s">
        <v>3149</v>
      </c>
      <c r="E1714" s="2">
        <v>-494470</v>
      </c>
      <c r="F1714" s="2">
        <v>-17.22</v>
      </c>
      <c r="G1714" s="34">
        <v>43804</v>
      </c>
      <c r="H1714" s="2">
        <v>113</v>
      </c>
      <c r="I1714" s="2" t="s">
        <v>4174</v>
      </c>
      <c r="J1714" s="2" t="s">
        <v>3940</v>
      </c>
      <c r="K1714" s="2" t="s">
        <v>3941</v>
      </c>
      <c r="L1714" s="373" t="s">
        <v>3942</v>
      </c>
    </row>
    <row r="1715" spans="1:12">
      <c r="A1715" s="2" t="s">
        <v>4802</v>
      </c>
      <c r="B1715" s="2">
        <v>1240249</v>
      </c>
      <c r="C1715" s="2" t="s">
        <v>3148</v>
      </c>
      <c r="D1715" s="2" t="s">
        <v>3149</v>
      </c>
      <c r="E1715" s="2">
        <v>-695231</v>
      </c>
      <c r="F1715" s="2">
        <v>-129.85</v>
      </c>
      <c r="G1715" s="34">
        <v>43799</v>
      </c>
      <c r="H1715" s="2">
        <v>118</v>
      </c>
      <c r="I1715" s="2" t="s">
        <v>4174</v>
      </c>
      <c r="J1715" s="2" t="s">
        <v>3940</v>
      </c>
      <c r="K1715" s="2" t="s">
        <v>3941</v>
      </c>
      <c r="L1715" s="373" t="s">
        <v>3942</v>
      </c>
    </row>
    <row r="1716" spans="1:12">
      <c r="A1716" s="2" t="s">
        <v>4803</v>
      </c>
      <c r="B1716" s="2">
        <v>1253518</v>
      </c>
      <c r="C1716" s="2" t="s">
        <v>3148</v>
      </c>
      <c r="D1716" s="2" t="s">
        <v>3149</v>
      </c>
      <c r="E1716" s="2">
        <v>-703404</v>
      </c>
      <c r="F1716" s="2">
        <v>-26.73</v>
      </c>
      <c r="G1716" s="34">
        <v>43797</v>
      </c>
      <c r="H1716" s="2">
        <v>120</v>
      </c>
      <c r="I1716" s="2" t="s">
        <v>4174</v>
      </c>
      <c r="J1716" s="2" t="s">
        <v>3940</v>
      </c>
      <c r="K1716" s="2" t="s">
        <v>3941</v>
      </c>
      <c r="L1716" s="373" t="s">
        <v>3942</v>
      </c>
    </row>
    <row r="1717" spans="1:12">
      <c r="A1717" s="2" t="s">
        <v>4685</v>
      </c>
      <c r="B1717" s="2">
        <v>1160877</v>
      </c>
      <c r="C1717" s="2" t="s">
        <v>3148</v>
      </c>
      <c r="D1717" s="2" t="s">
        <v>3149</v>
      </c>
      <c r="E1717" s="2">
        <v>-350000</v>
      </c>
      <c r="F1717" s="2">
        <v>-767.07</v>
      </c>
      <c r="G1717" s="34">
        <v>43797</v>
      </c>
      <c r="H1717" s="2">
        <v>120</v>
      </c>
      <c r="I1717" s="2" t="s">
        <v>4174</v>
      </c>
      <c r="J1717" s="2" t="s">
        <v>3940</v>
      </c>
      <c r="K1717" s="2" t="s">
        <v>3941</v>
      </c>
      <c r="L1717" s="373" t="s">
        <v>3942</v>
      </c>
    </row>
    <row r="1718" spans="1:12">
      <c r="A1718" s="2" t="s">
        <v>4804</v>
      </c>
      <c r="B1718" s="2">
        <v>1243281</v>
      </c>
      <c r="C1718" s="2" t="s">
        <v>3148</v>
      </c>
      <c r="D1718" s="2" t="s">
        <v>3149</v>
      </c>
      <c r="E1718" s="2">
        <v>-700000</v>
      </c>
      <c r="F1718" s="2">
        <v>-3865.93</v>
      </c>
      <c r="G1718" s="34">
        <v>43795</v>
      </c>
      <c r="H1718" s="2">
        <v>122</v>
      </c>
      <c r="I1718" s="2" t="s">
        <v>4174</v>
      </c>
      <c r="J1718" s="2" t="s">
        <v>3940</v>
      </c>
      <c r="K1718" s="2" t="s">
        <v>3941</v>
      </c>
      <c r="L1718" s="373" t="s">
        <v>3942</v>
      </c>
    </row>
    <row r="1719" spans="1:12">
      <c r="A1719" s="2" t="s">
        <v>4805</v>
      </c>
      <c r="B1719" s="2">
        <v>1244122</v>
      </c>
      <c r="C1719" s="2" t="s">
        <v>3148</v>
      </c>
      <c r="D1719" s="2" t="s">
        <v>3149</v>
      </c>
      <c r="E1719" s="2">
        <v>-1307606</v>
      </c>
      <c r="F1719" s="2">
        <v>-658.42</v>
      </c>
      <c r="G1719" s="34">
        <v>43788</v>
      </c>
      <c r="H1719" s="2">
        <v>129</v>
      </c>
      <c r="I1719" s="2" t="s">
        <v>4174</v>
      </c>
      <c r="J1719" s="2" t="s">
        <v>3940</v>
      </c>
      <c r="K1719" s="2" t="s">
        <v>3941</v>
      </c>
      <c r="L1719" s="373" t="s">
        <v>3942</v>
      </c>
    </row>
    <row r="1720" spans="1:12">
      <c r="A1720" s="2" t="s">
        <v>4806</v>
      </c>
      <c r="B1720" s="2">
        <v>1248710</v>
      </c>
      <c r="C1720" s="2" t="s">
        <v>3148</v>
      </c>
      <c r="D1720" s="2" t="s">
        <v>3149</v>
      </c>
      <c r="E1720" s="2">
        <v>-460000</v>
      </c>
      <c r="F1720" s="2">
        <v>-2234.5300000000002</v>
      </c>
      <c r="G1720" s="34">
        <v>43783</v>
      </c>
      <c r="H1720" s="2">
        <v>134</v>
      </c>
      <c r="I1720" s="2" t="s">
        <v>4174</v>
      </c>
      <c r="J1720" s="2" t="s">
        <v>3940</v>
      </c>
      <c r="K1720" s="2" t="s">
        <v>3941</v>
      </c>
      <c r="L1720" s="373" t="s">
        <v>3942</v>
      </c>
    </row>
    <row r="1721" spans="1:12">
      <c r="A1721" s="2" t="s">
        <v>4807</v>
      </c>
      <c r="B1721" s="2">
        <v>463835</v>
      </c>
      <c r="C1721" s="2" t="s">
        <v>3148</v>
      </c>
      <c r="D1721" s="2" t="s">
        <v>3149</v>
      </c>
      <c r="E1721" s="2">
        <v>-208000</v>
      </c>
      <c r="F1721" s="2">
        <v>-12320.63</v>
      </c>
      <c r="G1721" s="34">
        <v>43782</v>
      </c>
      <c r="H1721" s="2">
        <v>135</v>
      </c>
      <c r="I1721" s="2" t="s">
        <v>4174</v>
      </c>
      <c r="J1721" s="2" t="s">
        <v>3940</v>
      </c>
      <c r="K1721" s="2" t="s">
        <v>3941</v>
      </c>
      <c r="L1721" s="373" t="s">
        <v>3942</v>
      </c>
    </row>
    <row r="1722" spans="1:12">
      <c r="A1722" s="2" t="s">
        <v>4808</v>
      </c>
      <c r="B1722" s="2">
        <v>1246371</v>
      </c>
      <c r="C1722" s="2" t="s">
        <v>3148</v>
      </c>
      <c r="D1722" s="2" t="s">
        <v>3149</v>
      </c>
      <c r="E1722" s="2">
        <v>-772061</v>
      </c>
      <c r="F1722" s="2">
        <v>-724.45</v>
      </c>
      <c r="G1722" s="34">
        <v>43780</v>
      </c>
      <c r="H1722" s="2">
        <v>137</v>
      </c>
      <c r="I1722" s="2" t="s">
        <v>4174</v>
      </c>
      <c r="J1722" s="2" t="s">
        <v>3940</v>
      </c>
      <c r="K1722" s="2" t="s">
        <v>3941</v>
      </c>
      <c r="L1722" s="373" t="s">
        <v>3942</v>
      </c>
    </row>
    <row r="1723" spans="1:12">
      <c r="A1723" s="2" t="s">
        <v>4809</v>
      </c>
      <c r="B1723" s="2">
        <v>909025</v>
      </c>
      <c r="C1723" s="2" t="s">
        <v>3148</v>
      </c>
      <c r="D1723" s="2" t="s">
        <v>3149</v>
      </c>
      <c r="E1723" s="2">
        <v>-16299</v>
      </c>
      <c r="F1723" s="2">
        <v>-77.95</v>
      </c>
      <c r="G1723" s="34">
        <v>43778</v>
      </c>
      <c r="H1723" s="2">
        <v>139</v>
      </c>
      <c r="I1723" s="2" t="s">
        <v>4174</v>
      </c>
      <c r="J1723" s="2" t="s">
        <v>3940</v>
      </c>
      <c r="K1723" s="2" t="s">
        <v>3941</v>
      </c>
      <c r="L1723" s="373" t="s">
        <v>3942</v>
      </c>
    </row>
    <row r="1724" spans="1:12">
      <c r="A1724" s="2" t="s">
        <v>4810</v>
      </c>
      <c r="B1724" s="2">
        <v>1244950</v>
      </c>
      <c r="C1724" s="2" t="s">
        <v>3148</v>
      </c>
      <c r="D1724" s="2" t="s">
        <v>3149</v>
      </c>
      <c r="E1724" s="2">
        <v>-667154</v>
      </c>
      <c r="F1724" s="2">
        <v>-57.45</v>
      </c>
      <c r="G1724" s="34">
        <v>43775</v>
      </c>
      <c r="H1724" s="2">
        <v>142</v>
      </c>
      <c r="I1724" s="2" t="s">
        <v>4174</v>
      </c>
      <c r="J1724" s="2" t="s">
        <v>3940</v>
      </c>
      <c r="K1724" s="2" t="s">
        <v>3941</v>
      </c>
      <c r="L1724" s="373" t="s">
        <v>3942</v>
      </c>
    </row>
    <row r="1725" spans="1:12">
      <c r="A1725" s="2" t="s">
        <v>4811</v>
      </c>
      <c r="B1725" s="2">
        <v>1238103</v>
      </c>
      <c r="C1725" s="2" t="s">
        <v>3148</v>
      </c>
      <c r="D1725" s="2" t="s">
        <v>3149</v>
      </c>
      <c r="E1725" s="2">
        <v>-598056</v>
      </c>
      <c r="F1725" s="2">
        <v>-40.26</v>
      </c>
      <c r="G1725" s="34">
        <v>43768</v>
      </c>
      <c r="H1725" s="2">
        <v>149</v>
      </c>
      <c r="I1725" s="2" t="s">
        <v>4174</v>
      </c>
      <c r="J1725" s="2" t="s">
        <v>3940</v>
      </c>
      <c r="K1725" s="2" t="s">
        <v>3941</v>
      </c>
      <c r="L1725" s="373" t="s">
        <v>3942</v>
      </c>
    </row>
    <row r="1726" spans="1:12">
      <c r="A1726" s="2" t="s">
        <v>4812</v>
      </c>
      <c r="B1726" s="2">
        <v>1240515</v>
      </c>
      <c r="C1726" s="2" t="s">
        <v>3148</v>
      </c>
      <c r="D1726" s="2" t="s">
        <v>3149</v>
      </c>
      <c r="E1726" s="2">
        <v>-630000</v>
      </c>
      <c r="F1726" s="2">
        <v>-1642.03</v>
      </c>
      <c r="G1726" s="34">
        <v>43760</v>
      </c>
      <c r="H1726" s="2">
        <v>157</v>
      </c>
      <c r="I1726" s="2" t="s">
        <v>4174</v>
      </c>
      <c r="J1726" s="2" t="s">
        <v>3940</v>
      </c>
      <c r="K1726" s="2" t="s">
        <v>3941</v>
      </c>
      <c r="L1726" s="373" t="s">
        <v>3942</v>
      </c>
    </row>
    <row r="1727" spans="1:12">
      <c r="A1727" s="2" t="s">
        <v>4813</v>
      </c>
      <c r="B1727" s="2">
        <v>1235942</v>
      </c>
      <c r="C1727" s="2" t="s">
        <v>3148</v>
      </c>
      <c r="D1727" s="2" t="s">
        <v>3149</v>
      </c>
      <c r="E1727" s="2">
        <v>-1261922</v>
      </c>
      <c r="F1727" s="2">
        <v>-783.43</v>
      </c>
      <c r="G1727" s="34">
        <v>43743</v>
      </c>
      <c r="H1727" s="2">
        <v>174</v>
      </c>
      <c r="I1727" s="2" t="s">
        <v>4174</v>
      </c>
      <c r="J1727" s="2" t="s">
        <v>3940</v>
      </c>
      <c r="K1727" s="2" t="s">
        <v>3941</v>
      </c>
      <c r="L1727" s="373" t="s">
        <v>3942</v>
      </c>
    </row>
    <row r="1728" spans="1:12">
      <c r="A1728" s="2" t="s">
        <v>4814</v>
      </c>
      <c r="B1728" s="2">
        <v>1231780</v>
      </c>
      <c r="C1728" s="2" t="s">
        <v>3148</v>
      </c>
      <c r="D1728" s="2" t="s">
        <v>3149</v>
      </c>
      <c r="E1728" s="2">
        <v>-770000</v>
      </c>
      <c r="F1728" s="2">
        <v>-628.73</v>
      </c>
      <c r="G1728" s="34">
        <v>43741</v>
      </c>
      <c r="H1728" s="2">
        <v>176</v>
      </c>
      <c r="I1728" s="2" t="s">
        <v>4174</v>
      </c>
      <c r="J1728" s="2" t="s">
        <v>3940</v>
      </c>
      <c r="K1728" s="2" t="s">
        <v>3941</v>
      </c>
      <c r="L1728" s="373" t="s">
        <v>3942</v>
      </c>
    </row>
    <row r="1729" spans="1:12">
      <c r="A1729" s="2" t="s">
        <v>3954</v>
      </c>
      <c r="B1729" s="2">
        <v>2862</v>
      </c>
      <c r="C1729" s="2" t="s">
        <v>3148</v>
      </c>
      <c r="D1729" s="2" t="s">
        <v>3149</v>
      </c>
      <c r="E1729" s="2">
        <v>-15136</v>
      </c>
      <c r="F1729" s="2">
        <v>-2426.5</v>
      </c>
      <c r="G1729" s="34">
        <v>43724</v>
      </c>
      <c r="H1729" s="2">
        <v>193</v>
      </c>
      <c r="I1729" s="2" t="s">
        <v>3870</v>
      </c>
      <c r="J1729" s="2" t="s">
        <v>3940</v>
      </c>
      <c r="K1729" s="2" t="s">
        <v>3941</v>
      </c>
      <c r="L1729" s="373" t="s">
        <v>3942</v>
      </c>
    </row>
    <row r="1730" spans="1:12">
      <c r="A1730" s="2" t="s">
        <v>3955</v>
      </c>
      <c r="B1730" s="2">
        <v>1222013</v>
      </c>
      <c r="C1730" s="2" t="s">
        <v>3148</v>
      </c>
      <c r="D1730" s="2" t="s">
        <v>3149</v>
      </c>
      <c r="E1730" s="2">
        <v>-369695</v>
      </c>
      <c r="F1730" s="2">
        <v>-419.92</v>
      </c>
      <c r="G1730" s="34">
        <v>43718</v>
      </c>
      <c r="H1730" s="2">
        <v>199</v>
      </c>
      <c r="I1730" s="2" t="s">
        <v>3870</v>
      </c>
      <c r="J1730" s="2" t="s">
        <v>3940</v>
      </c>
      <c r="K1730" s="2" t="s">
        <v>3941</v>
      </c>
      <c r="L1730" s="373" t="s">
        <v>3942</v>
      </c>
    </row>
    <row r="1731" spans="1:12">
      <c r="A1731" s="2" t="s">
        <v>3956</v>
      </c>
      <c r="B1731" s="2">
        <v>1223118</v>
      </c>
      <c r="C1731" s="2" t="s">
        <v>3148</v>
      </c>
      <c r="D1731" s="2" t="s">
        <v>3149</v>
      </c>
      <c r="E1731" s="2">
        <v>-21000</v>
      </c>
      <c r="F1731" s="2">
        <v>-21000</v>
      </c>
      <c r="G1731" s="34">
        <v>43699</v>
      </c>
      <c r="H1731" s="2">
        <v>218</v>
      </c>
      <c r="I1731" s="2" t="s">
        <v>3870</v>
      </c>
      <c r="J1731" s="2" t="s">
        <v>3940</v>
      </c>
      <c r="K1731" s="2" t="s">
        <v>3941</v>
      </c>
      <c r="L1731" s="373" t="s">
        <v>3942</v>
      </c>
    </row>
    <row r="1732" spans="1:12">
      <c r="A1732" s="2" t="s">
        <v>3946</v>
      </c>
      <c r="B1732" s="2">
        <v>628736</v>
      </c>
      <c r="C1732" s="2" t="s">
        <v>3148</v>
      </c>
      <c r="D1732" s="2" t="s">
        <v>3149</v>
      </c>
      <c r="E1732" s="2">
        <v>-15773.41</v>
      </c>
      <c r="F1732" s="2">
        <v>-3095.99</v>
      </c>
      <c r="G1732" s="34">
        <v>43673</v>
      </c>
      <c r="H1732" s="2">
        <v>244</v>
      </c>
      <c r="I1732" s="2" t="s">
        <v>3870</v>
      </c>
      <c r="J1732" s="2" t="s">
        <v>3940</v>
      </c>
      <c r="K1732" s="2" t="s">
        <v>3941</v>
      </c>
      <c r="L1732" s="373" t="s">
        <v>3942</v>
      </c>
    </row>
    <row r="1733" spans="1:12">
      <c r="A1733" s="2" t="s">
        <v>3710</v>
      </c>
      <c r="B1733" s="2">
        <v>1190169</v>
      </c>
      <c r="C1733" s="2" t="s">
        <v>3148</v>
      </c>
      <c r="D1733" s="2" t="s">
        <v>3149</v>
      </c>
      <c r="E1733" s="2">
        <v>-567837</v>
      </c>
      <c r="F1733" s="2">
        <v>-2464.0500000000002</v>
      </c>
      <c r="G1733" s="34">
        <v>43668</v>
      </c>
      <c r="H1733" s="2">
        <v>249</v>
      </c>
      <c r="I1733" s="2" t="s">
        <v>3870</v>
      </c>
      <c r="J1733" s="2" t="s">
        <v>3940</v>
      </c>
      <c r="K1733" s="2" t="s">
        <v>3941</v>
      </c>
      <c r="L1733" s="373" t="s">
        <v>3942</v>
      </c>
    </row>
    <row r="1734" spans="1:12">
      <c r="A1734" s="2" t="s">
        <v>3947</v>
      </c>
      <c r="B1734" s="2">
        <v>1030</v>
      </c>
      <c r="C1734" s="2" t="s">
        <v>3148</v>
      </c>
      <c r="D1734" s="2" t="s">
        <v>3149</v>
      </c>
      <c r="E1734" s="2">
        <v>-5606</v>
      </c>
      <c r="F1734" s="2">
        <v>-5606</v>
      </c>
      <c r="G1734" s="34">
        <v>43644</v>
      </c>
      <c r="H1734" s="2">
        <v>273</v>
      </c>
      <c r="I1734" s="2" t="s">
        <v>3870</v>
      </c>
      <c r="J1734" s="2" t="s">
        <v>3940</v>
      </c>
      <c r="K1734" s="2" t="s">
        <v>3941</v>
      </c>
      <c r="L1734" s="373" t="s">
        <v>3942</v>
      </c>
    </row>
    <row r="1735" spans="1:12">
      <c r="A1735" s="2" t="s">
        <v>3160</v>
      </c>
      <c r="B1735" s="2">
        <v>1250552</v>
      </c>
      <c r="C1735" s="2" t="s">
        <v>3148</v>
      </c>
      <c r="D1735" s="2" t="s">
        <v>3149</v>
      </c>
      <c r="E1735" s="2">
        <v>-1780</v>
      </c>
      <c r="F1735" s="2">
        <v>-1780</v>
      </c>
      <c r="G1735" s="34">
        <v>43911</v>
      </c>
      <c r="H1735" s="2">
        <v>6</v>
      </c>
      <c r="I1735" s="2" t="s">
        <v>4179</v>
      </c>
      <c r="J1735" s="2" t="s">
        <v>3940</v>
      </c>
      <c r="K1735" s="2" t="s">
        <v>3941</v>
      </c>
      <c r="L1735" s="373" t="s">
        <v>3942</v>
      </c>
    </row>
    <row r="1736" spans="1:12">
      <c r="A1736" s="2" t="s">
        <v>4815</v>
      </c>
      <c r="B1736" s="2">
        <v>1290057</v>
      </c>
      <c r="C1736" s="2" t="s">
        <v>3148</v>
      </c>
      <c r="D1736" s="2" t="s">
        <v>3149</v>
      </c>
      <c r="E1736" s="2">
        <v>-566906</v>
      </c>
      <c r="F1736" s="2">
        <v>-566906</v>
      </c>
      <c r="G1736" s="34">
        <v>43911</v>
      </c>
      <c r="H1736" s="2">
        <v>6</v>
      </c>
      <c r="I1736" s="2" t="s">
        <v>4179</v>
      </c>
      <c r="J1736" s="2" t="s">
        <v>3940</v>
      </c>
      <c r="K1736" s="2" t="s">
        <v>3941</v>
      </c>
      <c r="L1736" s="373" t="s">
        <v>3942</v>
      </c>
    </row>
    <row r="1737" spans="1:12">
      <c r="A1737" s="2" t="s">
        <v>4222</v>
      </c>
      <c r="B1737" s="2">
        <v>1250518</v>
      </c>
      <c r="C1737" s="2" t="s">
        <v>3148</v>
      </c>
      <c r="D1737" s="2" t="s">
        <v>3149</v>
      </c>
      <c r="E1737" s="2">
        <v>-19262.3</v>
      </c>
      <c r="F1737" s="2">
        <v>-19262.3</v>
      </c>
      <c r="G1737" s="34">
        <v>43911</v>
      </c>
      <c r="H1737" s="2">
        <v>6</v>
      </c>
      <c r="I1737" s="2" t="s">
        <v>4179</v>
      </c>
      <c r="J1737" s="2" t="s">
        <v>3940</v>
      </c>
      <c r="K1737" s="2" t="s">
        <v>3941</v>
      </c>
      <c r="L1737" s="373" t="s">
        <v>3942</v>
      </c>
    </row>
    <row r="1738" spans="1:12">
      <c r="A1738" s="2" t="s">
        <v>4222</v>
      </c>
      <c r="B1738" s="2">
        <v>1250518</v>
      </c>
      <c r="C1738" s="2" t="s">
        <v>3148</v>
      </c>
      <c r="D1738" s="2" t="s">
        <v>3149</v>
      </c>
      <c r="E1738" s="2">
        <v>-19838.07</v>
      </c>
      <c r="F1738" s="2">
        <v>-19838.07</v>
      </c>
      <c r="G1738" s="34">
        <v>43911</v>
      </c>
      <c r="H1738" s="2">
        <v>6</v>
      </c>
      <c r="I1738" s="2" t="s">
        <v>4179</v>
      </c>
      <c r="J1738" s="2" t="s">
        <v>3940</v>
      </c>
      <c r="K1738" s="2" t="s">
        <v>3941</v>
      </c>
      <c r="L1738" s="373" t="s">
        <v>3942</v>
      </c>
    </row>
    <row r="1739" spans="1:12">
      <c r="A1739" s="2" t="s">
        <v>4380</v>
      </c>
      <c r="B1739" s="2">
        <v>1288942</v>
      </c>
      <c r="C1739" s="2" t="s">
        <v>3148</v>
      </c>
      <c r="D1739" s="2" t="s">
        <v>3149</v>
      </c>
      <c r="E1739" s="2">
        <v>-369637</v>
      </c>
      <c r="F1739" s="2">
        <v>-369637</v>
      </c>
      <c r="G1739" s="34">
        <v>43910</v>
      </c>
      <c r="H1739" s="2">
        <v>7</v>
      </c>
      <c r="I1739" s="2" t="s">
        <v>4179</v>
      </c>
      <c r="J1739" s="2" t="s">
        <v>3940</v>
      </c>
      <c r="K1739" s="2" t="s">
        <v>3941</v>
      </c>
      <c r="L1739" s="373" t="s">
        <v>3942</v>
      </c>
    </row>
    <row r="1740" spans="1:12">
      <c r="A1740" s="2" t="s">
        <v>4816</v>
      </c>
      <c r="B1740" s="2">
        <v>1287014</v>
      </c>
      <c r="C1740" s="2" t="s">
        <v>3148</v>
      </c>
      <c r="D1740" s="2" t="s">
        <v>3149</v>
      </c>
      <c r="E1740" s="2">
        <v>-633500</v>
      </c>
      <c r="F1740" s="2">
        <v>-633500</v>
      </c>
      <c r="G1740" s="34">
        <v>43910</v>
      </c>
      <c r="H1740" s="2">
        <v>7</v>
      </c>
      <c r="I1740" s="2" t="s">
        <v>4179</v>
      </c>
      <c r="J1740" s="2" t="s">
        <v>3940</v>
      </c>
      <c r="K1740" s="2" t="s">
        <v>3941</v>
      </c>
      <c r="L1740" s="373" t="s">
        <v>3942</v>
      </c>
    </row>
    <row r="1741" spans="1:12">
      <c r="A1741" s="2" t="s">
        <v>4817</v>
      </c>
      <c r="B1741" s="2">
        <v>1286889</v>
      </c>
      <c r="C1741" s="2" t="s">
        <v>3148</v>
      </c>
      <c r="D1741" s="2" t="s">
        <v>3149</v>
      </c>
      <c r="E1741" s="2">
        <v>-518000</v>
      </c>
      <c r="F1741" s="2">
        <v>-1182.6400000000001</v>
      </c>
      <c r="G1741" s="34">
        <v>43909</v>
      </c>
      <c r="H1741" s="2">
        <v>8</v>
      </c>
      <c r="I1741" s="2" t="s">
        <v>4179</v>
      </c>
      <c r="J1741" s="2" t="s">
        <v>3940</v>
      </c>
      <c r="K1741" s="2" t="s">
        <v>3941</v>
      </c>
      <c r="L1741" s="373" t="s">
        <v>3942</v>
      </c>
    </row>
    <row r="1742" spans="1:12">
      <c r="A1742" s="2" t="s">
        <v>4818</v>
      </c>
      <c r="B1742" s="2">
        <v>1289120</v>
      </c>
      <c r="C1742" s="2" t="s">
        <v>3148</v>
      </c>
      <c r="D1742" s="2" t="s">
        <v>3149</v>
      </c>
      <c r="E1742" s="2">
        <v>-10000</v>
      </c>
      <c r="F1742" s="2">
        <v>-10000</v>
      </c>
      <c r="G1742" s="34">
        <v>43904</v>
      </c>
      <c r="H1742" s="2">
        <v>13</v>
      </c>
      <c r="I1742" s="2" t="s">
        <v>4179</v>
      </c>
      <c r="J1742" s="2" t="s">
        <v>3940</v>
      </c>
      <c r="K1742" s="2" t="s">
        <v>3941</v>
      </c>
      <c r="L1742" s="373" t="s">
        <v>3942</v>
      </c>
    </row>
    <row r="1743" spans="1:12">
      <c r="A1743" s="2" t="s">
        <v>4819</v>
      </c>
      <c r="B1743" s="2">
        <v>1277684</v>
      </c>
      <c r="C1743" s="2" t="s">
        <v>3148</v>
      </c>
      <c r="D1743" s="2" t="s">
        <v>3149</v>
      </c>
      <c r="E1743" s="2">
        <v>-436500</v>
      </c>
      <c r="F1743" s="2">
        <v>-298.61</v>
      </c>
      <c r="G1743" s="34">
        <v>43901</v>
      </c>
      <c r="H1743" s="2">
        <v>16</v>
      </c>
      <c r="I1743" s="2" t="s">
        <v>4179</v>
      </c>
      <c r="J1743" s="2" t="s">
        <v>3940</v>
      </c>
      <c r="K1743" s="2" t="s">
        <v>3941</v>
      </c>
      <c r="L1743" s="373" t="s">
        <v>3942</v>
      </c>
    </row>
    <row r="1744" spans="1:12">
      <c r="A1744" s="2" t="s">
        <v>3889</v>
      </c>
      <c r="B1744" s="2">
        <v>1110178</v>
      </c>
      <c r="C1744" s="2" t="s">
        <v>3148</v>
      </c>
      <c r="D1744" s="2" t="s">
        <v>3149</v>
      </c>
      <c r="E1744" s="2">
        <v>-57798</v>
      </c>
      <c r="F1744" s="2">
        <v>-57798</v>
      </c>
      <c r="G1744" s="34">
        <v>43899</v>
      </c>
      <c r="H1744" s="2">
        <v>18</v>
      </c>
      <c r="I1744" s="2" t="s">
        <v>4179</v>
      </c>
      <c r="J1744" s="2" t="s">
        <v>3940</v>
      </c>
      <c r="K1744" s="2" t="s">
        <v>3941</v>
      </c>
      <c r="L1744" s="373" t="s">
        <v>3942</v>
      </c>
    </row>
    <row r="1745" spans="1:12">
      <c r="A1745" s="2" t="s">
        <v>4218</v>
      </c>
      <c r="B1745" s="2">
        <v>1250508</v>
      </c>
      <c r="C1745" s="2" t="s">
        <v>3148</v>
      </c>
      <c r="D1745" s="2" t="s">
        <v>3149</v>
      </c>
      <c r="E1745" s="2">
        <v>-16831.8</v>
      </c>
      <c r="F1745" s="2">
        <v>-16831.8</v>
      </c>
      <c r="G1745" s="34">
        <v>43895</v>
      </c>
      <c r="H1745" s="2">
        <v>22</v>
      </c>
      <c r="I1745" s="2" t="s">
        <v>4179</v>
      </c>
      <c r="J1745" s="2" t="s">
        <v>3940</v>
      </c>
      <c r="K1745" s="2" t="s">
        <v>3941</v>
      </c>
      <c r="L1745" s="373" t="s">
        <v>3942</v>
      </c>
    </row>
    <row r="1746" spans="1:12">
      <c r="A1746" s="2" t="s">
        <v>4218</v>
      </c>
      <c r="B1746" s="2">
        <v>1250508</v>
      </c>
      <c r="C1746" s="2" t="s">
        <v>3148</v>
      </c>
      <c r="D1746" s="2" t="s">
        <v>3149</v>
      </c>
      <c r="E1746" s="2">
        <v>-18700.73</v>
      </c>
      <c r="F1746" s="2">
        <v>-99.66</v>
      </c>
      <c r="G1746" s="34">
        <v>43895</v>
      </c>
      <c r="H1746" s="2">
        <v>22</v>
      </c>
      <c r="I1746" s="2" t="s">
        <v>4179</v>
      </c>
      <c r="J1746" s="2" t="s">
        <v>3940</v>
      </c>
      <c r="K1746" s="2" t="s">
        <v>3941</v>
      </c>
      <c r="L1746" s="373" t="s">
        <v>3942</v>
      </c>
    </row>
    <row r="1747" spans="1:12">
      <c r="A1747" s="2" t="s">
        <v>4218</v>
      </c>
      <c r="B1747" s="2">
        <v>1250508</v>
      </c>
      <c r="C1747" s="2" t="s">
        <v>3148</v>
      </c>
      <c r="D1747" s="2" t="s">
        <v>3149</v>
      </c>
      <c r="E1747" s="2">
        <v>-28208.11</v>
      </c>
      <c r="F1747" s="2">
        <v>-28208.11</v>
      </c>
      <c r="G1747" s="34">
        <v>43895</v>
      </c>
      <c r="H1747" s="2">
        <v>22</v>
      </c>
      <c r="I1747" s="2" t="s">
        <v>4179</v>
      </c>
      <c r="J1747" s="2" t="s">
        <v>3940</v>
      </c>
      <c r="K1747" s="2" t="s">
        <v>3941</v>
      </c>
      <c r="L1747" s="373" t="s">
        <v>3942</v>
      </c>
    </row>
    <row r="1748" spans="1:12">
      <c r="A1748" s="2" t="s">
        <v>4227</v>
      </c>
      <c r="B1748" s="2">
        <v>1250594</v>
      </c>
      <c r="C1748" s="2" t="s">
        <v>3148</v>
      </c>
      <c r="D1748" s="2" t="s">
        <v>3149</v>
      </c>
      <c r="E1748" s="2">
        <v>-229607</v>
      </c>
      <c r="F1748" s="2">
        <v>-1502.25</v>
      </c>
      <c r="G1748" s="34">
        <v>43890</v>
      </c>
      <c r="H1748" s="2">
        <v>27</v>
      </c>
      <c r="I1748" s="2" t="s">
        <v>4179</v>
      </c>
      <c r="J1748" s="2" t="s">
        <v>3940</v>
      </c>
      <c r="K1748" s="2" t="s">
        <v>3941</v>
      </c>
      <c r="L1748" s="373" t="s">
        <v>3942</v>
      </c>
    </row>
    <row r="1749" spans="1:12">
      <c r="A1749" s="2" t="s">
        <v>3162</v>
      </c>
      <c r="B1749" s="2">
        <v>1171153</v>
      </c>
      <c r="C1749" s="2" t="s">
        <v>3148</v>
      </c>
      <c r="D1749" s="2" t="s">
        <v>3149</v>
      </c>
      <c r="E1749" s="2">
        <v>-15288</v>
      </c>
      <c r="F1749" s="2">
        <v>-18.38</v>
      </c>
      <c r="G1749" s="34">
        <v>43890</v>
      </c>
      <c r="H1749" s="2">
        <v>27</v>
      </c>
      <c r="I1749" s="2" t="s">
        <v>4179</v>
      </c>
      <c r="J1749" s="2" t="s">
        <v>3940</v>
      </c>
      <c r="K1749" s="2" t="s">
        <v>3941</v>
      </c>
      <c r="L1749" s="373" t="s">
        <v>3942</v>
      </c>
    </row>
    <row r="1750" spans="1:12">
      <c r="A1750" s="2" t="s">
        <v>4820</v>
      </c>
      <c r="B1750" s="2">
        <v>1283502</v>
      </c>
      <c r="C1750" s="2" t="s">
        <v>3148</v>
      </c>
      <c r="D1750" s="2" t="s">
        <v>3149</v>
      </c>
      <c r="E1750" s="2">
        <v>-733915</v>
      </c>
      <c r="F1750" s="2">
        <v>-1669.03</v>
      </c>
      <c r="G1750" s="34">
        <v>43889</v>
      </c>
      <c r="H1750" s="2">
        <v>28</v>
      </c>
      <c r="I1750" s="2" t="s">
        <v>4179</v>
      </c>
      <c r="J1750" s="2" t="s">
        <v>3940</v>
      </c>
      <c r="K1750" s="2" t="s">
        <v>3941</v>
      </c>
      <c r="L1750" s="373" t="s">
        <v>3942</v>
      </c>
    </row>
    <row r="1751" spans="1:12">
      <c r="A1751" s="2" t="s">
        <v>4219</v>
      </c>
      <c r="B1751" s="2">
        <v>1250603</v>
      </c>
      <c r="C1751" s="2" t="s">
        <v>3148</v>
      </c>
      <c r="D1751" s="2" t="s">
        <v>3149</v>
      </c>
      <c r="E1751" s="2">
        <v>-28897.26</v>
      </c>
      <c r="F1751" s="2">
        <v>-122.67</v>
      </c>
      <c r="G1751" s="34">
        <v>43889</v>
      </c>
      <c r="H1751" s="2">
        <v>28</v>
      </c>
      <c r="I1751" s="2" t="s">
        <v>4179</v>
      </c>
      <c r="J1751" s="2" t="s">
        <v>3940</v>
      </c>
      <c r="K1751" s="2" t="s">
        <v>3941</v>
      </c>
      <c r="L1751" s="373" t="s">
        <v>3942</v>
      </c>
    </row>
    <row r="1752" spans="1:12">
      <c r="A1752" s="2" t="s">
        <v>4230</v>
      </c>
      <c r="B1752" s="2">
        <v>1250600</v>
      </c>
      <c r="C1752" s="2" t="s">
        <v>3148</v>
      </c>
      <c r="D1752" s="2" t="s">
        <v>3149</v>
      </c>
      <c r="E1752" s="2">
        <v>-23499</v>
      </c>
      <c r="F1752" s="2">
        <v>-23499</v>
      </c>
      <c r="G1752" s="34">
        <v>43889</v>
      </c>
      <c r="H1752" s="2">
        <v>28</v>
      </c>
      <c r="I1752" s="2" t="s">
        <v>4179</v>
      </c>
      <c r="J1752" s="2" t="s">
        <v>3940</v>
      </c>
      <c r="K1752" s="2" t="s">
        <v>3941</v>
      </c>
      <c r="L1752" s="373" t="s">
        <v>3942</v>
      </c>
    </row>
    <row r="1753" spans="1:12">
      <c r="A1753" s="2" t="s">
        <v>4235</v>
      </c>
      <c r="B1753" s="2">
        <v>1250593</v>
      </c>
      <c r="C1753" s="2" t="s">
        <v>3148</v>
      </c>
      <c r="D1753" s="2" t="s">
        <v>3149</v>
      </c>
      <c r="E1753" s="2">
        <v>-10697.16</v>
      </c>
      <c r="F1753" s="2">
        <v>-10697.16</v>
      </c>
      <c r="G1753" s="34">
        <v>43889</v>
      </c>
      <c r="H1753" s="2">
        <v>28</v>
      </c>
      <c r="I1753" s="2" t="s">
        <v>4179</v>
      </c>
      <c r="J1753" s="2" t="s">
        <v>3940</v>
      </c>
      <c r="K1753" s="2" t="s">
        <v>3941</v>
      </c>
      <c r="L1753" s="373" t="s">
        <v>3942</v>
      </c>
    </row>
    <row r="1754" spans="1:12">
      <c r="A1754" s="2" t="s">
        <v>4222</v>
      </c>
      <c r="B1754" s="2">
        <v>1250518</v>
      </c>
      <c r="C1754" s="2" t="s">
        <v>3148</v>
      </c>
      <c r="D1754" s="2" t="s">
        <v>3149</v>
      </c>
      <c r="E1754" s="2">
        <v>-33967.24</v>
      </c>
      <c r="F1754" s="2">
        <v>-33967.24</v>
      </c>
      <c r="G1754" s="34">
        <v>43889</v>
      </c>
      <c r="H1754" s="2">
        <v>28</v>
      </c>
      <c r="I1754" s="2" t="s">
        <v>4179</v>
      </c>
      <c r="J1754" s="2" t="s">
        <v>3940</v>
      </c>
      <c r="K1754" s="2" t="s">
        <v>3941</v>
      </c>
      <c r="L1754" s="373" t="s">
        <v>3942</v>
      </c>
    </row>
    <row r="1755" spans="1:12">
      <c r="A1755" s="2" t="s">
        <v>3162</v>
      </c>
      <c r="B1755" s="2">
        <v>1171153</v>
      </c>
      <c r="C1755" s="2" t="s">
        <v>3148</v>
      </c>
      <c r="D1755" s="2" t="s">
        <v>3149</v>
      </c>
      <c r="E1755" s="2">
        <v>-32978</v>
      </c>
      <c r="F1755" s="2">
        <v>-32978</v>
      </c>
      <c r="G1755" s="34">
        <v>43888</v>
      </c>
      <c r="H1755" s="2">
        <v>29</v>
      </c>
      <c r="I1755" s="2" t="s">
        <v>4179</v>
      </c>
      <c r="J1755" s="2" t="s">
        <v>3940</v>
      </c>
      <c r="K1755" s="2" t="s">
        <v>3941</v>
      </c>
      <c r="L1755" s="373" t="s">
        <v>3942</v>
      </c>
    </row>
    <row r="1756" spans="1:12">
      <c r="A1756" s="2" t="s">
        <v>4237</v>
      </c>
      <c r="B1756" s="2">
        <v>1250587</v>
      </c>
      <c r="C1756" s="2" t="s">
        <v>3148</v>
      </c>
      <c r="D1756" s="2" t="s">
        <v>3149</v>
      </c>
      <c r="E1756" s="2">
        <v>-9795</v>
      </c>
      <c r="F1756" s="2">
        <v>-9795</v>
      </c>
      <c r="G1756" s="34">
        <v>43888</v>
      </c>
      <c r="H1756" s="2">
        <v>29</v>
      </c>
      <c r="I1756" s="2" t="s">
        <v>4179</v>
      </c>
      <c r="J1756" s="2" t="s">
        <v>3940</v>
      </c>
      <c r="K1756" s="2" t="s">
        <v>3941</v>
      </c>
      <c r="L1756" s="373" t="s">
        <v>3942</v>
      </c>
    </row>
    <row r="1757" spans="1:12">
      <c r="A1757" s="2" t="s">
        <v>4237</v>
      </c>
      <c r="B1757" s="2">
        <v>1250587</v>
      </c>
      <c r="C1757" s="2" t="s">
        <v>3148</v>
      </c>
      <c r="D1757" s="2" t="s">
        <v>3149</v>
      </c>
      <c r="E1757" s="2">
        <v>-35850</v>
      </c>
      <c r="F1757" s="2">
        <v>-35850</v>
      </c>
      <c r="G1757" s="34">
        <v>43888</v>
      </c>
      <c r="H1757" s="2">
        <v>29</v>
      </c>
      <c r="I1757" s="2" t="s">
        <v>4179</v>
      </c>
      <c r="J1757" s="2" t="s">
        <v>3940</v>
      </c>
      <c r="K1757" s="2" t="s">
        <v>3941</v>
      </c>
      <c r="L1757" s="373" t="s">
        <v>3942</v>
      </c>
    </row>
    <row r="1758" spans="1:12">
      <c r="A1758" s="2" t="s">
        <v>4270</v>
      </c>
      <c r="B1758" s="2">
        <v>1250554</v>
      </c>
      <c r="C1758" s="2" t="s">
        <v>3148</v>
      </c>
      <c r="D1758" s="2" t="s">
        <v>3149</v>
      </c>
      <c r="E1758" s="2">
        <v>-13593.11</v>
      </c>
      <c r="F1758" s="2">
        <v>-13593.11</v>
      </c>
      <c r="G1758" s="34">
        <v>43881</v>
      </c>
      <c r="H1758" s="2">
        <v>36</v>
      </c>
      <c r="I1758" s="2" t="s">
        <v>4177</v>
      </c>
      <c r="J1758" s="2" t="s">
        <v>3940</v>
      </c>
      <c r="K1758" s="2" t="s">
        <v>3941</v>
      </c>
      <c r="L1758" s="373" t="s">
        <v>3942</v>
      </c>
    </row>
    <row r="1759" spans="1:12">
      <c r="A1759" s="2" t="s">
        <v>4821</v>
      </c>
      <c r="B1759" s="2">
        <v>1278890</v>
      </c>
      <c r="C1759" s="2" t="s">
        <v>3148</v>
      </c>
      <c r="D1759" s="2" t="s">
        <v>3149</v>
      </c>
      <c r="E1759" s="2">
        <v>-410036</v>
      </c>
      <c r="F1759" s="2">
        <v>-6276.22</v>
      </c>
      <c r="G1759" s="34">
        <v>43880</v>
      </c>
      <c r="H1759" s="2">
        <v>37</v>
      </c>
      <c r="I1759" s="2" t="s">
        <v>4177</v>
      </c>
      <c r="J1759" s="2" t="s">
        <v>3940</v>
      </c>
      <c r="K1759" s="2" t="s">
        <v>3941</v>
      </c>
      <c r="L1759" s="373" t="s">
        <v>3942</v>
      </c>
    </row>
    <row r="1760" spans="1:12">
      <c r="A1760" s="2" t="s">
        <v>4719</v>
      </c>
      <c r="B1760" s="2">
        <v>1281070</v>
      </c>
      <c r="C1760" s="2" t="s">
        <v>3148</v>
      </c>
      <c r="D1760" s="2" t="s">
        <v>3149</v>
      </c>
      <c r="E1760" s="2">
        <v>-100</v>
      </c>
      <c r="F1760" s="2">
        <v>-100</v>
      </c>
      <c r="G1760" s="34">
        <v>43876</v>
      </c>
      <c r="H1760" s="2">
        <v>41</v>
      </c>
      <c r="I1760" s="2" t="s">
        <v>4177</v>
      </c>
      <c r="J1760" s="2" t="s">
        <v>3940</v>
      </c>
      <c r="K1760" s="2" t="s">
        <v>3941</v>
      </c>
      <c r="L1760" s="373" t="s">
        <v>3942</v>
      </c>
    </row>
    <row r="1761" spans="1:12">
      <c r="A1761" s="2" t="s">
        <v>4822</v>
      </c>
      <c r="B1761" s="2">
        <v>1276097</v>
      </c>
      <c r="C1761" s="2" t="s">
        <v>3148</v>
      </c>
      <c r="D1761" s="2" t="s">
        <v>3149</v>
      </c>
      <c r="E1761" s="2">
        <v>-557000</v>
      </c>
      <c r="F1761" s="2">
        <v>-1536.62</v>
      </c>
      <c r="G1761" s="34">
        <v>43865</v>
      </c>
      <c r="H1761" s="2">
        <v>52</v>
      </c>
      <c r="I1761" s="2" t="s">
        <v>4177</v>
      </c>
      <c r="J1761" s="2" t="s">
        <v>3940</v>
      </c>
      <c r="K1761" s="2" t="s">
        <v>3941</v>
      </c>
      <c r="L1761" s="373" t="s">
        <v>3942</v>
      </c>
    </row>
    <row r="1762" spans="1:12">
      <c r="A1762" s="2" t="s">
        <v>3162</v>
      </c>
      <c r="B1762" s="2">
        <v>1171153</v>
      </c>
      <c r="C1762" s="2" t="s">
        <v>3148</v>
      </c>
      <c r="D1762" s="2" t="s">
        <v>3149</v>
      </c>
      <c r="E1762" s="2">
        <v>-14295</v>
      </c>
      <c r="F1762" s="2">
        <v>-655.29</v>
      </c>
      <c r="G1762" s="34">
        <v>43865</v>
      </c>
      <c r="H1762" s="2">
        <v>52</v>
      </c>
      <c r="I1762" s="2" t="s">
        <v>4177</v>
      </c>
      <c r="J1762" s="2" t="s">
        <v>3940</v>
      </c>
      <c r="K1762" s="2" t="s">
        <v>3941</v>
      </c>
      <c r="L1762" s="373" t="s">
        <v>3942</v>
      </c>
    </row>
    <row r="1763" spans="1:12">
      <c r="A1763" s="2" t="s">
        <v>4223</v>
      </c>
      <c r="B1763" s="2">
        <v>1250560</v>
      </c>
      <c r="C1763" s="2" t="s">
        <v>3148</v>
      </c>
      <c r="D1763" s="2" t="s">
        <v>3149</v>
      </c>
      <c r="E1763" s="2">
        <v>-21900</v>
      </c>
      <c r="F1763" s="2">
        <v>-21900</v>
      </c>
      <c r="G1763" s="34">
        <v>43860</v>
      </c>
      <c r="H1763" s="2">
        <v>57</v>
      </c>
      <c r="I1763" s="2" t="s">
        <v>4177</v>
      </c>
      <c r="J1763" s="2" t="s">
        <v>3940</v>
      </c>
      <c r="K1763" s="2" t="s">
        <v>3941</v>
      </c>
      <c r="L1763" s="373" t="s">
        <v>3942</v>
      </c>
    </row>
    <row r="1764" spans="1:12">
      <c r="A1764" s="2" t="s">
        <v>4238</v>
      </c>
      <c r="B1764" s="2">
        <v>1250506</v>
      </c>
      <c r="C1764" s="2" t="s">
        <v>3148</v>
      </c>
      <c r="D1764" s="2" t="s">
        <v>3149</v>
      </c>
      <c r="E1764" s="2">
        <v>-11679</v>
      </c>
      <c r="F1764" s="2">
        <v>-11679</v>
      </c>
      <c r="G1764" s="34">
        <v>43860</v>
      </c>
      <c r="H1764" s="2">
        <v>57</v>
      </c>
      <c r="I1764" s="2" t="s">
        <v>4177</v>
      </c>
      <c r="J1764" s="2" t="s">
        <v>3940</v>
      </c>
      <c r="K1764" s="2" t="s">
        <v>3941</v>
      </c>
      <c r="L1764" s="373" t="s">
        <v>3942</v>
      </c>
    </row>
    <row r="1765" spans="1:12">
      <c r="A1765" s="2" t="s">
        <v>4823</v>
      </c>
      <c r="B1765" s="2">
        <v>1269859</v>
      </c>
      <c r="C1765" s="2" t="s">
        <v>3148</v>
      </c>
      <c r="D1765" s="2" t="s">
        <v>3149</v>
      </c>
      <c r="E1765" s="2">
        <v>-646000</v>
      </c>
      <c r="F1765" s="2">
        <v>-4095.82</v>
      </c>
      <c r="G1765" s="34">
        <v>43858</v>
      </c>
      <c r="H1765" s="2">
        <v>59</v>
      </c>
      <c r="I1765" s="2" t="s">
        <v>4177</v>
      </c>
      <c r="J1765" s="2" t="s">
        <v>3940</v>
      </c>
      <c r="K1765" s="2" t="s">
        <v>3941</v>
      </c>
      <c r="L1765" s="373" t="s">
        <v>3942</v>
      </c>
    </row>
    <row r="1766" spans="1:12">
      <c r="A1766" s="2" t="s">
        <v>4824</v>
      </c>
      <c r="B1766" s="2">
        <v>1271265</v>
      </c>
      <c r="C1766" s="2" t="s">
        <v>3148</v>
      </c>
      <c r="D1766" s="2" t="s">
        <v>3149</v>
      </c>
      <c r="E1766" s="2">
        <v>-1285872</v>
      </c>
      <c r="F1766" s="2">
        <v>-62.34</v>
      </c>
      <c r="G1766" s="34">
        <v>43857</v>
      </c>
      <c r="H1766" s="2">
        <v>60</v>
      </c>
      <c r="I1766" s="2" t="s">
        <v>4177</v>
      </c>
      <c r="J1766" s="2" t="s">
        <v>3940</v>
      </c>
      <c r="K1766" s="2" t="s">
        <v>3941</v>
      </c>
      <c r="L1766" s="373" t="s">
        <v>3942</v>
      </c>
    </row>
    <row r="1767" spans="1:12">
      <c r="A1767" s="2" t="s">
        <v>4825</v>
      </c>
      <c r="B1767" s="2">
        <v>1263665</v>
      </c>
      <c r="C1767" s="2" t="s">
        <v>3148</v>
      </c>
      <c r="D1767" s="2" t="s">
        <v>3149</v>
      </c>
      <c r="E1767" s="2">
        <v>-400000</v>
      </c>
      <c r="F1767" s="2">
        <v>-1991.41</v>
      </c>
      <c r="G1767" s="34">
        <v>43843</v>
      </c>
      <c r="H1767" s="2">
        <v>74</v>
      </c>
      <c r="I1767" s="2" t="s">
        <v>4181</v>
      </c>
      <c r="J1767" s="2" t="s">
        <v>3940</v>
      </c>
      <c r="K1767" s="2" t="s">
        <v>3941</v>
      </c>
      <c r="L1767" s="373" t="s">
        <v>3942</v>
      </c>
    </row>
    <row r="1768" spans="1:12">
      <c r="A1768" s="2" t="s">
        <v>4826</v>
      </c>
      <c r="B1768" s="2">
        <v>1268072</v>
      </c>
      <c r="C1768" s="2" t="s">
        <v>3148</v>
      </c>
      <c r="D1768" s="2" t="s">
        <v>3149</v>
      </c>
      <c r="E1768" s="2">
        <v>-172195</v>
      </c>
      <c r="F1768" s="2">
        <v>-2263.23</v>
      </c>
      <c r="G1768" s="34">
        <v>43840</v>
      </c>
      <c r="H1768" s="2">
        <v>77</v>
      </c>
      <c r="I1768" s="2" t="s">
        <v>4181</v>
      </c>
      <c r="J1768" s="2" t="s">
        <v>3940</v>
      </c>
      <c r="K1768" s="2" t="s">
        <v>3941</v>
      </c>
      <c r="L1768" s="373" t="s">
        <v>3942</v>
      </c>
    </row>
    <row r="1769" spans="1:12">
      <c r="A1769" s="2" t="s">
        <v>4827</v>
      </c>
      <c r="B1769" s="2">
        <v>1264952</v>
      </c>
      <c r="C1769" s="2" t="s">
        <v>3148</v>
      </c>
      <c r="D1769" s="2" t="s">
        <v>3149</v>
      </c>
      <c r="E1769" s="2">
        <v>-220000</v>
      </c>
      <c r="F1769" s="2">
        <v>-1528.25</v>
      </c>
      <c r="G1769" s="34">
        <v>43838</v>
      </c>
      <c r="H1769" s="2">
        <v>79</v>
      </c>
      <c r="I1769" s="2" t="s">
        <v>4181</v>
      </c>
      <c r="J1769" s="2" t="s">
        <v>3940</v>
      </c>
      <c r="K1769" s="2" t="s">
        <v>3941</v>
      </c>
      <c r="L1769" s="373" t="s">
        <v>3942</v>
      </c>
    </row>
    <row r="1770" spans="1:12">
      <c r="A1770" s="2" t="s">
        <v>4828</v>
      </c>
      <c r="B1770" s="2">
        <v>1260769</v>
      </c>
      <c r="C1770" s="2" t="s">
        <v>3148</v>
      </c>
      <c r="D1770" s="2" t="s">
        <v>3149</v>
      </c>
      <c r="E1770" s="2">
        <v>-351851</v>
      </c>
      <c r="F1770" s="2">
        <v>-267.95</v>
      </c>
      <c r="G1770" s="34">
        <v>43830</v>
      </c>
      <c r="H1770" s="2">
        <v>87</v>
      </c>
      <c r="I1770" s="2" t="s">
        <v>4181</v>
      </c>
      <c r="J1770" s="2" t="s">
        <v>3940</v>
      </c>
      <c r="K1770" s="2" t="s">
        <v>3941</v>
      </c>
      <c r="L1770" s="373" t="s">
        <v>3942</v>
      </c>
    </row>
    <row r="1771" spans="1:12">
      <c r="A1771" s="2" t="s">
        <v>4829</v>
      </c>
      <c r="B1771" s="2">
        <v>1256606</v>
      </c>
      <c r="C1771" s="2" t="s">
        <v>3148</v>
      </c>
      <c r="D1771" s="2" t="s">
        <v>3149</v>
      </c>
      <c r="E1771" s="2">
        <v>-691500</v>
      </c>
      <c r="F1771" s="2">
        <v>-2938.43</v>
      </c>
      <c r="G1771" s="34">
        <v>43830</v>
      </c>
      <c r="H1771" s="2">
        <v>87</v>
      </c>
      <c r="I1771" s="2" t="s">
        <v>4181</v>
      </c>
      <c r="J1771" s="2" t="s">
        <v>3940</v>
      </c>
      <c r="K1771" s="2" t="s">
        <v>3941</v>
      </c>
      <c r="L1771" s="373" t="s">
        <v>3942</v>
      </c>
    </row>
    <row r="1772" spans="1:12">
      <c r="A1772" s="2" t="s">
        <v>4830</v>
      </c>
      <c r="B1772" s="2">
        <v>1265138</v>
      </c>
      <c r="C1772" s="2" t="s">
        <v>3148</v>
      </c>
      <c r="D1772" s="2" t="s">
        <v>3149</v>
      </c>
      <c r="E1772" s="2">
        <v>-40000</v>
      </c>
      <c r="F1772" s="2">
        <v>-1358.38</v>
      </c>
      <c r="G1772" s="34">
        <v>43830</v>
      </c>
      <c r="H1772" s="2">
        <v>87</v>
      </c>
      <c r="I1772" s="2" t="s">
        <v>4181</v>
      </c>
      <c r="J1772" s="2" t="s">
        <v>3940</v>
      </c>
      <c r="K1772" s="2" t="s">
        <v>3941</v>
      </c>
      <c r="L1772" s="373" t="s">
        <v>3942</v>
      </c>
    </row>
    <row r="1773" spans="1:12">
      <c r="A1773" s="2" t="s">
        <v>4706</v>
      </c>
      <c r="B1773" s="2">
        <v>1259200</v>
      </c>
      <c r="C1773" s="2" t="s">
        <v>3148</v>
      </c>
      <c r="D1773" s="2" t="s">
        <v>3149</v>
      </c>
      <c r="E1773" s="2">
        <v>-495400</v>
      </c>
      <c r="F1773" s="2">
        <v>-497.79</v>
      </c>
      <c r="G1773" s="34">
        <v>43829</v>
      </c>
      <c r="H1773" s="2">
        <v>88</v>
      </c>
      <c r="I1773" s="2" t="s">
        <v>4181</v>
      </c>
      <c r="J1773" s="2" t="s">
        <v>3940</v>
      </c>
      <c r="K1773" s="2" t="s">
        <v>3941</v>
      </c>
      <c r="L1773" s="373" t="s">
        <v>3942</v>
      </c>
    </row>
    <row r="1774" spans="1:12">
      <c r="A1774" s="2" t="s">
        <v>3948</v>
      </c>
      <c r="B1774" s="2">
        <v>321314</v>
      </c>
      <c r="C1774" s="2" t="s">
        <v>3148</v>
      </c>
      <c r="D1774" s="2" t="s">
        <v>3149</v>
      </c>
      <c r="E1774" s="2">
        <v>-14976</v>
      </c>
      <c r="F1774" s="2">
        <v>-1970</v>
      </c>
      <c r="G1774" s="34">
        <v>43825</v>
      </c>
      <c r="H1774" s="2">
        <v>92</v>
      </c>
      <c r="I1774" s="2" t="s">
        <v>4174</v>
      </c>
      <c r="J1774" s="2" t="s">
        <v>3940</v>
      </c>
      <c r="K1774" s="2" t="s">
        <v>3941</v>
      </c>
      <c r="L1774" s="373" t="s">
        <v>3942</v>
      </c>
    </row>
    <row r="1775" spans="1:12">
      <c r="A1775" s="2" t="s">
        <v>4219</v>
      </c>
      <c r="B1775" s="2">
        <v>1250603</v>
      </c>
      <c r="C1775" s="2" t="s">
        <v>3148</v>
      </c>
      <c r="D1775" s="2" t="s">
        <v>3149</v>
      </c>
      <c r="E1775" s="2">
        <v>-241833.52</v>
      </c>
      <c r="F1775" s="2">
        <v>-1735.01</v>
      </c>
      <c r="G1775" s="34">
        <v>43813</v>
      </c>
      <c r="H1775" s="2">
        <v>104</v>
      </c>
      <c r="I1775" s="2" t="s">
        <v>4174</v>
      </c>
      <c r="J1775" s="2" t="s">
        <v>3940</v>
      </c>
      <c r="K1775" s="2" t="s">
        <v>3941</v>
      </c>
      <c r="L1775" s="373" t="s">
        <v>3942</v>
      </c>
    </row>
    <row r="1776" spans="1:12">
      <c r="A1776" s="2" t="s">
        <v>4831</v>
      </c>
      <c r="B1776" s="2">
        <v>1249628</v>
      </c>
      <c r="C1776" s="2" t="s">
        <v>3148</v>
      </c>
      <c r="D1776" s="2" t="s">
        <v>3149</v>
      </c>
      <c r="E1776" s="2">
        <v>-539000</v>
      </c>
      <c r="F1776" s="2">
        <v>-5077.95</v>
      </c>
      <c r="G1776" s="34">
        <v>43808</v>
      </c>
      <c r="H1776" s="2">
        <v>109</v>
      </c>
      <c r="I1776" s="2" t="s">
        <v>4174</v>
      </c>
      <c r="J1776" s="2" t="s">
        <v>3940</v>
      </c>
      <c r="K1776" s="2" t="s">
        <v>3941</v>
      </c>
      <c r="L1776" s="373" t="s">
        <v>3942</v>
      </c>
    </row>
    <row r="1777" spans="1:12">
      <c r="A1777" s="2" t="s">
        <v>4832</v>
      </c>
      <c r="B1777" s="2">
        <v>1255019</v>
      </c>
      <c r="C1777" s="2" t="s">
        <v>3148</v>
      </c>
      <c r="D1777" s="2" t="s">
        <v>3149</v>
      </c>
      <c r="E1777" s="2">
        <v>-820569</v>
      </c>
      <c r="F1777" s="2">
        <v>-138.72999999999999</v>
      </c>
      <c r="G1777" s="34">
        <v>43806</v>
      </c>
      <c r="H1777" s="2">
        <v>111</v>
      </c>
      <c r="I1777" s="2" t="s">
        <v>4174</v>
      </c>
      <c r="J1777" s="2" t="s">
        <v>3940</v>
      </c>
      <c r="K1777" s="2" t="s">
        <v>3941</v>
      </c>
      <c r="L1777" s="373" t="s">
        <v>3942</v>
      </c>
    </row>
    <row r="1778" spans="1:12">
      <c r="A1778" s="2" t="s">
        <v>4011</v>
      </c>
      <c r="B1778" s="2">
        <v>1251824</v>
      </c>
      <c r="C1778" s="2" t="s">
        <v>3148</v>
      </c>
      <c r="D1778" s="2" t="s">
        <v>3149</v>
      </c>
      <c r="E1778" s="2">
        <v>-468300</v>
      </c>
      <c r="F1778" s="2">
        <v>-13.43</v>
      </c>
      <c r="G1778" s="34">
        <v>43805</v>
      </c>
      <c r="H1778" s="2">
        <v>112</v>
      </c>
      <c r="I1778" s="2" t="s">
        <v>4174</v>
      </c>
      <c r="J1778" s="2" t="s">
        <v>3940</v>
      </c>
      <c r="K1778" s="2" t="s">
        <v>3941</v>
      </c>
      <c r="L1778" s="373" t="s">
        <v>3942</v>
      </c>
    </row>
    <row r="1779" spans="1:12">
      <c r="A1779" s="2" t="s">
        <v>4833</v>
      </c>
      <c r="B1779" s="2">
        <v>1231541</v>
      </c>
      <c r="C1779" s="2" t="s">
        <v>3148</v>
      </c>
      <c r="D1779" s="2" t="s">
        <v>3149</v>
      </c>
      <c r="E1779" s="2">
        <v>-179158</v>
      </c>
      <c r="F1779" s="2">
        <v>-118.01</v>
      </c>
      <c r="G1779" s="34">
        <v>43805</v>
      </c>
      <c r="H1779" s="2">
        <v>112</v>
      </c>
      <c r="I1779" s="2" t="s">
        <v>4174</v>
      </c>
      <c r="J1779" s="2" t="s">
        <v>3940</v>
      </c>
      <c r="K1779" s="2" t="s">
        <v>3941</v>
      </c>
      <c r="L1779" s="373" t="s">
        <v>3942</v>
      </c>
    </row>
    <row r="1780" spans="1:12">
      <c r="A1780" s="2" t="s">
        <v>4834</v>
      </c>
      <c r="B1780" s="2">
        <v>1250534</v>
      </c>
      <c r="C1780" s="2" t="s">
        <v>3148</v>
      </c>
      <c r="D1780" s="2" t="s">
        <v>3149</v>
      </c>
      <c r="E1780" s="2">
        <v>-806412</v>
      </c>
      <c r="F1780" s="2">
        <v>-4216.1099999999997</v>
      </c>
      <c r="G1780" s="34">
        <v>43799</v>
      </c>
      <c r="H1780" s="2">
        <v>118</v>
      </c>
      <c r="I1780" s="2" t="s">
        <v>4174</v>
      </c>
      <c r="J1780" s="2" t="s">
        <v>3940</v>
      </c>
      <c r="K1780" s="2" t="s">
        <v>3941</v>
      </c>
      <c r="L1780" s="373" t="s">
        <v>3942</v>
      </c>
    </row>
    <row r="1781" spans="1:12">
      <c r="A1781" s="2" t="s">
        <v>4835</v>
      </c>
      <c r="B1781" s="2">
        <v>1083431</v>
      </c>
      <c r="C1781" s="2" t="s">
        <v>3148</v>
      </c>
      <c r="D1781" s="2" t="s">
        <v>3149</v>
      </c>
      <c r="E1781" s="2">
        <v>-355200</v>
      </c>
      <c r="F1781" s="2">
        <v>-407.56</v>
      </c>
      <c r="G1781" s="34">
        <v>43797</v>
      </c>
      <c r="H1781" s="2">
        <v>120</v>
      </c>
      <c r="I1781" s="2" t="s">
        <v>4174</v>
      </c>
      <c r="J1781" s="2" t="s">
        <v>3940</v>
      </c>
      <c r="K1781" s="2" t="s">
        <v>3941</v>
      </c>
      <c r="L1781" s="373" t="s">
        <v>3942</v>
      </c>
    </row>
    <row r="1782" spans="1:12">
      <c r="A1782" s="2" t="s">
        <v>4836</v>
      </c>
      <c r="B1782" s="2">
        <v>1222359</v>
      </c>
      <c r="C1782" s="2" t="s">
        <v>3148</v>
      </c>
      <c r="D1782" s="2" t="s">
        <v>3149</v>
      </c>
      <c r="E1782" s="2">
        <v>-5882</v>
      </c>
      <c r="F1782" s="2">
        <v>-1941.21</v>
      </c>
      <c r="G1782" s="34">
        <v>43796</v>
      </c>
      <c r="H1782" s="2">
        <v>121</v>
      </c>
      <c r="I1782" s="2" t="s">
        <v>4174</v>
      </c>
      <c r="J1782" s="2" t="s">
        <v>3940</v>
      </c>
      <c r="K1782" s="2" t="s">
        <v>3941</v>
      </c>
      <c r="L1782" s="373" t="s">
        <v>3942</v>
      </c>
    </row>
    <row r="1783" spans="1:12">
      <c r="A1783" s="2" t="s">
        <v>4837</v>
      </c>
      <c r="B1783" s="2">
        <v>1252567</v>
      </c>
      <c r="C1783" s="2" t="s">
        <v>3148</v>
      </c>
      <c r="D1783" s="2" t="s">
        <v>3149</v>
      </c>
      <c r="E1783" s="2">
        <v>-686589</v>
      </c>
      <c r="F1783" s="2">
        <v>-6418.53</v>
      </c>
      <c r="G1783" s="34">
        <v>43795</v>
      </c>
      <c r="H1783" s="2">
        <v>122</v>
      </c>
      <c r="I1783" s="2" t="s">
        <v>4174</v>
      </c>
      <c r="J1783" s="2" t="s">
        <v>3940</v>
      </c>
      <c r="K1783" s="2" t="s">
        <v>3941</v>
      </c>
      <c r="L1783" s="373" t="s">
        <v>3942</v>
      </c>
    </row>
    <row r="1784" spans="1:12">
      <c r="A1784" s="2" t="s">
        <v>4838</v>
      </c>
      <c r="B1784" s="2">
        <v>1247506</v>
      </c>
      <c r="C1784" s="2" t="s">
        <v>3148</v>
      </c>
      <c r="D1784" s="2" t="s">
        <v>3149</v>
      </c>
      <c r="E1784" s="2">
        <v>-370634</v>
      </c>
      <c r="F1784" s="2">
        <v>-371.21</v>
      </c>
      <c r="G1784" s="34">
        <v>43794</v>
      </c>
      <c r="H1784" s="2">
        <v>123</v>
      </c>
      <c r="I1784" s="2" t="s">
        <v>4174</v>
      </c>
      <c r="J1784" s="2" t="s">
        <v>3940</v>
      </c>
      <c r="K1784" s="2" t="s">
        <v>3941</v>
      </c>
      <c r="L1784" s="373" t="s">
        <v>3942</v>
      </c>
    </row>
    <row r="1785" spans="1:12">
      <c r="A1785" s="2" t="s">
        <v>4839</v>
      </c>
      <c r="B1785" s="2">
        <v>142121</v>
      </c>
      <c r="C1785" s="2" t="s">
        <v>3148</v>
      </c>
      <c r="D1785" s="2" t="s">
        <v>3149</v>
      </c>
      <c r="E1785" s="2">
        <v>-861520</v>
      </c>
      <c r="F1785" s="2">
        <v>-37048.74</v>
      </c>
      <c r="G1785" s="34">
        <v>43792</v>
      </c>
      <c r="H1785" s="2">
        <v>125</v>
      </c>
      <c r="I1785" s="2" t="s">
        <v>4174</v>
      </c>
      <c r="J1785" s="2" t="s">
        <v>3940</v>
      </c>
      <c r="K1785" s="2" t="s">
        <v>3941</v>
      </c>
      <c r="L1785" s="373" t="s">
        <v>3942</v>
      </c>
    </row>
    <row r="1786" spans="1:12">
      <c r="A1786" s="2" t="s">
        <v>4840</v>
      </c>
      <c r="B1786" s="2">
        <v>976179</v>
      </c>
      <c r="C1786" s="2" t="s">
        <v>3148</v>
      </c>
      <c r="D1786" s="2" t="s">
        <v>3149</v>
      </c>
      <c r="E1786" s="2">
        <v>-7709</v>
      </c>
      <c r="F1786" s="2">
        <v>-350</v>
      </c>
      <c r="G1786" s="34">
        <v>43788</v>
      </c>
      <c r="H1786" s="2">
        <v>129</v>
      </c>
      <c r="I1786" s="2" t="s">
        <v>4174</v>
      </c>
      <c r="J1786" s="2" t="s">
        <v>3940</v>
      </c>
      <c r="K1786" s="2" t="s">
        <v>3941</v>
      </c>
      <c r="L1786" s="373" t="s">
        <v>3942</v>
      </c>
    </row>
    <row r="1787" spans="1:12">
      <c r="A1787" s="2" t="s">
        <v>4841</v>
      </c>
      <c r="B1787" s="2">
        <v>1241558</v>
      </c>
      <c r="C1787" s="2" t="s">
        <v>3148</v>
      </c>
      <c r="D1787" s="2" t="s">
        <v>3149</v>
      </c>
      <c r="E1787" s="2">
        <v>-638958</v>
      </c>
      <c r="F1787" s="2">
        <v>-2283.9899999999998</v>
      </c>
      <c r="G1787" s="34">
        <v>43785</v>
      </c>
      <c r="H1787" s="2">
        <v>132</v>
      </c>
      <c r="I1787" s="2" t="s">
        <v>4174</v>
      </c>
      <c r="J1787" s="2" t="s">
        <v>3940</v>
      </c>
      <c r="K1787" s="2" t="s">
        <v>3941</v>
      </c>
      <c r="L1787" s="373" t="s">
        <v>3942</v>
      </c>
    </row>
    <row r="1788" spans="1:12">
      <c r="A1788" s="2" t="s">
        <v>4842</v>
      </c>
      <c r="B1788" s="2">
        <v>1247189</v>
      </c>
      <c r="C1788" s="2" t="s">
        <v>3148</v>
      </c>
      <c r="D1788" s="2" t="s">
        <v>3149</v>
      </c>
      <c r="E1788" s="2">
        <v>-449985</v>
      </c>
      <c r="F1788" s="2">
        <v>-52.7</v>
      </c>
      <c r="G1788" s="34">
        <v>43785</v>
      </c>
      <c r="H1788" s="2">
        <v>132</v>
      </c>
      <c r="I1788" s="2" t="s">
        <v>4174</v>
      </c>
      <c r="J1788" s="2" t="s">
        <v>3940</v>
      </c>
      <c r="K1788" s="2" t="s">
        <v>3941</v>
      </c>
      <c r="L1788" s="373" t="s">
        <v>3942</v>
      </c>
    </row>
    <row r="1789" spans="1:12">
      <c r="A1789" s="2" t="s">
        <v>4843</v>
      </c>
      <c r="B1789" s="2">
        <v>1243394</v>
      </c>
      <c r="C1789" s="2" t="s">
        <v>3148</v>
      </c>
      <c r="D1789" s="2" t="s">
        <v>3149</v>
      </c>
      <c r="E1789" s="2">
        <v>-585974</v>
      </c>
      <c r="F1789" s="2">
        <v>-1312.04</v>
      </c>
      <c r="G1789" s="34">
        <v>43785</v>
      </c>
      <c r="H1789" s="2">
        <v>132</v>
      </c>
      <c r="I1789" s="2" t="s">
        <v>4174</v>
      </c>
      <c r="J1789" s="2" t="s">
        <v>3940</v>
      </c>
      <c r="K1789" s="2" t="s">
        <v>3941</v>
      </c>
      <c r="L1789" s="373" t="s">
        <v>3942</v>
      </c>
    </row>
    <row r="1790" spans="1:12">
      <c r="A1790" s="2" t="s">
        <v>4844</v>
      </c>
      <c r="B1790" s="2">
        <v>1240548</v>
      </c>
      <c r="C1790" s="2" t="s">
        <v>3148</v>
      </c>
      <c r="D1790" s="2" t="s">
        <v>3149</v>
      </c>
      <c r="E1790" s="2">
        <v>-303000</v>
      </c>
      <c r="F1790" s="2">
        <v>-15.39</v>
      </c>
      <c r="G1790" s="34">
        <v>43781</v>
      </c>
      <c r="H1790" s="2">
        <v>136</v>
      </c>
      <c r="I1790" s="2" t="s">
        <v>4174</v>
      </c>
      <c r="J1790" s="2" t="s">
        <v>3940</v>
      </c>
      <c r="K1790" s="2" t="s">
        <v>3941</v>
      </c>
      <c r="L1790" s="373" t="s">
        <v>3942</v>
      </c>
    </row>
    <row r="1791" spans="1:12">
      <c r="A1791" s="2" t="s">
        <v>4845</v>
      </c>
      <c r="B1791" s="2">
        <v>1243463</v>
      </c>
      <c r="C1791" s="2" t="s">
        <v>3148</v>
      </c>
      <c r="D1791" s="2" t="s">
        <v>3149</v>
      </c>
      <c r="E1791" s="2">
        <v>-593000</v>
      </c>
      <c r="F1791" s="2">
        <v>-3287.49</v>
      </c>
      <c r="G1791" s="34">
        <v>43776</v>
      </c>
      <c r="H1791" s="2">
        <v>141</v>
      </c>
      <c r="I1791" s="2" t="s">
        <v>4174</v>
      </c>
      <c r="J1791" s="2" t="s">
        <v>3940</v>
      </c>
      <c r="K1791" s="2" t="s">
        <v>3941</v>
      </c>
      <c r="L1791" s="373" t="s">
        <v>3942</v>
      </c>
    </row>
    <row r="1792" spans="1:12">
      <c r="A1792" s="2" t="s">
        <v>4846</v>
      </c>
      <c r="B1792" s="2">
        <v>1243475</v>
      </c>
      <c r="C1792" s="2" t="s">
        <v>3148</v>
      </c>
      <c r="D1792" s="2" t="s">
        <v>3149</v>
      </c>
      <c r="E1792" s="2">
        <v>-100000</v>
      </c>
      <c r="F1792" s="2">
        <v>-2267.87</v>
      </c>
      <c r="G1792" s="34">
        <v>43768</v>
      </c>
      <c r="H1792" s="2">
        <v>149</v>
      </c>
      <c r="I1792" s="2" t="s">
        <v>4174</v>
      </c>
      <c r="J1792" s="2" t="s">
        <v>3940</v>
      </c>
      <c r="K1792" s="2" t="s">
        <v>3941</v>
      </c>
      <c r="L1792" s="373" t="s">
        <v>3942</v>
      </c>
    </row>
    <row r="1793" spans="1:12">
      <c r="A1793" s="2" t="s">
        <v>4847</v>
      </c>
      <c r="B1793" s="2">
        <v>1243006</v>
      </c>
      <c r="C1793" s="2" t="s">
        <v>3148</v>
      </c>
      <c r="D1793" s="2" t="s">
        <v>3149</v>
      </c>
      <c r="E1793" s="2">
        <v>-347954</v>
      </c>
      <c r="F1793" s="2">
        <v>-4922.2</v>
      </c>
      <c r="G1793" s="34">
        <v>43767</v>
      </c>
      <c r="H1793" s="2">
        <v>150</v>
      </c>
      <c r="I1793" s="2" t="s">
        <v>4174</v>
      </c>
      <c r="J1793" s="2" t="s">
        <v>3940</v>
      </c>
      <c r="K1793" s="2" t="s">
        <v>3941</v>
      </c>
      <c r="L1793" s="373" t="s">
        <v>3942</v>
      </c>
    </row>
    <row r="1794" spans="1:12">
      <c r="A1794" s="2" t="s">
        <v>4848</v>
      </c>
      <c r="B1794" s="2">
        <v>1236374</v>
      </c>
      <c r="C1794" s="2" t="s">
        <v>3148</v>
      </c>
      <c r="D1794" s="2" t="s">
        <v>3149</v>
      </c>
      <c r="E1794" s="2">
        <v>-450000</v>
      </c>
      <c r="F1794" s="2">
        <v>-1548.21</v>
      </c>
      <c r="G1794" s="34">
        <v>43763</v>
      </c>
      <c r="H1794" s="2">
        <v>154</v>
      </c>
      <c r="I1794" s="2" t="s">
        <v>4174</v>
      </c>
      <c r="J1794" s="2" t="s">
        <v>3940</v>
      </c>
      <c r="K1794" s="2" t="s">
        <v>3941</v>
      </c>
      <c r="L1794" s="373" t="s">
        <v>3942</v>
      </c>
    </row>
    <row r="1795" spans="1:12">
      <c r="A1795" s="2" t="s">
        <v>4849</v>
      </c>
      <c r="B1795" s="2">
        <v>1239117</v>
      </c>
      <c r="C1795" s="2" t="s">
        <v>3148</v>
      </c>
      <c r="D1795" s="2" t="s">
        <v>3149</v>
      </c>
      <c r="E1795" s="2">
        <v>-669000</v>
      </c>
      <c r="F1795" s="2">
        <v>-14.15</v>
      </c>
      <c r="G1795" s="34">
        <v>43762</v>
      </c>
      <c r="H1795" s="2">
        <v>155</v>
      </c>
      <c r="I1795" s="2" t="s">
        <v>4174</v>
      </c>
      <c r="J1795" s="2" t="s">
        <v>3940</v>
      </c>
      <c r="K1795" s="2" t="s">
        <v>3941</v>
      </c>
      <c r="L1795" s="373" t="s">
        <v>3942</v>
      </c>
    </row>
    <row r="1796" spans="1:12">
      <c r="A1796" s="2" t="s">
        <v>4850</v>
      </c>
      <c r="B1796" s="2">
        <v>1241371</v>
      </c>
      <c r="C1796" s="2" t="s">
        <v>3148</v>
      </c>
      <c r="D1796" s="2" t="s">
        <v>3149</v>
      </c>
      <c r="E1796" s="2">
        <v>-593040</v>
      </c>
      <c r="F1796" s="2">
        <v>-13.38</v>
      </c>
      <c r="G1796" s="34">
        <v>43760</v>
      </c>
      <c r="H1796" s="2">
        <v>157</v>
      </c>
      <c r="I1796" s="2" t="s">
        <v>4174</v>
      </c>
      <c r="J1796" s="2" t="s">
        <v>3940</v>
      </c>
      <c r="K1796" s="2" t="s">
        <v>3941</v>
      </c>
      <c r="L1796" s="373" t="s">
        <v>3942</v>
      </c>
    </row>
    <row r="1797" spans="1:12">
      <c r="A1797" s="2" t="s">
        <v>4851</v>
      </c>
      <c r="B1797" s="2">
        <v>810045</v>
      </c>
      <c r="C1797" s="2" t="s">
        <v>3148</v>
      </c>
      <c r="D1797" s="2" t="s">
        <v>3149</v>
      </c>
      <c r="E1797" s="2">
        <v>-821411</v>
      </c>
      <c r="F1797" s="2">
        <v>-510.68</v>
      </c>
      <c r="G1797" s="34">
        <v>43757</v>
      </c>
      <c r="H1797" s="2">
        <v>160</v>
      </c>
      <c r="I1797" s="2" t="s">
        <v>4174</v>
      </c>
      <c r="J1797" s="2" t="s">
        <v>3940</v>
      </c>
      <c r="K1797" s="2" t="s">
        <v>3941</v>
      </c>
      <c r="L1797" s="373" t="s">
        <v>3942</v>
      </c>
    </row>
    <row r="1798" spans="1:12">
      <c r="A1798" s="2" t="s">
        <v>4852</v>
      </c>
      <c r="B1798" s="2">
        <v>1238969</v>
      </c>
      <c r="C1798" s="2" t="s">
        <v>3148</v>
      </c>
      <c r="D1798" s="2" t="s">
        <v>3149</v>
      </c>
      <c r="E1798" s="2">
        <v>-700000</v>
      </c>
      <c r="F1798" s="2">
        <v>-305.27999999999997</v>
      </c>
      <c r="G1798" s="34">
        <v>43756</v>
      </c>
      <c r="H1798" s="2">
        <v>161</v>
      </c>
      <c r="I1798" s="2" t="s">
        <v>4174</v>
      </c>
      <c r="J1798" s="2" t="s">
        <v>3940</v>
      </c>
      <c r="K1798" s="2" t="s">
        <v>3941</v>
      </c>
      <c r="L1798" s="373" t="s">
        <v>3942</v>
      </c>
    </row>
    <row r="1799" spans="1:12">
      <c r="A1799" s="2" t="s">
        <v>4853</v>
      </c>
      <c r="B1799" s="2">
        <v>1233955</v>
      </c>
      <c r="C1799" s="2" t="s">
        <v>3148</v>
      </c>
      <c r="D1799" s="2" t="s">
        <v>3149</v>
      </c>
      <c r="E1799" s="2">
        <v>-376718</v>
      </c>
      <c r="F1799" s="2">
        <v>-775.96</v>
      </c>
      <c r="G1799" s="34">
        <v>43747</v>
      </c>
      <c r="H1799" s="2">
        <v>170</v>
      </c>
      <c r="I1799" s="2" t="s">
        <v>4174</v>
      </c>
      <c r="J1799" s="2" t="s">
        <v>3940</v>
      </c>
      <c r="K1799" s="2" t="s">
        <v>3941</v>
      </c>
      <c r="L1799" s="373" t="s">
        <v>3942</v>
      </c>
    </row>
    <row r="1800" spans="1:12">
      <c r="A1800" s="2" t="s">
        <v>4854</v>
      </c>
      <c r="B1800" s="2">
        <v>1236555</v>
      </c>
      <c r="C1800" s="2" t="s">
        <v>3148</v>
      </c>
      <c r="D1800" s="2" t="s">
        <v>3149</v>
      </c>
      <c r="E1800" s="2">
        <v>-411799</v>
      </c>
      <c r="F1800" s="2">
        <v>-4131.03</v>
      </c>
      <c r="G1800" s="34">
        <v>43746</v>
      </c>
      <c r="H1800" s="2">
        <v>171</v>
      </c>
      <c r="I1800" s="2" t="s">
        <v>4174</v>
      </c>
      <c r="J1800" s="2" t="s">
        <v>3940</v>
      </c>
      <c r="K1800" s="2" t="s">
        <v>3941</v>
      </c>
      <c r="L1800" s="373" t="s">
        <v>3942</v>
      </c>
    </row>
    <row r="1801" spans="1:12">
      <c r="A1801" s="2" t="s">
        <v>3957</v>
      </c>
      <c r="B1801" s="2">
        <v>1207823</v>
      </c>
      <c r="C1801" s="2" t="s">
        <v>3148</v>
      </c>
      <c r="D1801" s="2" t="s">
        <v>3149</v>
      </c>
      <c r="E1801" s="2">
        <v>-11000</v>
      </c>
      <c r="F1801" s="2">
        <v>-11000</v>
      </c>
      <c r="G1801" s="34">
        <v>43647</v>
      </c>
      <c r="H1801" s="2">
        <v>270</v>
      </c>
      <c r="I1801" s="2" t="s">
        <v>3870</v>
      </c>
      <c r="J1801" s="2" t="s">
        <v>3940</v>
      </c>
      <c r="K1801" s="2" t="s">
        <v>3941</v>
      </c>
      <c r="L1801" s="373" t="s">
        <v>3942</v>
      </c>
    </row>
    <row r="1802" spans="1:12">
      <c r="A1802" s="2" t="s">
        <v>4855</v>
      </c>
      <c r="B1802" s="2">
        <v>1286477</v>
      </c>
      <c r="C1802" s="2" t="s">
        <v>3148</v>
      </c>
      <c r="D1802" s="2" t="s">
        <v>3149</v>
      </c>
      <c r="E1802" s="2">
        <v>-605900</v>
      </c>
      <c r="F1802" s="2">
        <v>-605900</v>
      </c>
      <c r="G1802" s="34">
        <v>43911</v>
      </c>
      <c r="H1802" s="2">
        <v>6</v>
      </c>
      <c r="I1802" s="2" t="s">
        <v>4179</v>
      </c>
      <c r="J1802" s="2" t="s">
        <v>3940</v>
      </c>
      <c r="K1802" s="2" t="s">
        <v>3941</v>
      </c>
      <c r="L1802" s="373" t="s">
        <v>3942</v>
      </c>
    </row>
    <row r="1803" spans="1:12">
      <c r="A1803" s="2" t="s">
        <v>3160</v>
      </c>
      <c r="B1803" s="2">
        <v>1250552</v>
      </c>
      <c r="C1803" s="2" t="s">
        <v>3148</v>
      </c>
      <c r="D1803" s="2" t="s">
        <v>3149</v>
      </c>
      <c r="E1803" s="2">
        <v>-3534</v>
      </c>
      <c r="F1803" s="2">
        <v>-3534</v>
      </c>
      <c r="G1803" s="34">
        <v>43911</v>
      </c>
      <c r="H1803" s="2">
        <v>6</v>
      </c>
      <c r="I1803" s="2" t="s">
        <v>4179</v>
      </c>
      <c r="J1803" s="2" t="s">
        <v>3940</v>
      </c>
      <c r="K1803" s="2" t="s">
        <v>3941</v>
      </c>
      <c r="L1803" s="373" t="s">
        <v>3942</v>
      </c>
    </row>
    <row r="1804" spans="1:12">
      <c r="A1804" s="2" t="s">
        <v>3977</v>
      </c>
      <c r="B1804" s="2">
        <v>1223077</v>
      </c>
      <c r="C1804" s="2" t="s">
        <v>3148</v>
      </c>
      <c r="D1804" s="2" t="s">
        <v>3149</v>
      </c>
      <c r="E1804" s="2">
        <v>-500000</v>
      </c>
      <c r="F1804" s="2">
        <v>-500000</v>
      </c>
      <c r="G1804" s="34">
        <v>43911</v>
      </c>
      <c r="H1804" s="2">
        <v>6</v>
      </c>
      <c r="I1804" s="2" t="s">
        <v>4179</v>
      </c>
      <c r="J1804" s="2" t="s">
        <v>3940</v>
      </c>
      <c r="K1804" s="2" t="s">
        <v>3941</v>
      </c>
      <c r="L1804" s="373" t="s">
        <v>3942</v>
      </c>
    </row>
    <row r="1805" spans="1:12">
      <c r="A1805" s="2" t="s">
        <v>4856</v>
      </c>
      <c r="B1805" s="2">
        <v>1286222</v>
      </c>
      <c r="C1805" s="2" t="s">
        <v>3148</v>
      </c>
      <c r="D1805" s="2" t="s">
        <v>3149</v>
      </c>
      <c r="E1805" s="2">
        <v>-1236594</v>
      </c>
      <c r="F1805" s="2">
        <v>-195649.51</v>
      </c>
      <c r="G1805" s="34">
        <v>43910</v>
      </c>
      <c r="H1805" s="2">
        <v>7</v>
      </c>
      <c r="I1805" s="2" t="s">
        <v>4179</v>
      </c>
      <c r="J1805" s="2" t="s">
        <v>3940</v>
      </c>
      <c r="K1805" s="2" t="s">
        <v>3941</v>
      </c>
      <c r="L1805" s="373" t="s">
        <v>3942</v>
      </c>
    </row>
    <row r="1806" spans="1:12">
      <c r="A1806" s="2" t="s">
        <v>4857</v>
      </c>
      <c r="B1806" s="2">
        <v>1287551</v>
      </c>
      <c r="C1806" s="2" t="s">
        <v>3148</v>
      </c>
      <c r="D1806" s="2" t="s">
        <v>3149</v>
      </c>
      <c r="E1806" s="2">
        <v>-738000</v>
      </c>
      <c r="F1806" s="2">
        <v>-148702.95000000001</v>
      </c>
      <c r="G1806" s="34">
        <v>43910</v>
      </c>
      <c r="H1806" s="2">
        <v>7</v>
      </c>
      <c r="I1806" s="2" t="s">
        <v>4179</v>
      </c>
      <c r="J1806" s="2" t="s">
        <v>3940</v>
      </c>
      <c r="K1806" s="2" t="s">
        <v>3941</v>
      </c>
      <c r="L1806" s="373" t="s">
        <v>3942</v>
      </c>
    </row>
    <row r="1807" spans="1:12">
      <c r="A1807" s="2" t="s">
        <v>3162</v>
      </c>
      <c r="B1807" s="2">
        <v>1171153</v>
      </c>
      <c r="C1807" s="2" t="s">
        <v>3148</v>
      </c>
      <c r="D1807" s="2" t="s">
        <v>3149</v>
      </c>
      <c r="E1807" s="2">
        <v>-5570</v>
      </c>
      <c r="F1807" s="2">
        <v>-5570</v>
      </c>
      <c r="G1807" s="34">
        <v>43909</v>
      </c>
      <c r="H1807" s="2">
        <v>8</v>
      </c>
      <c r="I1807" s="2" t="s">
        <v>4179</v>
      </c>
      <c r="J1807" s="2" t="s">
        <v>3940</v>
      </c>
      <c r="K1807" s="2" t="s">
        <v>3941</v>
      </c>
      <c r="L1807" s="373" t="s">
        <v>3942</v>
      </c>
    </row>
    <row r="1808" spans="1:12">
      <c r="A1808" s="2" t="s">
        <v>4858</v>
      </c>
      <c r="B1808" s="2">
        <v>1287491</v>
      </c>
      <c r="C1808" s="2" t="s">
        <v>3148</v>
      </c>
      <c r="D1808" s="2" t="s">
        <v>3149</v>
      </c>
      <c r="E1808" s="2">
        <v>-50000</v>
      </c>
      <c r="F1808" s="2">
        <v>-50000</v>
      </c>
      <c r="G1808" s="34">
        <v>43909</v>
      </c>
      <c r="H1808" s="2">
        <v>8</v>
      </c>
      <c r="I1808" s="2" t="s">
        <v>4179</v>
      </c>
      <c r="J1808" s="2" t="s">
        <v>3940</v>
      </c>
      <c r="K1808" s="2" t="s">
        <v>3941</v>
      </c>
      <c r="L1808" s="373" t="s">
        <v>3942</v>
      </c>
    </row>
    <row r="1809" spans="1:12">
      <c r="A1809" s="2" t="s">
        <v>4859</v>
      </c>
      <c r="B1809" s="2">
        <v>1285596</v>
      </c>
      <c r="C1809" s="2" t="s">
        <v>3148</v>
      </c>
      <c r="D1809" s="2" t="s">
        <v>3149</v>
      </c>
      <c r="E1809" s="2">
        <v>-726061</v>
      </c>
      <c r="F1809" s="2">
        <v>-135251.75</v>
      </c>
      <c r="G1809" s="34">
        <v>43909</v>
      </c>
      <c r="H1809" s="2">
        <v>8</v>
      </c>
      <c r="I1809" s="2" t="s">
        <v>4179</v>
      </c>
      <c r="J1809" s="2" t="s">
        <v>3940</v>
      </c>
      <c r="K1809" s="2" t="s">
        <v>3941</v>
      </c>
      <c r="L1809" s="373" t="s">
        <v>3942</v>
      </c>
    </row>
    <row r="1810" spans="1:12">
      <c r="A1810" s="2" t="s">
        <v>4219</v>
      </c>
      <c r="B1810" s="2">
        <v>1250603</v>
      </c>
      <c r="C1810" s="2" t="s">
        <v>3148</v>
      </c>
      <c r="D1810" s="2" t="s">
        <v>3149</v>
      </c>
      <c r="E1810" s="2">
        <v>-49527.24</v>
      </c>
      <c r="F1810" s="2">
        <v>-1499.26</v>
      </c>
      <c r="G1810" s="34">
        <v>43908</v>
      </c>
      <c r="H1810" s="2">
        <v>9</v>
      </c>
      <c r="I1810" s="2" t="s">
        <v>4179</v>
      </c>
      <c r="J1810" s="2" t="s">
        <v>3940</v>
      </c>
      <c r="K1810" s="2" t="s">
        <v>3941</v>
      </c>
      <c r="L1810" s="373" t="s">
        <v>3942</v>
      </c>
    </row>
    <row r="1811" spans="1:12">
      <c r="A1811" s="2" t="s">
        <v>4860</v>
      </c>
      <c r="B1811" s="2">
        <v>1286025</v>
      </c>
      <c r="C1811" s="2" t="s">
        <v>3148</v>
      </c>
      <c r="D1811" s="2" t="s">
        <v>3149</v>
      </c>
      <c r="E1811" s="2">
        <v>-590000</v>
      </c>
      <c r="F1811" s="2">
        <v>-1874.07</v>
      </c>
      <c r="G1811" s="34">
        <v>43903</v>
      </c>
      <c r="H1811" s="2">
        <v>14</v>
      </c>
      <c r="I1811" s="2" t="s">
        <v>4179</v>
      </c>
      <c r="J1811" s="2" t="s">
        <v>3940</v>
      </c>
      <c r="K1811" s="2" t="s">
        <v>3941</v>
      </c>
      <c r="L1811" s="373" t="s">
        <v>3942</v>
      </c>
    </row>
    <row r="1812" spans="1:12">
      <c r="A1812" s="2" t="s">
        <v>4861</v>
      </c>
      <c r="B1812" s="2">
        <v>1285764</v>
      </c>
      <c r="C1812" s="2" t="s">
        <v>3148</v>
      </c>
      <c r="D1812" s="2" t="s">
        <v>3149</v>
      </c>
      <c r="E1812" s="2">
        <v>-865000</v>
      </c>
      <c r="F1812" s="2">
        <v>-865000</v>
      </c>
      <c r="G1812" s="34">
        <v>43899</v>
      </c>
      <c r="H1812" s="2">
        <v>18</v>
      </c>
      <c r="I1812" s="2" t="s">
        <v>4179</v>
      </c>
      <c r="J1812" s="2" t="s">
        <v>3940</v>
      </c>
      <c r="K1812" s="2" t="s">
        <v>3941</v>
      </c>
      <c r="L1812" s="373" t="s">
        <v>3942</v>
      </c>
    </row>
    <row r="1813" spans="1:12">
      <c r="A1813" s="2" t="s">
        <v>4862</v>
      </c>
      <c r="B1813" s="2">
        <v>1285542</v>
      </c>
      <c r="C1813" s="2" t="s">
        <v>3148</v>
      </c>
      <c r="D1813" s="2" t="s">
        <v>3149</v>
      </c>
      <c r="E1813" s="2">
        <v>-600000</v>
      </c>
      <c r="F1813" s="2">
        <v>-25907.07</v>
      </c>
      <c r="G1813" s="34">
        <v>43899</v>
      </c>
      <c r="H1813" s="2">
        <v>18</v>
      </c>
      <c r="I1813" s="2" t="s">
        <v>4179</v>
      </c>
      <c r="J1813" s="2" t="s">
        <v>3940</v>
      </c>
      <c r="K1813" s="2" t="s">
        <v>3941</v>
      </c>
      <c r="L1813" s="373" t="s">
        <v>3942</v>
      </c>
    </row>
    <row r="1814" spans="1:12">
      <c r="A1814" s="2" t="s">
        <v>4863</v>
      </c>
      <c r="B1814" s="2">
        <v>1285375</v>
      </c>
      <c r="C1814" s="2" t="s">
        <v>3148</v>
      </c>
      <c r="D1814" s="2" t="s">
        <v>3149</v>
      </c>
      <c r="E1814" s="2">
        <v>-636504</v>
      </c>
      <c r="F1814" s="2">
        <v>-0.14000000000000001</v>
      </c>
      <c r="G1814" s="34">
        <v>43897</v>
      </c>
      <c r="H1814" s="2">
        <v>20</v>
      </c>
      <c r="I1814" s="2" t="s">
        <v>4179</v>
      </c>
      <c r="J1814" s="2" t="s">
        <v>3940</v>
      </c>
      <c r="K1814" s="2" t="s">
        <v>3941</v>
      </c>
      <c r="L1814" s="373" t="s">
        <v>3942</v>
      </c>
    </row>
    <row r="1815" spans="1:12">
      <c r="A1815" s="2" t="s">
        <v>4637</v>
      </c>
      <c r="B1815" s="2">
        <v>1170031</v>
      </c>
      <c r="C1815" s="2" t="s">
        <v>3148</v>
      </c>
      <c r="D1815" s="2" t="s">
        <v>3149</v>
      </c>
      <c r="E1815" s="2">
        <v>-1189</v>
      </c>
      <c r="F1815" s="2">
        <v>-245</v>
      </c>
      <c r="G1815" s="34">
        <v>43897</v>
      </c>
      <c r="H1815" s="2">
        <v>20</v>
      </c>
      <c r="I1815" s="2" t="s">
        <v>4179</v>
      </c>
      <c r="J1815" s="2" t="s">
        <v>3940</v>
      </c>
      <c r="K1815" s="2" t="s">
        <v>3941</v>
      </c>
      <c r="L1815" s="373" t="s">
        <v>3942</v>
      </c>
    </row>
    <row r="1816" spans="1:12">
      <c r="A1816" s="2" t="s">
        <v>3954</v>
      </c>
      <c r="B1816" s="2">
        <v>2862</v>
      </c>
      <c r="C1816" s="2" t="s">
        <v>3148</v>
      </c>
      <c r="D1816" s="2" t="s">
        <v>3149</v>
      </c>
      <c r="E1816" s="2">
        <v>-11425</v>
      </c>
      <c r="F1816" s="2">
        <v>-4245.33</v>
      </c>
      <c r="G1816" s="34">
        <v>43897</v>
      </c>
      <c r="H1816" s="2">
        <v>20</v>
      </c>
      <c r="I1816" s="2" t="s">
        <v>4179</v>
      </c>
      <c r="J1816" s="2" t="s">
        <v>3940</v>
      </c>
      <c r="K1816" s="2" t="s">
        <v>3941</v>
      </c>
      <c r="L1816" s="373" t="s">
        <v>3942</v>
      </c>
    </row>
    <row r="1817" spans="1:12">
      <c r="A1817" s="2" t="s">
        <v>4689</v>
      </c>
      <c r="B1817" s="2">
        <v>294582</v>
      </c>
      <c r="C1817" s="2" t="s">
        <v>3148</v>
      </c>
      <c r="D1817" s="2" t="s">
        <v>3149</v>
      </c>
      <c r="E1817" s="2">
        <v>-70155</v>
      </c>
      <c r="F1817" s="2">
        <v>-70155</v>
      </c>
      <c r="G1817" s="34">
        <v>43895</v>
      </c>
      <c r="H1817" s="2">
        <v>22</v>
      </c>
      <c r="I1817" s="2" t="s">
        <v>4179</v>
      </c>
      <c r="J1817" s="2" t="s">
        <v>3940</v>
      </c>
      <c r="K1817" s="2" t="s">
        <v>3941</v>
      </c>
      <c r="L1817" s="373" t="s">
        <v>3942</v>
      </c>
    </row>
    <row r="1818" spans="1:12">
      <c r="A1818" s="2" t="s">
        <v>4218</v>
      </c>
      <c r="B1818" s="2">
        <v>1250508</v>
      </c>
      <c r="C1818" s="2" t="s">
        <v>3148</v>
      </c>
      <c r="D1818" s="2" t="s">
        <v>3149</v>
      </c>
      <c r="E1818" s="2">
        <v>-42926.04</v>
      </c>
      <c r="F1818" s="2">
        <v>-42926.04</v>
      </c>
      <c r="G1818" s="34">
        <v>43895</v>
      </c>
      <c r="H1818" s="2">
        <v>22</v>
      </c>
      <c r="I1818" s="2" t="s">
        <v>4179</v>
      </c>
      <c r="J1818" s="2" t="s">
        <v>3940</v>
      </c>
      <c r="K1818" s="2" t="s">
        <v>3941</v>
      </c>
      <c r="L1818" s="373" t="s">
        <v>3942</v>
      </c>
    </row>
    <row r="1819" spans="1:12">
      <c r="A1819" s="2" t="s">
        <v>3162</v>
      </c>
      <c r="B1819" s="2">
        <v>1171153</v>
      </c>
      <c r="C1819" s="2" t="s">
        <v>3148</v>
      </c>
      <c r="D1819" s="2" t="s">
        <v>3149</v>
      </c>
      <c r="E1819" s="2">
        <v>-41516</v>
      </c>
      <c r="F1819" s="2">
        <v>-314.70999999999998</v>
      </c>
      <c r="G1819" s="34">
        <v>43889</v>
      </c>
      <c r="H1819" s="2">
        <v>28</v>
      </c>
      <c r="I1819" s="2" t="s">
        <v>4179</v>
      </c>
      <c r="J1819" s="2" t="s">
        <v>3940</v>
      </c>
      <c r="K1819" s="2" t="s">
        <v>3941</v>
      </c>
      <c r="L1819" s="373" t="s">
        <v>3942</v>
      </c>
    </row>
    <row r="1820" spans="1:12">
      <c r="A1820" s="2" t="s">
        <v>4218</v>
      </c>
      <c r="B1820" s="2">
        <v>1250508</v>
      </c>
      <c r="C1820" s="2" t="s">
        <v>3148</v>
      </c>
      <c r="D1820" s="2" t="s">
        <v>3149</v>
      </c>
      <c r="E1820" s="2">
        <v>-40035.94</v>
      </c>
      <c r="F1820" s="2">
        <v>-40035.94</v>
      </c>
      <c r="G1820" s="34">
        <v>43889</v>
      </c>
      <c r="H1820" s="2">
        <v>28</v>
      </c>
      <c r="I1820" s="2" t="s">
        <v>4179</v>
      </c>
      <c r="J1820" s="2" t="s">
        <v>3940</v>
      </c>
      <c r="K1820" s="2" t="s">
        <v>3941</v>
      </c>
      <c r="L1820" s="373" t="s">
        <v>3942</v>
      </c>
    </row>
    <row r="1821" spans="1:12">
      <c r="A1821" s="2" t="s">
        <v>4218</v>
      </c>
      <c r="B1821" s="2">
        <v>1250508</v>
      </c>
      <c r="C1821" s="2" t="s">
        <v>3148</v>
      </c>
      <c r="D1821" s="2" t="s">
        <v>3149</v>
      </c>
      <c r="E1821" s="2">
        <v>-81116.84</v>
      </c>
      <c r="F1821" s="2">
        <v>-81116.84</v>
      </c>
      <c r="G1821" s="34">
        <v>43889</v>
      </c>
      <c r="H1821" s="2">
        <v>28</v>
      </c>
      <c r="I1821" s="2" t="s">
        <v>4179</v>
      </c>
      <c r="J1821" s="2" t="s">
        <v>3940</v>
      </c>
      <c r="K1821" s="2" t="s">
        <v>3941</v>
      </c>
      <c r="L1821" s="373" t="s">
        <v>3942</v>
      </c>
    </row>
    <row r="1822" spans="1:12">
      <c r="A1822" s="2" t="s">
        <v>3157</v>
      </c>
      <c r="B1822" s="2">
        <v>1250590</v>
      </c>
      <c r="C1822" s="2" t="s">
        <v>3148</v>
      </c>
      <c r="D1822" s="2" t="s">
        <v>3149</v>
      </c>
      <c r="E1822" s="2">
        <v>-39304.589999999997</v>
      </c>
      <c r="F1822" s="2">
        <v>-14252.31</v>
      </c>
      <c r="G1822" s="34">
        <v>43888</v>
      </c>
      <c r="H1822" s="2">
        <v>29</v>
      </c>
      <c r="I1822" s="2" t="s">
        <v>4179</v>
      </c>
      <c r="J1822" s="2" t="s">
        <v>3940</v>
      </c>
      <c r="K1822" s="2" t="s">
        <v>3941</v>
      </c>
      <c r="L1822" s="373" t="s">
        <v>3942</v>
      </c>
    </row>
    <row r="1823" spans="1:12">
      <c r="A1823" s="2" t="s">
        <v>4194</v>
      </c>
      <c r="B1823" s="2">
        <v>1260818</v>
      </c>
      <c r="C1823" s="2" t="s">
        <v>3148</v>
      </c>
      <c r="D1823" s="2" t="s">
        <v>3149</v>
      </c>
      <c r="E1823" s="2">
        <v>-539000</v>
      </c>
      <c r="F1823" s="2">
        <v>-11747.54</v>
      </c>
      <c r="G1823" s="34">
        <v>43886</v>
      </c>
      <c r="H1823" s="2">
        <v>31</v>
      </c>
      <c r="I1823" s="2" t="s">
        <v>4177</v>
      </c>
      <c r="J1823" s="2" t="s">
        <v>3940</v>
      </c>
      <c r="K1823" s="2" t="s">
        <v>3941</v>
      </c>
      <c r="L1823" s="373" t="s">
        <v>3942</v>
      </c>
    </row>
    <row r="1824" spans="1:12">
      <c r="A1824" s="2" t="s">
        <v>4864</v>
      </c>
      <c r="B1824" s="2">
        <v>1150665</v>
      </c>
      <c r="C1824" s="2" t="s">
        <v>3148</v>
      </c>
      <c r="D1824" s="2" t="s">
        <v>3149</v>
      </c>
      <c r="E1824" s="2">
        <v>-2000</v>
      </c>
      <c r="F1824" s="2">
        <v>-2000</v>
      </c>
      <c r="G1824" s="34">
        <v>43882</v>
      </c>
      <c r="H1824" s="2">
        <v>35</v>
      </c>
      <c r="I1824" s="2" t="s">
        <v>4177</v>
      </c>
      <c r="J1824" s="2" t="s">
        <v>3940</v>
      </c>
      <c r="K1824" s="2" t="s">
        <v>3941</v>
      </c>
      <c r="L1824" s="373" t="s">
        <v>3942</v>
      </c>
    </row>
    <row r="1825" spans="1:12">
      <c r="A1825" s="2" t="s">
        <v>4865</v>
      </c>
      <c r="B1825" s="2">
        <v>1277187</v>
      </c>
      <c r="C1825" s="2" t="s">
        <v>3148</v>
      </c>
      <c r="D1825" s="2" t="s">
        <v>3149</v>
      </c>
      <c r="E1825" s="2">
        <v>-478000</v>
      </c>
      <c r="F1825" s="2">
        <v>-2740.12</v>
      </c>
      <c r="G1825" s="34">
        <v>43881</v>
      </c>
      <c r="H1825" s="2">
        <v>36</v>
      </c>
      <c r="I1825" s="2" t="s">
        <v>4177</v>
      </c>
      <c r="J1825" s="2" t="s">
        <v>3940</v>
      </c>
      <c r="K1825" s="2" t="s">
        <v>3941</v>
      </c>
      <c r="L1825" s="373" t="s">
        <v>3942</v>
      </c>
    </row>
    <row r="1826" spans="1:12">
      <c r="A1826" s="2" t="s">
        <v>3710</v>
      </c>
      <c r="B1826" s="2">
        <v>1195453</v>
      </c>
      <c r="C1826" s="2" t="s">
        <v>3148</v>
      </c>
      <c r="D1826" s="2" t="s">
        <v>3149</v>
      </c>
      <c r="E1826" s="2">
        <v>-583888</v>
      </c>
      <c r="F1826" s="2">
        <v>-402.46</v>
      </c>
      <c r="G1826" s="34">
        <v>43878</v>
      </c>
      <c r="H1826" s="2">
        <v>39</v>
      </c>
      <c r="I1826" s="2" t="s">
        <v>4177</v>
      </c>
      <c r="J1826" s="2" t="s">
        <v>3940</v>
      </c>
      <c r="K1826" s="2" t="s">
        <v>3941</v>
      </c>
      <c r="L1826" s="373" t="s">
        <v>3942</v>
      </c>
    </row>
    <row r="1827" spans="1:12">
      <c r="A1827" s="2" t="s">
        <v>4358</v>
      </c>
      <c r="B1827" s="2">
        <v>1274497</v>
      </c>
      <c r="C1827" s="2" t="s">
        <v>3148</v>
      </c>
      <c r="D1827" s="2" t="s">
        <v>3149</v>
      </c>
      <c r="E1827" s="2">
        <v>-593820</v>
      </c>
      <c r="F1827" s="2">
        <v>-487.68</v>
      </c>
      <c r="G1827" s="34">
        <v>43876</v>
      </c>
      <c r="H1827" s="2">
        <v>41</v>
      </c>
      <c r="I1827" s="2" t="s">
        <v>4177</v>
      </c>
      <c r="J1827" s="2" t="s">
        <v>3940</v>
      </c>
      <c r="K1827" s="2" t="s">
        <v>3941</v>
      </c>
      <c r="L1827" s="373" t="s">
        <v>3942</v>
      </c>
    </row>
    <row r="1828" spans="1:12">
      <c r="A1828" s="2" t="s">
        <v>3160</v>
      </c>
      <c r="B1828" s="2">
        <v>1250552</v>
      </c>
      <c r="C1828" s="2" t="s">
        <v>3148</v>
      </c>
      <c r="D1828" s="2" t="s">
        <v>3149</v>
      </c>
      <c r="E1828" s="2">
        <v>-31811</v>
      </c>
      <c r="F1828" s="2">
        <v>-1499.62</v>
      </c>
      <c r="G1828" s="34">
        <v>43875</v>
      </c>
      <c r="H1828" s="2">
        <v>42</v>
      </c>
      <c r="I1828" s="2" t="s">
        <v>4177</v>
      </c>
      <c r="J1828" s="2" t="s">
        <v>3940</v>
      </c>
      <c r="K1828" s="2" t="s">
        <v>3941</v>
      </c>
      <c r="L1828" s="373" t="s">
        <v>3942</v>
      </c>
    </row>
    <row r="1829" spans="1:12">
      <c r="A1829" s="2" t="s">
        <v>4866</v>
      </c>
      <c r="B1829" s="2">
        <v>1029854</v>
      </c>
      <c r="C1829" s="2" t="s">
        <v>3148</v>
      </c>
      <c r="D1829" s="2" t="s">
        <v>3149</v>
      </c>
      <c r="E1829" s="2">
        <v>-401783</v>
      </c>
      <c r="F1829" s="2">
        <v>-1359.99</v>
      </c>
      <c r="G1829" s="34">
        <v>43869</v>
      </c>
      <c r="H1829" s="2">
        <v>48</v>
      </c>
      <c r="I1829" s="2" t="s">
        <v>4177</v>
      </c>
      <c r="J1829" s="2" t="s">
        <v>3940</v>
      </c>
      <c r="K1829" s="2" t="s">
        <v>3941</v>
      </c>
      <c r="L1829" s="373" t="s">
        <v>3942</v>
      </c>
    </row>
    <row r="1830" spans="1:12">
      <c r="A1830" s="2" t="s">
        <v>4867</v>
      </c>
      <c r="B1830" s="2">
        <v>1276876</v>
      </c>
      <c r="C1830" s="2" t="s">
        <v>3148</v>
      </c>
      <c r="D1830" s="2" t="s">
        <v>3149</v>
      </c>
      <c r="E1830" s="2">
        <v>-330000</v>
      </c>
      <c r="F1830" s="2">
        <v>-778.96</v>
      </c>
      <c r="G1830" s="34">
        <v>43861</v>
      </c>
      <c r="H1830" s="2">
        <v>56</v>
      </c>
      <c r="I1830" s="2" t="s">
        <v>4177</v>
      </c>
      <c r="J1830" s="2" t="s">
        <v>3940</v>
      </c>
      <c r="K1830" s="2" t="s">
        <v>3941</v>
      </c>
      <c r="L1830" s="373" t="s">
        <v>3942</v>
      </c>
    </row>
    <row r="1831" spans="1:12">
      <c r="A1831" s="2" t="s">
        <v>3162</v>
      </c>
      <c r="B1831" s="2">
        <v>1171153</v>
      </c>
      <c r="C1831" s="2" t="s">
        <v>3148</v>
      </c>
      <c r="D1831" s="2" t="s">
        <v>3149</v>
      </c>
      <c r="E1831" s="2">
        <v>-43702</v>
      </c>
      <c r="F1831" s="2">
        <v>-43702</v>
      </c>
      <c r="G1831" s="34">
        <v>43860</v>
      </c>
      <c r="H1831" s="2">
        <v>57</v>
      </c>
      <c r="I1831" s="2" t="s">
        <v>4177</v>
      </c>
      <c r="J1831" s="2" t="s">
        <v>3940</v>
      </c>
      <c r="K1831" s="2" t="s">
        <v>3941</v>
      </c>
      <c r="L1831" s="373" t="s">
        <v>3942</v>
      </c>
    </row>
    <row r="1832" spans="1:12">
      <c r="A1832" s="2" t="s">
        <v>4673</v>
      </c>
      <c r="B1832" s="2">
        <v>646907</v>
      </c>
      <c r="C1832" s="2" t="s">
        <v>3148</v>
      </c>
      <c r="D1832" s="2" t="s">
        <v>3149</v>
      </c>
      <c r="E1832" s="2">
        <v>-10033.219999999999</v>
      </c>
      <c r="F1832" s="2">
        <v>-10033.219999999999</v>
      </c>
      <c r="G1832" s="34">
        <v>43860</v>
      </c>
      <c r="H1832" s="2">
        <v>57</v>
      </c>
      <c r="I1832" s="2" t="s">
        <v>4177</v>
      </c>
      <c r="J1832" s="2" t="s">
        <v>3940</v>
      </c>
      <c r="K1832" s="2" t="s">
        <v>3941</v>
      </c>
      <c r="L1832" s="373" t="s">
        <v>3942</v>
      </c>
    </row>
    <row r="1833" spans="1:12">
      <c r="A1833" s="2" t="s">
        <v>3162</v>
      </c>
      <c r="B1833" s="2">
        <v>1171153</v>
      </c>
      <c r="C1833" s="2" t="s">
        <v>3148</v>
      </c>
      <c r="D1833" s="2" t="s">
        <v>3149</v>
      </c>
      <c r="E1833" s="2">
        <v>-28316</v>
      </c>
      <c r="F1833" s="2">
        <v>-6657.86</v>
      </c>
      <c r="G1833" s="34">
        <v>43854</v>
      </c>
      <c r="H1833" s="2">
        <v>63</v>
      </c>
      <c r="I1833" s="2" t="s">
        <v>4181</v>
      </c>
      <c r="J1833" s="2" t="s">
        <v>3940</v>
      </c>
      <c r="K1833" s="2" t="s">
        <v>3941</v>
      </c>
      <c r="L1833" s="373" t="s">
        <v>3942</v>
      </c>
    </row>
    <row r="1834" spans="1:12">
      <c r="A1834" s="2" t="s">
        <v>4868</v>
      </c>
      <c r="B1834" s="2">
        <v>1269052</v>
      </c>
      <c r="C1834" s="2" t="s">
        <v>3148</v>
      </c>
      <c r="D1834" s="2" t="s">
        <v>3149</v>
      </c>
      <c r="E1834" s="2">
        <v>-518668</v>
      </c>
      <c r="F1834" s="2">
        <v>-2199.69</v>
      </c>
      <c r="G1834" s="34">
        <v>43854</v>
      </c>
      <c r="H1834" s="2">
        <v>63</v>
      </c>
      <c r="I1834" s="2" t="s">
        <v>4181</v>
      </c>
      <c r="J1834" s="2" t="s">
        <v>3940</v>
      </c>
      <c r="K1834" s="2" t="s">
        <v>3941</v>
      </c>
      <c r="L1834" s="373" t="s">
        <v>3942</v>
      </c>
    </row>
    <row r="1835" spans="1:12">
      <c r="A1835" s="2" t="s">
        <v>4869</v>
      </c>
      <c r="B1835" s="2">
        <v>1264546</v>
      </c>
      <c r="C1835" s="2" t="s">
        <v>3148</v>
      </c>
      <c r="D1835" s="2" t="s">
        <v>3149</v>
      </c>
      <c r="E1835" s="2">
        <v>-634700</v>
      </c>
      <c r="F1835" s="2">
        <v>-32.69</v>
      </c>
      <c r="G1835" s="34">
        <v>43830</v>
      </c>
      <c r="H1835" s="2">
        <v>87</v>
      </c>
      <c r="I1835" s="2" t="s">
        <v>4181</v>
      </c>
      <c r="J1835" s="2" t="s">
        <v>3940</v>
      </c>
      <c r="K1835" s="2" t="s">
        <v>3941</v>
      </c>
      <c r="L1835" s="373" t="s">
        <v>3942</v>
      </c>
    </row>
    <row r="1836" spans="1:12">
      <c r="A1836" s="2" t="s">
        <v>3948</v>
      </c>
      <c r="B1836" s="2">
        <v>321314</v>
      </c>
      <c r="C1836" s="2" t="s">
        <v>3148</v>
      </c>
      <c r="D1836" s="2" t="s">
        <v>3149</v>
      </c>
      <c r="E1836" s="2">
        <v>-5783</v>
      </c>
      <c r="F1836" s="2">
        <v>-60</v>
      </c>
      <c r="G1836" s="34">
        <v>43830</v>
      </c>
      <c r="H1836" s="2">
        <v>87</v>
      </c>
      <c r="I1836" s="2" t="s">
        <v>4181</v>
      </c>
      <c r="J1836" s="2" t="s">
        <v>3940</v>
      </c>
      <c r="K1836" s="2" t="s">
        <v>3941</v>
      </c>
      <c r="L1836" s="373" t="s">
        <v>3942</v>
      </c>
    </row>
    <row r="1837" spans="1:12">
      <c r="A1837" s="2" t="s">
        <v>4870</v>
      </c>
      <c r="B1837" s="2">
        <v>1261879</v>
      </c>
      <c r="C1837" s="2" t="s">
        <v>3148</v>
      </c>
      <c r="D1837" s="2" t="s">
        <v>3149</v>
      </c>
      <c r="E1837" s="2">
        <v>-1091094</v>
      </c>
      <c r="F1837" s="2">
        <v>-237.63</v>
      </c>
      <c r="G1837" s="34">
        <v>43830</v>
      </c>
      <c r="H1837" s="2">
        <v>87</v>
      </c>
      <c r="I1837" s="2" t="s">
        <v>4181</v>
      </c>
      <c r="J1837" s="2" t="s">
        <v>3940</v>
      </c>
      <c r="K1837" s="2" t="s">
        <v>3941</v>
      </c>
      <c r="L1837" s="373" t="s">
        <v>3942</v>
      </c>
    </row>
    <row r="1838" spans="1:12">
      <c r="A1838" s="2" t="s">
        <v>4871</v>
      </c>
      <c r="B1838" s="2">
        <v>1263370</v>
      </c>
      <c r="C1838" s="2" t="s">
        <v>3148</v>
      </c>
      <c r="D1838" s="2" t="s">
        <v>3149</v>
      </c>
      <c r="E1838" s="2">
        <v>-180000</v>
      </c>
      <c r="F1838" s="2">
        <v>-2856.17</v>
      </c>
      <c r="G1838" s="34">
        <v>43829</v>
      </c>
      <c r="H1838" s="2">
        <v>88</v>
      </c>
      <c r="I1838" s="2" t="s">
        <v>4181</v>
      </c>
      <c r="J1838" s="2" t="s">
        <v>3940</v>
      </c>
      <c r="K1838" s="2" t="s">
        <v>3941</v>
      </c>
      <c r="L1838" s="373" t="s">
        <v>3942</v>
      </c>
    </row>
    <row r="1839" spans="1:12">
      <c r="A1839" s="2" t="s">
        <v>4872</v>
      </c>
      <c r="B1839" s="2">
        <v>1266262</v>
      </c>
      <c r="C1839" s="2" t="s">
        <v>3148</v>
      </c>
      <c r="D1839" s="2" t="s">
        <v>3149</v>
      </c>
      <c r="E1839" s="2">
        <v>-755692</v>
      </c>
      <c r="F1839" s="2">
        <v>-29691.9</v>
      </c>
      <c r="G1839" s="34">
        <v>43829</v>
      </c>
      <c r="H1839" s="2">
        <v>88</v>
      </c>
      <c r="I1839" s="2" t="s">
        <v>4181</v>
      </c>
      <c r="J1839" s="2" t="s">
        <v>3940</v>
      </c>
      <c r="K1839" s="2" t="s">
        <v>3941</v>
      </c>
      <c r="L1839" s="373" t="s">
        <v>3942</v>
      </c>
    </row>
    <row r="1840" spans="1:12">
      <c r="A1840" s="2" t="s">
        <v>4873</v>
      </c>
      <c r="B1840" s="2">
        <v>1259455</v>
      </c>
      <c r="C1840" s="2" t="s">
        <v>3148</v>
      </c>
      <c r="D1840" s="2" t="s">
        <v>3149</v>
      </c>
      <c r="E1840" s="2">
        <v>-635000</v>
      </c>
      <c r="F1840" s="2">
        <v>-2731.62</v>
      </c>
      <c r="G1840" s="34">
        <v>43829</v>
      </c>
      <c r="H1840" s="2">
        <v>88</v>
      </c>
      <c r="I1840" s="2" t="s">
        <v>4181</v>
      </c>
      <c r="J1840" s="2" t="s">
        <v>3940</v>
      </c>
      <c r="K1840" s="2" t="s">
        <v>3941</v>
      </c>
      <c r="L1840" s="373" t="s">
        <v>3942</v>
      </c>
    </row>
    <row r="1841" spans="1:12">
      <c r="A1841" s="2" t="s">
        <v>4874</v>
      </c>
      <c r="B1841" s="2">
        <v>1265812</v>
      </c>
      <c r="C1841" s="2" t="s">
        <v>3148</v>
      </c>
      <c r="D1841" s="2" t="s">
        <v>3149</v>
      </c>
      <c r="E1841" s="2">
        <v>-88341</v>
      </c>
      <c r="F1841" s="2">
        <v>-3071.65</v>
      </c>
      <c r="G1841" s="34">
        <v>43829</v>
      </c>
      <c r="H1841" s="2">
        <v>88</v>
      </c>
      <c r="I1841" s="2" t="s">
        <v>4181</v>
      </c>
      <c r="J1841" s="2" t="s">
        <v>3940</v>
      </c>
      <c r="K1841" s="2" t="s">
        <v>3941</v>
      </c>
      <c r="L1841" s="373" t="s">
        <v>3942</v>
      </c>
    </row>
    <row r="1842" spans="1:12">
      <c r="A1842" s="2" t="s">
        <v>4875</v>
      </c>
      <c r="B1842" s="2">
        <v>1259035</v>
      </c>
      <c r="C1842" s="2" t="s">
        <v>3148</v>
      </c>
      <c r="D1842" s="2" t="s">
        <v>3149</v>
      </c>
      <c r="E1842" s="2">
        <v>-640231</v>
      </c>
      <c r="F1842" s="2">
        <v>-1574.51</v>
      </c>
      <c r="G1842" s="34">
        <v>43827</v>
      </c>
      <c r="H1842" s="2">
        <v>90</v>
      </c>
      <c r="I1842" s="2" t="s">
        <v>4181</v>
      </c>
      <c r="J1842" s="2" t="s">
        <v>3940</v>
      </c>
      <c r="K1842" s="2" t="s">
        <v>3941</v>
      </c>
      <c r="L1842" s="373" t="s">
        <v>3942</v>
      </c>
    </row>
    <row r="1843" spans="1:12">
      <c r="A1843" s="2" t="s">
        <v>4876</v>
      </c>
      <c r="B1843" s="2">
        <v>1262313</v>
      </c>
      <c r="C1843" s="2" t="s">
        <v>3148</v>
      </c>
      <c r="D1843" s="2" t="s">
        <v>3149</v>
      </c>
      <c r="E1843" s="2">
        <v>-511274</v>
      </c>
      <c r="F1843" s="2">
        <v>-5422.58</v>
      </c>
      <c r="G1843" s="34">
        <v>43826</v>
      </c>
      <c r="H1843" s="2">
        <v>91</v>
      </c>
      <c r="I1843" s="2" t="s">
        <v>4174</v>
      </c>
      <c r="J1843" s="2" t="s">
        <v>3940</v>
      </c>
      <c r="K1843" s="2" t="s">
        <v>3941</v>
      </c>
      <c r="L1843" s="373" t="s">
        <v>3942</v>
      </c>
    </row>
    <row r="1844" spans="1:12">
      <c r="A1844" s="2" t="s">
        <v>4877</v>
      </c>
      <c r="B1844" s="2">
        <v>1259736</v>
      </c>
      <c r="C1844" s="2" t="s">
        <v>3148</v>
      </c>
      <c r="D1844" s="2" t="s">
        <v>3149</v>
      </c>
      <c r="E1844" s="2">
        <v>-297000</v>
      </c>
      <c r="F1844" s="2">
        <v>-19601.39</v>
      </c>
      <c r="G1844" s="34">
        <v>43825</v>
      </c>
      <c r="H1844" s="2">
        <v>92</v>
      </c>
      <c r="I1844" s="2" t="s">
        <v>4174</v>
      </c>
      <c r="J1844" s="2" t="s">
        <v>3940</v>
      </c>
      <c r="K1844" s="2" t="s">
        <v>3941</v>
      </c>
      <c r="L1844" s="373" t="s">
        <v>3942</v>
      </c>
    </row>
    <row r="1845" spans="1:12">
      <c r="A1845" s="2" t="s">
        <v>4878</v>
      </c>
      <c r="B1845" s="2">
        <v>1258624</v>
      </c>
      <c r="C1845" s="2" t="s">
        <v>3148</v>
      </c>
      <c r="D1845" s="2" t="s">
        <v>3149</v>
      </c>
      <c r="E1845" s="2">
        <v>-852936</v>
      </c>
      <c r="F1845" s="2">
        <v>-25128.62</v>
      </c>
      <c r="G1845" s="34">
        <v>43823</v>
      </c>
      <c r="H1845" s="2">
        <v>94</v>
      </c>
      <c r="I1845" s="2" t="s">
        <v>4174</v>
      </c>
      <c r="J1845" s="2" t="s">
        <v>3940</v>
      </c>
      <c r="K1845" s="2" t="s">
        <v>3941</v>
      </c>
      <c r="L1845" s="373" t="s">
        <v>3942</v>
      </c>
    </row>
    <row r="1846" spans="1:12">
      <c r="A1846" s="2" t="s">
        <v>4879</v>
      </c>
      <c r="B1846" s="2">
        <v>1263802</v>
      </c>
      <c r="C1846" s="2" t="s">
        <v>3148</v>
      </c>
      <c r="D1846" s="2" t="s">
        <v>3149</v>
      </c>
      <c r="E1846" s="2">
        <v>-360000</v>
      </c>
      <c r="F1846" s="2">
        <v>-274.98</v>
      </c>
      <c r="G1846" s="34">
        <v>43822</v>
      </c>
      <c r="H1846" s="2">
        <v>95</v>
      </c>
      <c r="I1846" s="2" t="s">
        <v>4174</v>
      </c>
      <c r="J1846" s="2" t="s">
        <v>3940</v>
      </c>
      <c r="K1846" s="2" t="s">
        <v>3941</v>
      </c>
      <c r="L1846" s="373" t="s">
        <v>3942</v>
      </c>
    </row>
    <row r="1847" spans="1:12">
      <c r="A1847" s="2" t="s">
        <v>4880</v>
      </c>
      <c r="B1847" s="2">
        <v>462029</v>
      </c>
      <c r="C1847" s="2" t="s">
        <v>3148</v>
      </c>
      <c r="D1847" s="2" t="s">
        <v>3149</v>
      </c>
      <c r="E1847" s="2">
        <v>-580231</v>
      </c>
      <c r="F1847" s="2">
        <v>-9423.07</v>
      </c>
      <c r="G1847" s="34">
        <v>43819</v>
      </c>
      <c r="H1847" s="2">
        <v>98</v>
      </c>
      <c r="I1847" s="2" t="s">
        <v>4174</v>
      </c>
      <c r="J1847" s="2" t="s">
        <v>3940</v>
      </c>
      <c r="K1847" s="2" t="s">
        <v>3941</v>
      </c>
      <c r="L1847" s="373" t="s">
        <v>3942</v>
      </c>
    </row>
    <row r="1848" spans="1:12">
      <c r="A1848" s="2" t="s">
        <v>4881</v>
      </c>
      <c r="B1848" s="2">
        <v>1262159</v>
      </c>
      <c r="C1848" s="2" t="s">
        <v>3148</v>
      </c>
      <c r="D1848" s="2" t="s">
        <v>3149</v>
      </c>
      <c r="E1848" s="2">
        <v>-699000</v>
      </c>
      <c r="F1848" s="2">
        <v>-336.97</v>
      </c>
      <c r="G1848" s="34">
        <v>43819</v>
      </c>
      <c r="H1848" s="2">
        <v>98</v>
      </c>
      <c r="I1848" s="2" t="s">
        <v>4174</v>
      </c>
      <c r="J1848" s="2" t="s">
        <v>3940</v>
      </c>
      <c r="K1848" s="2" t="s">
        <v>3941</v>
      </c>
      <c r="L1848" s="373" t="s">
        <v>3942</v>
      </c>
    </row>
    <row r="1849" spans="1:12">
      <c r="A1849" s="2" t="s">
        <v>4715</v>
      </c>
      <c r="B1849" s="2">
        <v>1244555</v>
      </c>
      <c r="C1849" s="2" t="s">
        <v>3148</v>
      </c>
      <c r="D1849" s="2" t="s">
        <v>3149</v>
      </c>
      <c r="E1849" s="2">
        <v>-590000</v>
      </c>
      <c r="F1849" s="2">
        <v>-204.16</v>
      </c>
      <c r="G1849" s="34">
        <v>43816</v>
      </c>
      <c r="H1849" s="2">
        <v>101</v>
      </c>
      <c r="I1849" s="2" t="s">
        <v>4174</v>
      </c>
      <c r="J1849" s="2" t="s">
        <v>3940</v>
      </c>
      <c r="K1849" s="2" t="s">
        <v>3941</v>
      </c>
      <c r="L1849" s="373" t="s">
        <v>3942</v>
      </c>
    </row>
    <row r="1850" spans="1:12">
      <c r="A1850" s="2" t="s">
        <v>4882</v>
      </c>
      <c r="B1850" s="2">
        <v>464360</v>
      </c>
      <c r="C1850" s="2" t="s">
        <v>3148</v>
      </c>
      <c r="D1850" s="2" t="s">
        <v>3149</v>
      </c>
      <c r="E1850" s="2">
        <v>-400000</v>
      </c>
      <c r="F1850" s="2">
        <v>-98.58</v>
      </c>
      <c r="G1850" s="34">
        <v>43815</v>
      </c>
      <c r="H1850" s="2">
        <v>102</v>
      </c>
      <c r="I1850" s="2" t="s">
        <v>4174</v>
      </c>
      <c r="J1850" s="2" t="s">
        <v>3940</v>
      </c>
      <c r="K1850" s="2" t="s">
        <v>3941</v>
      </c>
      <c r="L1850" s="373" t="s">
        <v>3942</v>
      </c>
    </row>
    <row r="1851" spans="1:12">
      <c r="A1851" s="2" t="s">
        <v>4883</v>
      </c>
      <c r="B1851" s="2">
        <v>1256953</v>
      </c>
      <c r="C1851" s="2" t="s">
        <v>3148</v>
      </c>
      <c r="D1851" s="2" t="s">
        <v>3149</v>
      </c>
      <c r="E1851" s="2">
        <v>-400000</v>
      </c>
      <c r="F1851" s="2">
        <v>-90.39</v>
      </c>
      <c r="G1851" s="34">
        <v>43812</v>
      </c>
      <c r="H1851" s="2">
        <v>105</v>
      </c>
      <c r="I1851" s="2" t="s">
        <v>4174</v>
      </c>
      <c r="J1851" s="2" t="s">
        <v>3940</v>
      </c>
      <c r="K1851" s="2" t="s">
        <v>3941</v>
      </c>
      <c r="L1851" s="373" t="s">
        <v>3942</v>
      </c>
    </row>
    <row r="1852" spans="1:12">
      <c r="A1852" s="2" t="s">
        <v>4884</v>
      </c>
      <c r="B1852" s="2">
        <v>1257232</v>
      </c>
      <c r="C1852" s="2" t="s">
        <v>3148</v>
      </c>
      <c r="D1852" s="2" t="s">
        <v>3149</v>
      </c>
      <c r="E1852" s="2">
        <v>-870805</v>
      </c>
      <c r="F1852" s="2">
        <v>-1856.78</v>
      </c>
      <c r="G1852" s="34">
        <v>43810</v>
      </c>
      <c r="H1852" s="2">
        <v>107</v>
      </c>
      <c r="I1852" s="2" t="s">
        <v>4174</v>
      </c>
      <c r="J1852" s="2" t="s">
        <v>3940</v>
      </c>
      <c r="K1852" s="2" t="s">
        <v>3941</v>
      </c>
      <c r="L1852" s="373" t="s">
        <v>3942</v>
      </c>
    </row>
    <row r="1853" spans="1:12">
      <c r="A1853" s="2" t="s">
        <v>4885</v>
      </c>
      <c r="B1853" s="2">
        <v>1254868</v>
      </c>
      <c r="C1853" s="2" t="s">
        <v>3148</v>
      </c>
      <c r="D1853" s="2" t="s">
        <v>3149</v>
      </c>
      <c r="E1853" s="2">
        <v>-140000</v>
      </c>
      <c r="F1853" s="2">
        <v>-2992.74</v>
      </c>
      <c r="G1853" s="34">
        <v>43808</v>
      </c>
      <c r="H1853" s="2">
        <v>109</v>
      </c>
      <c r="I1853" s="2" t="s">
        <v>4174</v>
      </c>
      <c r="J1853" s="2" t="s">
        <v>3940</v>
      </c>
      <c r="K1853" s="2" t="s">
        <v>3941</v>
      </c>
      <c r="L1853" s="373" t="s">
        <v>3942</v>
      </c>
    </row>
    <row r="1854" spans="1:12">
      <c r="A1854" s="2" t="s">
        <v>3943</v>
      </c>
      <c r="B1854" s="2">
        <v>43617</v>
      </c>
      <c r="C1854" s="2" t="s">
        <v>3148</v>
      </c>
      <c r="D1854" s="2" t="s">
        <v>3149</v>
      </c>
      <c r="E1854" s="2">
        <v>-4795</v>
      </c>
      <c r="F1854" s="2">
        <v>-4795</v>
      </c>
      <c r="G1854" s="34">
        <v>43799</v>
      </c>
      <c r="H1854" s="2">
        <v>118</v>
      </c>
      <c r="I1854" s="2" t="s">
        <v>4174</v>
      </c>
      <c r="J1854" s="2" t="s">
        <v>3940</v>
      </c>
      <c r="K1854" s="2" t="s">
        <v>3941</v>
      </c>
      <c r="L1854" s="373" t="s">
        <v>3942</v>
      </c>
    </row>
    <row r="1855" spans="1:12">
      <c r="A1855" s="2" t="s">
        <v>3224</v>
      </c>
      <c r="B1855" s="2">
        <v>797562</v>
      </c>
      <c r="C1855" s="2" t="s">
        <v>3148</v>
      </c>
      <c r="D1855" s="2" t="s">
        <v>3149</v>
      </c>
      <c r="E1855" s="2">
        <v>-383280</v>
      </c>
      <c r="F1855" s="2">
        <v>-164.45</v>
      </c>
      <c r="G1855" s="34">
        <v>43799</v>
      </c>
      <c r="H1855" s="2">
        <v>118</v>
      </c>
      <c r="I1855" s="2" t="s">
        <v>4174</v>
      </c>
      <c r="J1855" s="2" t="s">
        <v>3940</v>
      </c>
      <c r="K1855" s="2" t="s">
        <v>3941</v>
      </c>
      <c r="L1855" s="373" t="s">
        <v>3942</v>
      </c>
    </row>
    <row r="1856" spans="1:12">
      <c r="A1856" s="2" t="s">
        <v>4886</v>
      </c>
      <c r="B1856" s="2">
        <v>1254606</v>
      </c>
      <c r="C1856" s="2" t="s">
        <v>3148</v>
      </c>
      <c r="D1856" s="2" t="s">
        <v>3149</v>
      </c>
      <c r="E1856" s="2">
        <v>-50000</v>
      </c>
      <c r="F1856" s="2">
        <v>-688.45</v>
      </c>
      <c r="G1856" s="34">
        <v>43799</v>
      </c>
      <c r="H1856" s="2">
        <v>118</v>
      </c>
      <c r="I1856" s="2" t="s">
        <v>4174</v>
      </c>
      <c r="J1856" s="2" t="s">
        <v>3940</v>
      </c>
      <c r="K1856" s="2" t="s">
        <v>3941</v>
      </c>
      <c r="L1856" s="373" t="s">
        <v>3942</v>
      </c>
    </row>
    <row r="1857" spans="1:12">
      <c r="A1857" s="2" t="s">
        <v>4887</v>
      </c>
      <c r="B1857" s="2">
        <v>1253231</v>
      </c>
      <c r="C1857" s="2" t="s">
        <v>3148</v>
      </c>
      <c r="D1857" s="2" t="s">
        <v>3149</v>
      </c>
      <c r="E1857" s="2">
        <v>-336670</v>
      </c>
      <c r="F1857" s="2">
        <v>-901.2</v>
      </c>
      <c r="G1857" s="34">
        <v>43799</v>
      </c>
      <c r="H1857" s="2">
        <v>118</v>
      </c>
      <c r="I1857" s="2" t="s">
        <v>4174</v>
      </c>
      <c r="J1857" s="2" t="s">
        <v>3940</v>
      </c>
      <c r="K1857" s="2" t="s">
        <v>3941</v>
      </c>
      <c r="L1857" s="373" t="s">
        <v>3942</v>
      </c>
    </row>
    <row r="1858" spans="1:12">
      <c r="A1858" s="2" t="s">
        <v>4239</v>
      </c>
      <c r="B1858" s="2">
        <v>1144111</v>
      </c>
      <c r="C1858" s="2" t="s">
        <v>3148</v>
      </c>
      <c r="D1858" s="2" t="s">
        <v>3149</v>
      </c>
      <c r="E1858" s="2">
        <v>-9364</v>
      </c>
      <c r="F1858" s="2">
        <v>-2549.29</v>
      </c>
      <c r="G1858" s="34">
        <v>43798</v>
      </c>
      <c r="H1858" s="2">
        <v>119</v>
      </c>
      <c r="I1858" s="2" t="s">
        <v>4174</v>
      </c>
      <c r="J1858" s="2" t="s">
        <v>3940</v>
      </c>
      <c r="K1858" s="2" t="s">
        <v>3941</v>
      </c>
      <c r="L1858" s="373" t="s">
        <v>3942</v>
      </c>
    </row>
    <row r="1859" spans="1:12">
      <c r="A1859" s="2" t="s">
        <v>4888</v>
      </c>
      <c r="B1859" s="2">
        <v>1254766</v>
      </c>
      <c r="C1859" s="2" t="s">
        <v>3148</v>
      </c>
      <c r="D1859" s="2" t="s">
        <v>3149</v>
      </c>
      <c r="E1859" s="2">
        <v>-667000</v>
      </c>
      <c r="F1859" s="2">
        <v>-15264.33</v>
      </c>
      <c r="G1859" s="34">
        <v>43798</v>
      </c>
      <c r="H1859" s="2">
        <v>119</v>
      </c>
      <c r="I1859" s="2" t="s">
        <v>4174</v>
      </c>
      <c r="J1859" s="2" t="s">
        <v>3940</v>
      </c>
      <c r="K1859" s="2" t="s">
        <v>3941</v>
      </c>
      <c r="L1859" s="373" t="s">
        <v>3942</v>
      </c>
    </row>
    <row r="1860" spans="1:12">
      <c r="A1860" s="2" t="s">
        <v>4889</v>
      </c>
      <c r="B1860" s="2">
        <v>1244011</v>
      </c>
      <c r="C1860" s="2" t="s">
        <v>3148</v>
      </c>
      <c r="D1860" s="2" t="s">
        <v>3149</v>
      </c>
      <c r="E1860" s="2">
        <v>-400000</v>
      </c>
      <c r="F1860" s="2">
        <v>-243.73</v>
      </c>
      <c r="G1860" s="34">
        <v>43790</v>
      </c>
      <c r="H1860" s="2">
        <v>127</v>
      </c>
      <c r="I1860" s="2" t="s">
        <v>4174</v>
      </c>
      <c r="J1860" s="2" t="s">
        <v>3940</v>
      </c>
      <c r="K1860" s="2" t="s">
        <v>3941</v>
      </c>
      <c r="L1860" s="373" t="s">
        <v>3942</v>
      </c>
    </row>
    <row r="1861" spans="1:12">
      <c r="A1861" s="2" t="s">
        <v>4890</v>
      </c>
      <c r="B1861" s="2">
        <v>1247754</v>
      </c>
      <c r="C1861" s="2" t="s">
        <v>3148</v>
      </c>
      <c r="D1861" s="2" t="s">
        <v>3149</v>
      </c>
      <c r="E1861" s="2">
        <v>-511624</v>
      </c>
      <c r="F1861" s="2">
        <v>-48.07</v>
      </c>
      <c r="G1861" s="34">
        <v>43788</v>
      </c>
      <c r="H1861" s="2">
        <v>129</v>
      </c>
      <c r="I1861" s="2" t="s">
        <v>4174</v>
      </c>
      <c r="J1861" s="2" t="s">
        <v>3940</v>
      </c>
      <c r="K1861" s="2" t="s">
        <v>3941</v>
      </c>
      <c r="L1861" s="373" t="s">
        <v>3942</v>
      </c>
    </row>
    <row r="1862" spans="1:12">
      <c r="A1862" s="2" t="s">
        <v>4891</v>
      </c>
      <c r="B1862" s="2">
        <v>1245944</v>
      </c>
      <c r="C1862" s="2" t="s">
        <v>3148</v>
      </c>
      <c r="D1862" s="2" t="s">
        <v>3149</v>
      </c>
      <c r="E1862" s="2">
        <v>-339380</v>
      </c>
      <c r="F1862" s="2">
        <v>-108.8</v>
      </c>
      <c r="G1862" s="34">
        <v>43785</v>
      </c>
      <c r="H1862" s="2">
        <v>132</v>
      </c>
      <c r="I1862" s="2" t="s">
        <v>4174</v>
      </c>
      <c r="J1862" s="2" t="s">
        <v>3940</v>
      </c>
      <c r="K1862" s="2" t="s">
        <v>3941</v>
      </c>
      <c r="L1862" s="373" t="s">
        <v>3942</v>
      </c>
    </row>
    <row r="1863" spans="1:12">
      <c r="A1863" s="2" t="s">
        <v>4892</v>
      </c>
      <c r="B1863" s="2">
        <v>685579</v>
      </c>
      <c r="C1863" s="2" t="s">
        <v>3148</v>
      </c>
      <c r="D1863" s="2" t="s">
        <v>3149</v>
      </c>
      <c r="E1863" s="2">
        <v>-7271</v>
      </c>
      <c r="F1863" s="2">
        <v>-14.24</v>
      </c>
      <c r="G1863" s="34">
        <v>43784</v>
      </c>
      <c r="H1863" s="2">
        <v>133</v>
      </c>
      <c r="I1863" s="2" t="s">
        <v>4174</v>
      </c>
      <c r="J1863" s="2" t="s">
        <v>3940</v>
      </c>
      <c r="K1863" s="2" t="s">
        <v>3941</v>
      </c>
      <c r="L1863" s="373" t="s">
        <v>3942</v>
      </c>
    </row>
    <row r="1864" spans="1:12">
      <c r="A1864" s="2" t="s">
        <v>4893</v>
      </c>
      <c r="B1864" s="2">
        <v>986385</v>
      </c>
      <c r="C1864" s="2" t="s">
        <v>3148</v>
      </c>
      <c r="D1864" s="2" t="s">
        <v>3149</v>
      </c>
      <c r="E1864" s="2">
        <v>-566096</v>
      </c>
      <c r="F1864" s="2">
        <v>-3025.45</v>
      </c>
      <c r="G1864" s="34">
        <v>43783</v>
      </c>
      <c r="H1864" s="2">
        <v>134</v>
      </c>
      <c r="I1864" s="2" t="s">
        <v>4174</v>
      </c>
      <c r="J1864" s="2" t="s">
        <v>3940</v>
      </c>
      <c r="K1864" s="2" t="s">
        <v>3941</v>
      </c>
      <c r="L1864" s="373" t="s">
        <v>3942</v>
      </c>
    </row>
    <row r="1865" spans="1:12">
      <c r="A1865" s="2" t="s">
        <v>4894</v>
      </c>
      <c r="B1865" s="2">
        <v>1246633</v>
      </c>
      <c r="C1865" s="2" t="s">
        <v>3148</v>
      </c>
      <c r="D1865" s="2" t="s">
        <v>3149</v>
      </c>
      <c r="E1865" s="2">
        <v>-630000</v>
      </c>
      <c r="F1865" s="2">
        <v>-105.33</v>
      </c>
      <c r="G1865" s="34">
        <v>43783</v>
      </c>
      <c r="H1865" s="2">
        <v>134</v>
      </c>
      <c r="I1865" s="2" t="s">
        <v>4174</v>
      </c>
      <c r="J1865" s="2" t="s">
        <v>3940</v>
      </c>
      <c r="K1865" s="2" t="s">
        <v>3941</v>
      </c>
      <c r="L1865" s="373" t="s">
        <v>3942</v>
      </c>
    </row>
    <row r="1866" spans="1:12">
      <c r="A1866" s="2" t="s">
        <v>4895</v>
      </c>
      <c r="B1866" s="2">
        <v>1239850</v>
      </c>
      <c r="C1866" s="2" t="s">
        <v>3148</v>
      </c>
      <c r="D1866" s="2" t="s">
        <v>3149</v>
      </c>
      <c r="E1866" s="2">
        <v>-813207</v>
      </c>
      <c r="F1866" s="2">
        <v>-7502.83</v>
      </c>
      <c r="G1866" s="34">
        <v>43771</v>
      </c>
      <c r="H1866" s="2">
        <v>146</v>
      </c>
      <c r="I1866" s="2" t="s">
        <v>4174</v>
      </c>
      <c r="J1866" s="2" t="s">
        <v>3940</v>
      </c>
      <c r="K1866" s="2" t="s">
        <v>3941</v>
      </c>
      <c r="L1866" s="373" t="s">
        <v>3942</v>
      </c>
    </row>
    <row r="1867" spans="1:12">
      <c r="A1867" s="2" t="s">
        <v>4896</v>
      </c>
      <c r="B1867" s="2">
        <v>1234719</v>
      </c>
      <c r="C1867" s="2" t="s">
        <v>3148</v>
      </c>
      <c r="D1867" s="2" t="s">
        <v>3149</v>
      </c>
      <c r="E1867" s="2">
        <v>-545000</v>
      </c>
      <c r="F1867" s="2">
        <v>-590.76</v>
      </c>
      <c r="G1867" s="34">
        <v>43769</v>
      </c>
      <c r="H1867" s="2">
        <v>148</v>
      </c>
      <c r="I1867" s="2" t="s">
        <v>4174</v>
      </c>
      <c r="J1867" s="2" t="s">
        <v>3940</v>
      </c>
      <c r="K1867" s="2" t="s">
        <v>3941</v>
      </c>
      <c r="L1867" s="373" t="s">
        <v>3942</v>
      </c>
    </row>
    <row r="1868" spans="1:12">
      <c r="A1868" s="2" t="s">
        <v>4897</v>
      </c>
      <c r="B1868" s="2">
        <v>1243740</v>
      </c>
      <c r="C1868" s="2" t="s">
        <v>3148</v>
      </c>
      <c r="D1868" s="2" t="s">
        <v>3149</v>
      </c>
      <c r="E1868" s="2">
        <v>-121484</v>
      </c>
      <c r="F1868" s="2">
        <v>-1321.41</v>
      </c>
      <c r="G1868" s="34">
        <v>43764</v>
      </c>
      <c r="H1868" s="2">
        <v>153</v>
      </c>
      <c r="I1868" s="2" t="s">
        <v>4174</v>
      </c>
      <c r="J1868" s="2" t="s">
        <v>3940</v>
      </c>
      <c r="K1868" s="2" t="s">
        <v>3941</v>
      </c>
      <c r="L1868" s="373" t="s">
        <v>3942</v>
      </c>
    </row>
    <row r="1869" spans="1:12">
      <c r="A1869" s="2" t="s">
        <v>4898</v>
      </c>
      <c r="B1869" s="2">
        <v>1238665</v>
      </c>
      <c r="C1869" s="2" t="s">
        <v>3148</v>
      </c>
      <c r="D1869" s="2" t="s">
        <v>3149</v>
      </c>
      <c r="E1869" s="2">
        <v>-150000</v>
      </c>
      <c r="F1869" s="2">
        <v>-3874.64</v>
      </c>
      <c r="G1869" s="34">
        <v>43764</v>
      </c>
      <c r="H1869" s="2">
        <v>153</v>
      </c>
      <c r="I1869" s="2" t="s">
        <v>4174</v>
      </c>
      <c r="J1869" s="2" t="s">
        <v>3940</v>
      </c>
      <c r="K1869" s="2" t="s">
        <v>3941</v>
      </c>
      <c r="L1869" s="373" t="s">
        <v>3942</v>
      </c>
    </row>
    <row r="1870" spans="1:12">
      <c r="A1870" s="2" t="s">
        <v>4899</v>
      </c>
      <c r="B1870" s="2">
        <v>1237945</v>
      </c>
      <c r="C1870" s="2" t="s">
        <v>3148</v>
      </c>
      <c r="D1870" s="2" t="s">
        <v>3149</v>
      </c>
      <c r="E1870" s="2">
        <v>-648560</v>
      </c>
      <c r="F1870" s="2">
        <v>-9997.32</v>
      </c>
      <c r="G1870" s="34">
        <v>43762</v>
      </c>
      <c r="H1870" s="2">
        <v>155</v>
      </c>
      <c r="I1870" s="2" t="s">
        <v>4174</v>
      </c>
      <c r="J1870" s="2" t="s">
        <v>3940</v>
      </c>
      <c r="K1870" s="2" t="s">
        <v>3941</v>
      </c>
      <c r="L1870" s="373" t="s">
        <v>3942</v>
      </c>
    </row>
    <row r="1871" spans="1:12">
      <c r="A1871" s="2" t="s">
        <v>4900</v>
      </c>
      <c r="B1871" s="2">
        <v>1239456</v>
      </c>
      <c r="C1871" s="2" t="s">
        <v>3148</v>
      </c>
      <c r="D1871" s="2" t="s">
        <v>3149</v>
      </c>
      <c r="E1871" s="2">
        <v>-550000</v>
      </c>
      <c r="F1871" s="2">
        <v>-3367.48</v>
      </c>
      <c r="G1871" s="34">
        <v>43762</v>
      </c>
      <c r="H1871" s="2">
        <v>155</v>
      </c>
      <c r="I1871" s="2" t="s">
        <v>4174</v>
      </c>
      <c r="J1871" s="2" t="s">
        <v>3940</v>
      </c>
      <c r="K1871" s="2" t="s">
        <v>3941</v>
      </c>
      <c r="L1871" s="373" t="s">
        <v>3942</v>
      </c>
    </row>
    <row r="1872" spans="1:12">
      <c r="A1872" s="2" t="s">
        <v>4901</v>
      </c>
      <c r="B1872" s="2">
        <v>1238460</v>
      </c>
      <c r="C1872" s="2" t="s">
        <v>3148</v>
      </c>
      <c r="D1872" s="2" t="s">
        <v>3149</v>
      </c>
      <c r="E1872" s="2">
        <v>-485000</v>
      </c>
      <c r="F1872" s="2">
        <v>-242.2</v>
      </c>
      <c r="G1872" s="34">
        <v>43753</v>
      </c>
      <c r="H1872" s="2">
        <v>164</v>
      </c>
      <c r="I1872" s="2" t="s">
        <v>4174</v>
      </c>
      <c r="J1872" s="2" t="s">
        <v>3940</v>
      </c>
      <c r="K1872" s="2" t="s">
        <v>3941</v>
      </c>
      <c r="L1872" s="373" t="s">
        <v>3942</v>
      </c>
    </row>
    <row r="1873" spans="1:12">
      <c r="A1873" s="2" t="s">
        <v>4902</v>
      </c>
      <c r="B1873" s="2">
        <v>1237086</v>
      </c>
      <c r="C1873" s="2" t="s">
        <v>3148</v>
      </c>
      <c r="D1873" s="2" t="s">
        <v>3149</v>
      </c>
      <c r="E1873" s="2">
        <v>-522224</v>
      </c>
      <c r="F1873" s="2">
        <v>-520.45000000000005</v>
      </c>
      <c r="G1873" s="34">
        <v>43746</v>
      </c>
      <c r="H1873" s="2">
        <v>171</v>
      </c>
      <c r="I1873" s="2" t="s">
        <v>4174</v>
      </c>
      <c r="J1873" s="2" t="s">
        <v>3940</v>
      </c>
      <c r="K1873" s="2" t="s">
        <v>3941</v>
      </c>
      <c r="L1873" s="373" t="s">
        <v>3942</v>
      </c>
    </row>
    <row r="1874" spans="1:12">
      <c r="A1874" s="2" t="s">
        <v>4903</v>
      </c>
      <c r="B1874" s="2">
        <v>1210944</v>
      </c>
      <c r="C1874" s="2" t="s">
        <v>3148</v>
      </c>
      <c r="D1874" s="2" t="s">
        <v>3149</v>
      </c>
      <c r="E1874" s="2">
        <v>-550000</v>
      </c>
      <c r="F1874" s="2">
        <v>-281.62</v>
      </c>
      <c r="G1874" s="34">
        <v>43739</v>
      </c>
      <c r="H1874" s="2">
        <v>178</v>
      </c>
      <c r="I1874" s="2" t="s">
        <v>4174</v>
      </c>
      <c r="J1874" s="2" t="s">
        <v>3940</v>
      </c>
      <c r="K1874" s="2" t="s">
        <v>3941</v>
      </c>
      <c r="L1874" s="373" t="s">
        <v>3942</v>
      </c>
    </row>
    <row r="1875" spans="1:12">
      <c r="A1875" s="2" t="s">
        <v>3958</v>
      </c>
      <c r="B1875" s="2">
        <v>1231899</v>
      </c>
      <c r="C1875" s="2" t="s">
        <v>3148</v>
      </c>
      <c r="D1875" s="2" t="s">
        <v>3149</v>
      </c>
      <c r="E1875" s="2">
        <v>-300000</v>
      </c>
      <c r="F1875" s="2">
        <v>-3214</v>
      </c>
      <c r="G1875" s="34">
        <v>43734</v>
      </c>
      <c r="H1875" s="2">
        <v>183</v>
      </c>
      <c r="I1875" s="2" t="s">
        <v>3870</v>
      </c>
      <c r="J1875" s="2" t="s">
        <v>3940</v>
      </c>
      <c r="K1875" s="2" t="s">
        <v>3941</v>
      </c>
      <c r="L1875" s="373" t="s">
        <v>3942</v>
      </c>
    </row>
    <row r="1876" spans="1:12">
      <c r="A1876" s="2" t="s">
        <v>3959</v>
      </c>
      <c r="B1876" s="2">
        <v>1225072</v>
      </c>
      <c r="C1876" s="2" t="s">
        <v>3148</v>
      </c>
      <c r="D1876" s="2" t="s">
        <v>3149</v>
      </c>
      <c r="E1876" s="2">
        <v>-700000</v>
      </c>
      <c r="F1876" s="2">
        <v>-1224.8599999999999</v>
      </c>
      <c r="G1876" s="34">
        <v>43706</v>
      </c>
      <c r="H1876" s="2">
        <v>211</v>
      </c>
      <c r="I1876" s="2" t="s">
        <v>3870</v>
      </c>
      <c r="J1876" s="2" t="s">
        <v>3940</v>
      </c>
      <c r="K1876" s="2" t="s">
        <v>3941</v>
      </c>
      <c r="L1876" s="373" t="s">
        <v>3942</v>
      </c>
    </row>
    <row r="1877" spans="1:12">
      <c r="A1877" s="2" t="s">
        <v>3960</v>
      </c>
      <c r="B1877" s="2">
        <v>1195542</v>
      </c>
      <c r="C1877" s="2" t="s">
        <v>3148</v>
      </c>
      <c r="D1877" s="2" t="s">
        <v>3149</v>
      </c>
      <c r="E1877" s="2">
        <v>-10000</v>
      </c>
      <c r="F1877" s="2">
        <v>-10000</v>
      </c>
      <c r="G1877" s="34">
        <v>43605</v>
      </c>
      <c r="H1877" s="2">
        <v>312</v>
      </c>
      <c r="I1877" s="2" t="s">
        <v>3870</v>
      </c>
      <c r="J1877" s="2" t="s">
        <v>3940</v>
      </c>
      <c r="K1877" s="2" t="s">
        <v>3941</v>
      </c>
      <c r="L1877" s="373" t="s">
        <v>3942</v>
      </c>
    </row>
    <row r="1878" spans="1:12">
      <c r="A1878" s="2" t="s">
        <v>4904</v>
      </c>
      <c r="B1878" s="2">
        <v>331132</v>
      </c>
      <c r="C1878" s="2" t="s">
        <v>3153</v>
      </c>
      <c r="D1878" s="2" t="s">
        <v>3154</v>
      </c>
      <c r="E1878" s="2">
        <v>4264</v>
      </c>
      <c r="F1878" s="2">
        <v>4264</v>
      </c>
      <c r="G1878" s="34">
        <v>43769</v>
      </c>
      <c r="H1878" s="2">
        <v>148</v>
      </c>
      <c r="I1878" s="2" t="s">
        <v>4174</v>
      </c>
      <c r="J1878" s="2" t="s">
        <v>3964</v>
      </c>
      <c r="K1878" s="2" t="s">
        <v>3941</v>
      </c>
      <c r="L1878" s="373" t="s">
        <v>4905</v>
      </c>
    </row>
    <row r="1879" spans="1:12">
      <c r="A1879" s="2" t="s">
        <v>4674</v>
      </c>
      <c r="B1879" s="2">
        <v>628426</v>
      </c>
      <c r="C1879" s="2" t="s">
        <v>3153</v>
      </c>
      <c r="D1879" s="2" t="s">
        <v>3154</v>
      </c>
      <c r="E1879" s="2">
        <v>14564</v>
      </c>
      <c r="F1879" s="2">
        <v>14564</v>
      </c>
      <c r="G1879" s="34">
        <v>43861</v>
      </c>
      <c r="H1879" s="2">
        <v>56</v>
      </c>
      <c r="I1879" s="2" t="s">
        <v>4177</v>
      </c>
      <c r="J1879" s="2" t="s">
        <v>3964</v>
      </c>
      <c r="K1879" s="2" t="s">
        <v>3941</v>
      </c>
      <c r="L1879" s="373" t="s">
        <v>4905</v>
      </c>
    </row>
    <row r="1880" spans="1:12">
      <c r="A1880" s="2" t="s">
        <v>4906</v>
      </c>
      <c r="B1880" s="2">
        <v>1032237</v>
      </c>
      <c r="C1880" s="2" t="s">
        <v>3153</v>
      </c>
      <c r="D1880" s="2" t="s">
        <v>3154</v>
      </c>
      <c r="E1880" s="2">
        <v>13499</v>
      </c>
      <c r="F1880" s="2">
        <v>13499</v>
      </c>
      <c r="G1880" s="34">
        <v>43910</v>
      </c>
      <c r="H1880" s="2">
        <v>7</v>
      </c>
      <c r="I1880" s="2" t="s">
        <v>4179</v>
      </c>
      <c r="J1880" s="2" t="s">
        <v>3964</v>
      </c>
      <c r="K1880" s="2" t="s">
        <v>3941</v>
      </c>
      <c r="L1880" s="373" t="s">
        <v>4905</v>
      </c>
    </row>
    <row r="1881" spans="1:12">
      <c r="A1881" s="2" t="s">
        <v>4907</v>
      </c>
      <c r="B1881" s="2">
        <v>636929</v>
      </c>
      <c r="C1881" s="2" t="s">
        <v>3153</v>
      </c>
      <c r="D1881" s="2" t="s">
        <v>3154</v>
      </c>
      <c r="E1881" s="2">
        <v>6829</v>
      </c>
      <c r="F1881" s="2">
        <v>6829</v>
      </c>
      <c r="G1881" s="34">
        <v>43861</v>
      </c>
      <c r="H1881" s="2">
        <v>56</v>
      </c>
      <c r="I1881" s="2" t="s">
        <v>4177</v>
      </c>
      <c r="J1881" s="2" t="s">
        <v>3964</v>
      </c>
      <c r="K1881" s="2" t="s">
        <v>3941</v>
      </c>
      <c r="L1881" s="373" t="s">
        <v>4905</v>
      </c>
    </row>
    <row r="1882" spans="1:12">
      <c r="A1882" s="2" t="s">
        <v>4908</v>
      </c>
      <c r="B1882" s="2">
        <v>653268</v>
      </c>
      <c r="C1882" s="2" t="s">
        <v>3153</v>
      </c>
      <c r="D1882" s="2" t="s">
        <v>3154</v>
      </c>
      <c r="E1882" s="2">
        <v>13543</v>
      </c>
      <c r="F1882" s="2">
        <v>13543</v>
      </c>
      <c r="G1882" s="34">
        <v>43820</v>
      </c>
      <c r="H1882" s="2">
        <v>97</v>
      </c>
      <c r="I1882" s="2" t="s">
        <v>4174</v>
      </c>
      <c r="J1882" s="2" t="s">
        <v>3964</v>
      </c>
      <c r="K1882" s="2" t="s">
        <v>3941</v>
      </c>
      <c r="L1882" s="373" t="s">
        <v>4905</v>
      </c>
    </row>
    <row r="1883" spans="1:12">
      <c r="A1883" s="2" t="s">
        <v>4909</v>
      </c>
      <c r="B1883" s="2">
        <v>1285192</v>
      </c>
      <c r="C1883" s="2" t="s">
        <v>3153</v>
      </c>
      <c r="D1883" s="2" t="s">
        <v>3154</v>
      </c>
      <c r="E1883" s="2">
        <v>5500</v>
      </c>
      <c r="F1883" s="2">
        <v>5500</v>
      </c>
      <c r="G1883" s="34">
        <v>43890</v>
      </c>
      <c r="H1883" s="2">
        <v>27</v>
      </c>
      <c r="I1883" s="2" t="s">
        <v>4179</v>
      </c>
      <c r="J1883" s="2" t="s">
        <v>4910</v>
      </c>
      <c r="K1883" s="2" t="s">
        <v>3941</v>
      </c>
      <c r="L1883" s="373" t="s">
        <v>3494</v>
      </c>
    </row>
    <row r="1884" spans="1:12">
      <c r="A1884" s="2" t="s">
        <v>4911</v>
      </c>
      <c r="B1884" s="2">
        <v>1284831</v>
      </c>
      <c r="C1884" s="2" t="s">
        <v>3153</v>
      </c>
      <c r="D1884" s="2" t="s">
        <v>3154</v>
      </c>
      <c r="E1884" s="2">
        <v>5500.01</v>
      </c>
      <c r="F1884" s="2">
        <v>5500.01</v>
      </c>
      <c r="G1884" s="34">
        <v>43889</v>
      </c>
      <c r="H1884" s="2">
        <v>28</v>
      </c>
      <c r="I1884" s="2" t="s">
        <v>4179</v>
      </c>
      <c r="J1884" s="2" t="s">
        <v>4910</v>
      </c>
      <c r="K1884" s="2" t="s">
        <v>3941</v>
      </c>
      <c r="L1884" s="373" t="s">
        <v>3494</v>
      </c>
    </row>
    <row r="1885" spans="1:12">
      <c r="A1885" s="2" t="s">
        <v>4912</v>
      </c>
      <c r="B1885" s="2">
        <v>1276261</v>
      </c>
      <c r="C1885" s="2" t="s">
        <v>3153</v>
      </c>
      <c r="D1885" s="2" t="s">
        <v>3154</v>
      </c>
      <c r="E1885" s="2">
        <v>5500</v>
      </c>
      <c r="F1885" s="2">
        <v>5500</v>
      </c>
      <c r="G1885" s="34">
        <v>43889</v>
      </c>
      <c r="H1885" s="2">
        <v>28</v>
      </c>
      <c r="I1885" s="2" t="s">
        <v>4179</v>
      </c>
      <c r="J1885" s="2" t="s">
        <v>4910</v>
      </c>
      <c r="K1885" s="2" t="s">
        <v>3941</v>
      </c>
      <c r="L1885" s="373" t="s">
        <v>3494</v>
      </c>
    </row>
    <row r="1886" spans="1:12">
      <c r="A1886" s="2" t="s">
        <v>4486</v>
      </c>
      <c r="B1886" s="2">
        <v>1285712</v>
      </c>
      <c r="C1886" s="2" t="s">
        <v>3153</v>
      </c>
      <c r="D1886" s="2" t="s">
        <v>3154</v>
      </c>
      <c r="E1886" s="2">
        <v>5500</v>
      </c>
      <c r="F1886" s="2">
        <v>5500</v>
      </c>
      <c r="G1886" s="34">
        <v>43894</v>
      </c>
      <c r="H1886" s="2">
        <v>23</v>
      </c>
      <c r="I1886" s="2" t="s">
        <v>4179</v>
      </c>
      <c r="J1886" s="2" t="s">
        <v>4910</v>
      </c>
      <c r="K1886" s="2" t="s">
        <v>3941</v>
      </c>
      <c r="L1886" s="373" t="s">
        <v>3494</v>
      </c>
    </row>
    <row r="1887" spans="1:12">
      <c r="A1887" s="2" t="s">
        <v>4913</v>
      </c>
      <c r="B1887" s="2">
        <v>1284912</v>
      </c>
      <c r="C1887" s="2" t="s">
        <v>3153</v>
      </c>
      <c r="D1887" s="2" t="s">
        <v>3154</v>
      </c>
      <c r="E1887" s="2">
        <v>5500</v>
      </c>
      <c r="F1887" s="2">
        <v>5500</v>
      </c>
      <c r="G1887" s="34">
        <v>43892</v>
      </c>
      <c r="H1887" s="2">
        <v>25</v>
      </c>
      <c r="I1887" s="2" t="s">
        <v>4179</v>
      </c>
      <c r="J1887" s="2" t="s">
        <v>4910</v>
      </c>
      <c r="K1887" s="2" t="s">
        <v>3941</v>
      </c>
      <c r="L1887" s="373" t="s">
        <v>3494</v>
      </c>
    </row>
    <row r="1888" spans="1:12">
      <c r="A1888" s="2" t="s">
        <v>4914</v>
      </c>
      <c r="B1888" s="2">
        <v>1267325</v>
      </c>
      <c r="C1888" s="2" t="s">
        <v>3153</v>
      </c>
      <c r="D1888" s="2" t="s">
        <v>3154</v>
      </c>
      <c r="E1888" s="2">
        <v>5500</v>
      </c>
      <c r="F1888" s="2">
        <v>5500</v>
      </c>
      <c r="G1888" s="34">
        <v>43887</v>
      </c>
      <c r="H1888" s="2">
        <v>30</v>
      </c>
      <c r="I1888" s="2" t="s">
        <v>4179</v>
      </c>
      <c r="J1888" s="2" t="s">
        <v>4910</v>
      </c>
      <c r="K1888" s="2" t="s">
        <v>3941</v>
      </c>
      <c r="L1888" s="373" t="s">
        <v>3494</v>
      </c>
    </row>
    <row r="1889" spans="1:12">
      <c r="A1889" s="2" t="s">
        <v>4915</v>
      </c>
      <c r="B1889" s="2">
        <v>1285179</v>
      </c>
      <c r="C1889" s="2" t="s">
        <v>3153</v>
      </c>
      <c r="D1889" s="2" t="s">
        <v>3154</v>
      </c>
      <c r="E1889" s="2">
        <v>3000</v>
      </c>
      <c r="F1889" s="2">
        <v>3000</v>
      </c>
      <c r="G1889" s="34">
        <v>43890</v>
      </c>
      <c r="H1889" s="2">
        <v>27</v>
      </c>
      <c r="I1889" s="2" t="s">
        <v>4179</v>
      </c>
      <c r="J1889" s="2" t="s">
        <v>4910</v>
      </c>
      <c r="K1889" s="2" t="s">
        <v>3941</v>
      </c>
      <c r="L1889" s="373" t="s">
        <v>3494</v>
      </c>
    </row>
    <row r="1890" spans="1:12">
      <c r="A1890" s="2" t="s">
        <v>4916</v>
      </c>
      <c r="B1890" s="2">
        <v>1284847</v>
      </c>
      <c r="C1890" s="2" t="s">
        <v>3153</v>
      </c>
      <c r="D1890" s="2" t="s">
        <v>3154</v>
      </c>
      <c r="E1890" s="2">
        <v>5500</v>
      </c>
      <c r="F1890" s="2">
        <v>5500</v>
      </c>
      <c r="G1890" s="34">
        <v>43889</v>
      </c>
      <c r="H1890" s="2">
        <v>28</v>
      </c>
      <c r="I1890" s="2" t="s">
        <v>4179</v>
      </c>
      <c r="J1890" s="2" t="s">
        <v>4910</v>
      </c>
      <c r="K1890" s="2" t="s">
        <v>3941</v>
      </c>
      <c r="L1890" s="373" t="s">
        <v>3494</v>
      </c>
    </row>
    <row r="1891" spans="1:12">
      <c r="A1891" s="2" t="s">
        <v>4496</v>
      </c>
      <c r="B1891" s="2">
        <v>1286224</v>
      </c>
      <c r="C1891" s="2" t="s">
        <v>3153</v>
      </c>
      <c r="D1891" s="2" t="s">
        <v>3154</v>
      </c>
      <c r="E1891" s="2">
        <v>5500</v>
      </c>
      <c r="F1891" s="2">
        <v>5500</v>
      </c>
      <c r="G1891" s="34">
        <v>43894</v>
      </c>
      <c r="H1891" s="2">
        <v>23</v>
      </c>
      <c r="I1891" s="2" t="s">
        <v>4179</v>
      </c>
      <c r="J1891" s="2" t="s">
        <v>4910</v>
      </c>
      <c r="K1891" s="2" t="s">
        <v>3941</v>
      </c>
      <c r="L1891" s="373" t="s">
        <v>3494</v>
      </c>
    </row>
    <row r="1892" spans="1:12">
      <c r="A1892" s="2" t="s">
        <v>4917</v>
      </c>
      <c r="B1892" s="2">
        <v>1284894</v>
      </c>
      <c r="C1892" s="2" t="s">
        <v>3153</v>
      </c>
      <c r="D1892" s="2" t="s">
        <v>3154</v>
      </c>
      <c r="E1892" s="2">
        <v>5500</v>
      </c>
      <c r="F1892" s="2">
        <v>5500</v>
      </c>
      <c r="G1892" s="34">
        <v>43890</v>
      </c>
      <c r="H1892" s="2">
        <v>27</v>
      </c>
      <c r="I1892" s="2" t="s">
        <v>4179</v>
      </c>
      <c r="J1892" s="2" t="s">
        <v>4910</v>
      </c>
      <c r="K1892" s="2" t="s">
        <v>3941</v>
      </c>
      <c r="L1892" s="373" t="s">
        <v>3494</v>
      </c>
    </row>
    <row r="1893" spans="1:12">
      <c r="A1893" s="2" t="s">
        <v>4918</v>
      </c>
      <c r="B1893" s="2">
        <v>1285188</v>
      </c>
      <c r="C1893" s="2" t="s">
        <v>3153</v>
      </c>
      <c r="D1893" s="2" t="s">
        <v>3154</v>
      </c>
      <c r="E1893" s="2">
        <v>5500</v>
      </c>
      <c r="F1893" s="2">
        <v>5500</v>
      </c>
      <c r="G1893" s="34">
        <v>43890</v>
      </c>
      <c r="H1893" s="2">
        <v>27</v>
      </c>
      <c r="I1893" s="2" t="s">
        <v>4179</v>
      </c>
      <c r="J1893" s="2" t="s">
        <v>4910</v>
      </c>
      <c r="K1893" s="2" t="s">
        <v>3941</v>
      </c>
      <c r="L1893" s="373" t="s">
        <v>3494</v>
      </c>
    </row>
    <row r="1894" spans="1:12">
      <c r="A1894" s="2" t="s">
        <v>4919</v>
      </c>
      <c r="B1894" s="2">
        <v>1290262</v>
      </c>
      <c r="C1894" s="2" t="s">
        <v>3148</v>
      </c>
      <c r="D1894" s="2" t="s">
        <v>3149</v>
      </c>
      <c r="E1894" s="2">
        <v>-4000</v>
      </c>
      <c r="F1894" s="2">
        <v>-4000</v>
      </c>
      <c r="G1894" s="34">
        <v>43907</v>
      </c>
      <c r="H1894" s="2">
        <v>10</v>
      </c>
      <c r="I1894" s="2" t="s">
        <v>4179</v>
      </c>
      <c r="J1894" s="2" t="s">
        <v>4920</v>
      </c>
      <c r="K1894" s="2" t="s">
        <v>3165</v>
      </c>
      <c r="L1894" s="373" t="s">
        <v>3494</v>
      </c>
    </row>
    <row r="1895" spans="1:12">
      <c r="A1895" s="2" t="s">
        <v>4921</v>
      </c>
      <c r="B1895" s="2">
        <v>1283670</v>
      </c>
      <c r="C1895" s="2" t="s">
        <v>3148</v>
      </c>
      <c r="D1895" s="2" t="s">
        <v>3149</v>
      </c>
      <c r="E1895" s="2">
        <v>-2240</v>
      </c>
      <c r="F1895" s="2">
        <v>-2240</v>
      </c>
      <c r="G1895" s="34">
        <v>43885</v>
      </c>
      <c r="H1895" s="2">
        <v>32</v>
      </c>
      <c r="I1895" s="2" t="s">
        <v>4177</v>
      </c>
      <c r="J1895" s="2" t="s">
        <v>4920</v>
      </c>
      <c r="K1895" s="2" t="s">
        <v>3165</v>
      </c>
      <c r="L1895" s="373" t="s">
        <v>3494</v>
      </c>
    </row>
    <row r="1896" spans="1:12">
      <c r="A1896" s="2" t="s">
        <v>4922</v>
      </c>
      <c r="B1896" s="2">
        <v>1274852</v>
      </c>
      <c r="C1896" s="2" t="s">
        <v>3148</v>
      </c>
      <c r="D1896" s="2" t="s">
        <v>3149</v>
      </c>
      <c r="E1896" s="2">
        <v>-2240</v>
      </c>
      <c r="F1896" s="2">
        <v>-2240</v>
      </c>
      <c r="G1896" s="34">
        <v>43854</v>
      </c>
      <c r="H1896" s="2">
        <v>63</v>
      </c>
      <c r="I1896" s="2" t="s">
        <v>4181</v>
      </c>
      <c r="J1896" s="2" t="s">
        <v>4920</v>
      </c>
      <c r="K1896" s="2" t="s">
        <v>3165</v>
      </c>
      <c r="L1896" s="373" t="s">
        <v>3494</v>
      </c>
    </row>
    <row r="1897" spans="1:12">
      <c r="A1897" s="2" t="s">
        <v>4923</v>
      </c>
      <c r="B1897" s="2">
        <v>1290931</v>
      </c>
      <c r="C1897" s="2" t="s">
        <v>3148</v>
      </c>
      <c r="D1897" s="2" t="s">
        <v>3149</v>
      </c>
      <c r="E1897" s="2">
        <v>-3000</v>
      </c>
      <c r="F1897" s="2">
        <v>-3000</v>
      </c>
      <c r="G1897" s="34">
        <v>43910</v>
      </c>
      <c r="H1897" s="2">
        <v>7</v>
      </c>
      <c r="I1897" s="2" t="s">
        <v>4179</v>
      </c>
      <c r="J1897" s="2" t="s">
        <v>4920</v>
      </c>
      <c r="K1897" s="2" t="s">
        <v>3165</v>
      </c>
      <c r="L1897" s="373" t="s">
        <v>3494</v>
      </c>
    </row>
    <row r="1898" spans="1:12">
      <c r="A1898" s="2" t="s">
        <v>4924</v>
      </c>
      <c r="B1898" s="2">
        <v>1282509</v>
      </c>
      <c r="C1898" s="2" t="s">
        <v>3148</v>
      </c>
      <c r="D1898" s="2" t="s">
        <v>3149</v>
      </c>
      <c r="E1898" s="2">
        <v>-1540</v>
      </c>
      <c r="F1898" s="2">
        <v>-1540</v>
      </c>
      <c r="G1898" s="34">
        <v>43881</v>
      </c>
      <c r="H1898" s="2">
        <v>36</v>
      </c>
      <c r="I1898" s="2" t="s">
        <v>4177</v>
      </c>
      <c r="J1898" s="2" t="s">
        <v>4920</v>
      </c>
      <c r="K1898" s="2" t="s">
        <v>3165</v>
      </c>
      <c r="L1898" s="373" t="s">
        <v>3494</v>
      </c>
    </row>
    <row r="1899" spans="1:12">
      <c r="A1899" s="2" t="s">
        <v>4505</v>
      </c>
      <c r="B1899" s="2">
        <v>1270485</v>
      </c>
      <c r="C1899" s="2" t="s">
        <v>3148</v>
      </c>
      <c r="D1899" s="2" t="s">
        <v>3149</v>
      </c>
      <c r="E1899" s="2">
        <v>-2240</v>
      </c>
      <c r="F1899" s="2">
        <v>-360</v>
      </c>
      <c r="G1899" s="34">
        <v>43867</v>
      </c>
      <c r="H1899" s="2">
        <v>50</v>
      </c>
      <c r="I1899" s="2" t="s">
        <v>4177</v>
      </c>
      <c r="J1899" s="2" t="s">
        <v>4920</v>
      </c>
      <c r="K1899" s="2" t="s">
        <v>3165</v>
      </c>
      <c r="L1899" s="373" t="s">
        <v>3494</v>
      </c>
    </row>
    <row r="1900" spans="1:12">
      <c r="A1900" s="2" t="s">
        <v>4925</v>
      </c>
      <c r="B1900" s="2">
        <v>1291243</v>
      </c>
      <c r="C1900" s="2" t="s">
        <v>3148</v>
      </c>
      <c r="D1900" s="2" t="s">
        <v>3149</v>
      </c>
      <c r="E1900" s="2">
        <v>-2500</v>
      </c>
      <c r="F1900" s="2">
        <v>-2500</v>
      </c>
      <c r="G1900" s="34">
        <v>43911</v>
      </c>
      <c r="H1900" s="2">
        <v>6</v>
      </c>
      <c r="I1900" s="2" t="s">
        <v>4179</v>
      </c>
      <c r="J1900" s="2" t="s">
        <v>4920</v>
      </c>
      <c r="K1900" s="2" t="s">
        <v>3165</v>
      </c>
      <c r="L1900" s="373" t="s">
        <v>3494</v>
      </c>
    </row>
    <row r="1901" spans="1:12">
      <c r="A1901" s="2" t="s">
        <v>4926</v>
      </c>
      <c r="B1901" s="2">
        <v>1289830</v>
      </c>
      <c r="C1901" s="2" t="s">
        <v>3148</v>
      </c>
      <c r="D1901" s="2" t="s">
        <v>3149</v>
      </c>
      <c r="E1901" s="2">
        <v>-4000</v>
      </c>
      <c r="F1901" s="2">
        <v>-4000</v>
      </c>
      <c r="G1901" s="34">
        <v>43907</v>
      </c>
      <c r="H1901" s="2">
        <v>10</v>
      </c>
      <c r="I1901" s="2" t="s">
        <v>4179</v>
      </c>
      <c r="J1901" s="2" t="s">
        <v>4920</v>
      </c>
      <c r="K1901" s="2" t="s">
        <v>3165</v>
      </c>
      <c r="L1901" s="373" t="s">
        <v>3494</v>
      </c>
    </row>
    <row r="1902" spans="1:12">
      <c r="A1902" s="2" t="s">
        <v>4913</v>
      </c>
      <c r="B1902" s="2">
        <v>1284912</v>
      </c>
      <c r="C1902" s="2" t="s">
        <v>3148</v>
      </c>
      <c r="D1902" s="2" t="s">
        <v>3149</v>
      </c>
      <c r="E1902" s="2">
        <v>-2000</v>
      </c>
      <c r="F1902" s="2">
        <v>-2000</v>
      </c>
      <c r="G1902" s="34">
        <v>43890</v>
      </c>
      <c r="H1902" s="2">
        <v>27</v>
      </c>
      <c r="I1902" s="2" t="s">
        <v>4179</v>
      </c>
      <c r="J1902" s="2" t="s">
        <v>4920</v>
      </c>
      <c r="K1902" s="2" t="s">
        <v>3165</v>
      </c>
      <c r="L1902" s="373" t="s">
        <v>3494</v>
      </c>
    </row>
    <row r="1903" spans="1:12">
      <c r="A1903" s="2" t="s">
        <v>4917</v>
      </c>
      <c r="B1903" s="2">
        <v>1284894</v>
      </c>
      <c r="C1903" s="2" t="s">
        <v>3148</v>
      </c>
      <c r="D1903" s="2" t="s">
        <v>3149</v>
      </c>
      <c r="E1903" s="2">
        <v>-2240</v>
      </c>
      <c r="F1903" s="2">
        <v>-2240</v>
      </c>
      <c r="G1903" s="34">
        <v>43890</v>
      </c>
      <c r="H1903" s="2">
        <v>27</v>
      </c>
      <c r="I1903" s="2" t="s">
        <v>4179</v>
      </c>
      <c r="J1903" s="2" t="s">
        <v>4920</v>
      </c>
      <c r="K1903" s="2" t="s">
        <v>3165</v>
      </c>
      <c r="L1903" s="373" t="s">
        <v>3494</v>
      </c>
    </row>
    <row r="1904" spans="1:12">
      <c r="A1904" s="2" t="s">
        <v>4911</v>
      </c>
      <c r="B1904" s="2">
        <v>1284831</v>
      </c>
      <c r="C1904" s="2" t="s">
        <v>3148</v>
      </c>
      <c r="D1904" s="2" t="s">
        <v>3149</v>
      </c>
      <c r="E1904" s="2">
        <v>-5500</v>
      </c>
      <c r="F1904" s="2">
        <v>-5500</v>
      </c>
      <c r="G1904" s="34">
        <v>43889</v>
      </c>
      <c r="H1904" s="2">
        <v>28</v>
      </c>
      <c r="I1904" s="2" t="s">
        <v>4179</v>
      </c>
      <c r="J1904" s="2" t="s">
        <v>4920</v>
      </c>
      <c r="K1904" s="2" t="s">
        <v>3165</v>
      </c>
      <c r="L1904" s="373" t="s">
        <v>3494</v>
      </c>
    </row>
    <row r="1905" spans="1:12">
      <c r="A1905" s="2" t="s">
        <v>4927</v>
      </c>
      <c r="B1905" s="2">
        <v>1276568</v>
      </c>
      <c r="C1905" s="2" t="s">
        <v>3148</v>
      </c>
      <c r="D1905" s="2" t="s">
        <v>3149</v>
      </c>
      <c r="E1905" s="2">
        <v>-2240</v>
      </c>
      <c r="F1905" s="2">
        <v>-2240</v>
      </c>
      <c r="G1905" s="34">
        <v>43860</v>
      </c>
      <c r="H1905" s="2">
        <v>57</v>
      </c>
      <c r="I1905" s="2" t="s">
        <v>4177</v>
      </c>
      <c r="J1905" s="2" t="s">
        <v>4928</v>
      </c>
      <c r="K1905" s="2" t="s">
        <v>3165</v>
      </c>
      <c r="L1905" s="373" t="s">
        <v>3494</v>
      </c>
    </row>
    <row r="1906" spans="1:12">
      <c r="A1906" s="2" t="s">
        <v>4929</v>
      </c>
      <c r="B1906" s="2">
        <v>1280320</v>
      </c>
      <c r="C1906" s="2" t="s">
        <v>3148</v>
      </c>
      <c r="D1906" s="2" t="s">
        <v>3149</v>
      </c>
      <c r="E1906" s="2">
        <v>-1540</v>
      </c>
      <c r="F1906" s="2">
        <v>-1540</v>
      </c>
      <c r="G1906" s="34">
        <v>43874</v>
      </c>
      <c r="H1906" s="2">
        <v>43</v>
      </c>
      <c r="I1906" s="2" t="s">
        <v>4177</v>
      </c>
      <c r="J1906" s="2" t="s">
        <v>4928</v>
      </c>
      <c r="K1906" s="2" t="s">
        <v>3165</v>
      </c>
      <c r="L1906" s="373" t="s">
        <v>3494</v>
      </c>
    </row>
    <row r="1907" spans="1:12">
      <c r="A1907" s="2" t="s">
        <v>4930</v>
      </c>
      <c r="B1907" s="2">
        <v>1289835</v>
      </c>
      <c r="C1907" s="2" t="s">
        <v>3148</v>
      </c>
      <c r="D1907" s="2" t="s">
        <v>3149</v>
      </c>
      <c r="E1907" s="2">
        <v>-1540</v>
      </c>
      <c r="F1907" s="2">
        <v>-1540</v>
      </c>
      <c r="G1907" s="34">
        <v>43907</v>
      </c>
      <c r="H1907" s="2">
        <v>10</v>
      </c>
      <c r="I1907" s="2" t="s">
        <v>4179</v>
      </c>
      <c r="J1907" s="2" t="s">
        <v>4920</v>
      </c>
      <c r="K1907" s="2" t="s">
        <v>3165</v>
      </c>
      <c r="L1907" s="373" t="s">
        <v>3494</v>
      </c>
    </row>
    <row r="1908" spans="1:12">
      <c r="A1908" s="2" t="s">
        <v>4909</v>
      </c>
      <c r="B1908" s="2">
        <v>1285192</v>
      </c>
      <c r="C1908" s="2" t="s">
        <v>3148</v>
      </c>
      <c r="D1908" s="2" t="s">
        <v>3149</v>
      </c>
      <c r="E1908" s="2">
        <v>-5500</v>
      </c>
      <c r="F1908" s="2">
        <v>-5500</v>
      </c>
      <c r="G1908" s="34">
        <v>43890</v>
      </c>
      <c r="H1908" s="2">
        <v>27</v>
      </c>
      <c r="I1908" s="2" t="s">
        <v>4179</v>
      </c>
      <c r="J1908" s="2" t="s">
        <v>4920</v>
      </c>
      <c r="K1908" s="2" t="s">
        <v>3165</v>
      </c>
      <c r="L1908" s="373" t="s">
        <v>3494</v>
      </c>
    </row>
    <row r="1909" spans="1:12">
      <c r="A1909" s="2" t="s">
        <v>4931</v>
      </c>
      <c r="B1909" s="2">
        <v>1278598</v>
      </c>
      <c r="C1909" s="2" t="s">
        <v>3148</v>
      </c>
      <c r="D1909" s="2" t="s">
        <v>3149</v>
      </c>
      <c r="E1909" s="2">
        <v>-2240</v>
      </c>
      <c r="F1909" s="2">
        <v>-2240</v>
      </c>
      <c r="G1909" s="34">
        <v>43868</v>
      </c>
      <c r="H1909" s="2">
        <v>49</v>
      </c>
      <c r="I1909" s="2" t="s">
        <v>4177</v>
      </c>
      <c r="J1909" s="2" t="s">
        <v>4920</v>
      </c>
      <c r="K1909" s="2" t="s">
        <v>3165</v>
      </c>
      <c r="L1909" s="373" t="s">
        <v>3494</v>
      </c>
    </row>
    <row r="1910" spans="1:12">
      <c r="A1910" s="2" t="s">
        <v>4932</v>
      </c>
      <c r="B1910" s="2">
        <v>1267303</v>
      </c>
      <c r="C1910" s="2" t="s">
        <v>3148</v>
      </c>
      <c r="D1910" s="2" t="s">
        <v>3149</v>
      </c>
      <c r="E1910" s="2">
        <v>-1540</v>
      </c>
      <c r="F1910" s="2">
        <v>-940</v>
      </c>
      <c r="G1910" s="34">
        <v>43830</v>
      </c>
      <c r="H1910" s="2">
        <v>87</v>
      </c>
      <c r="I1910" s="2" t="s">
        <v>4181</v>
      </c>
      <c r="J1910" s="2" t="s">
        <v>4920</v>
      </c>
      <c r="K1910" s="2" t="s">
        <v>3165</v>
      </c>
      <c r="L1910" s="373" t="s">
        <v>3494</v>
      </c>
    </row>
    <row r="1911" spans="1:12">
      <c r="A1911" s="2" t="s">
        <v>4933</v>
      </c>
      <c r="B1911" s="2">
        <v>1291245</v>
      </c>
      <c r="C1911" s="2" t="s">
        <v>3148</v>
      </c>
      <c r="D1911" s="2" t="s">
        <v>3149</v>
      </c>
      <c r="E1911" s="2">
        <v>-2500</v>
      </c>
      <c r="F1911" s="2">
        <v>-2500</v>
      </c>
      <c r="G1911" s="34">
        <v>43911</v>
      </c>
      <c r="H1911" s="2">
        <v>6</v>
      </c>
      <c r="I1911" s="2" t="s">
        <v>4179</v>
      </c>
      <c r="J1911" s="2" t="s">
        <v>4920</v>
      </c>
      <c r="K1911" s="2" t="s">
        <v>3165</v>
      </c>
      <c r="L1911" s="373" t="s">
        <v>3494</v>
      </c>
    </row>
    <row r="1912" spans="1:12">
      <c r="A1912" s="2" t="s">
        <v>4934</v>
      </c>
      <c r="B1912" s="2">
        <v>1274584</v>
      </c>
      <c r="C1912" s="2" t="s">
        <v>3148</v>
      </c>
      <c r="D1912" s="2" t="s">
        <v>3149</v>
      </c>
      <c r="E1912" s="2">
        <v>-1540</v>
      </c>
      <c r="F1912" s="2">
        <v>-160</v>
      </c>
      <c r="G1912" s="34">
        <v>43853</v>
      </c>
      <c r="H1912" s="2">
        <v>64</v>
      </c>
      <c r="I1912" s="2" t="s">
        <v>4181</v>
      </c>
      <c r="J1912" s="2" t="s">
        <v>4920</v>
      </c>
      <c r="K1912" s="2" t="s">
        <v>3165</v>
      </c>
      <c r="L1912" s="373" t="s">
        <v>3494</v>
      </c>
    </row>
    <row r="1913" spans="1:12">
      <c r="A1913" s="2" t="s">
        <v>4914</v>
      </c>
      <c r="B1913" s="2">
        <v>1267325</v>
      </c>
      <c r="C1913" s="2" t="s">
        <v>3148</v>
      </c>
      <c r="D1913" s="2" t="s">
        <v>3149</v>
      </c>
      <c r="E1913" s="2">
        <v>-1500</v>
      </c>
      <c r="F1913" s="2">
        <v>-1500</v>
      </c>
      <c r="G1913" s="34">
        <v>43830</v>
      </c>
      <c r="H1913" s="2">
        <v>87</v>
      </c>
      <c r="I1913" s="2" t="s">
        <v>4181</v>
      </c>
      <c r="J1913" s="2" t="s">
        <v>4920</v>
      </c>
      <c r="K1913" s="2" t="s">
        <v>3165</v>
      </c>
      <c r="L1913" s="373" t="s">
        <v>3494</v>
      </c>
    </row>
    <row r="1914" spans="1:12">
      <c r="A1914" s="2" t="s">
        <v>4935</v>
      </c>
      <c r="B1914" s="2">
        <v>1267319</v>
      </c>
      <c r="C1914" s="2" t="s">
        <v>3148</v>
      </c>
      <c r="D1914" s="2" t="s">
        <v>3149</v>
      </c>
      <c r="E1914" s="2">
        <v>-1540</v>
      </c>
      <c r="F1914" s="2">
        <v>-1540</v>
      </c>
      <c r="G1914" s="34">
        <v>43830</v>
      </c>
      <c r="H1914" s="2">
        <v>87</v>
      </c>
      <c r="I1914" s="2" t="s">
        <v>4181</v>
      </c>
      <c r="J1914" s="2" t="s">
        <v>4928</v>
      </c>
      <c r="K1914" s="2" t="s">
        <v>3165</v>
      </c>
      <c r="L1914" s="373" t="s">
        <v>3494</v>
      </c>
    </row>
    <row r="1915" spans="1:12">
      <c r="A1915" s="2" t="s">
        <v>4914</v>
      </c>
      <c r="B1915" s="2">
        <v>1267325</v>
      </c>
      <c r="C1915" s="2" t="s">
        <v>3148</v>
      </c>
      <c r="D1915" s="2" t="s">
        <v>3149</v>
      </c>
      <c r="E1915" s="2">
        <v>-2240</v>
      </c>
      <c r="F1915" s="2">
        <v>-2240</v>
      </c>
      <c r="G1915" s="34">
        <v>43885</v>
      </c>
      <c r="H1915" s="2">
        <v>32</v>
      </c>
      <c r="I1915" s="2" t="s">
        <v>4177</v>
      </c>
      <c r="J1915" s="2" t="s">
        <v>4920</v>
      </c>
      <c r="K1915" s="2" t="s">
        <v>3165</v>
      </c>
      <c r="L1915" s="373" t="s">
        <v>3494</v>
      </c>
    </row>
    <row r="1916" spans="1:12">
      <c r="A1916" s="2" t="s">
        <v>4936</v>
      </c>
      <c r="B1916" s="2">
        <v>1282520</v>
      </c>
      <c r="C1916" s="2" t="s">
        <v>3148</v>
      </c>
      <c r="D1916" s="2" t="s">
        <v>3149</v>
      </c>
      <c r="E1916" s="2">
        <v>-1540</v>
      </c>
      <c r="F1916" s="2">
        <v>-1540</v>
      </c>
      <c r="G1916" s="34">
        <v>43881</v>
      </c>
      <c r="H1916" s="2">
        <v>36</v>
      </c>
      <c r="I1916" s="2" t="s">
        <v>4177</v>
      </c>
      <c r="J1916" s="2" t="s">
        <v>4920</v>
      </c>
      <c r="K1916" s="2" t="s">
        <v>3165</v>
      </c>
      <c r="L1916" s="373" t="s">
        <v>3494</v>
      </c>
    </row>
    <row r="1917" spans="1:12">
      <c r="A1917" s="2" t="s">
        <v>4937</v>
      </c>
      <c r="B1917" s="2">
        <v>1270786</v>
      </c>
      <c r="C1917" s="2" t="s">
        <v>3148</v>
      </c>
      <c r="D1917" s="2" t="s">
        <v>3149</v>
      </c>
      <c r="E1917" s="2">
        <v>-2240</v>
      </c>
      <c r="F1917" s="2">
        <v>-360</v>
      </c>
      <c r="G1917" s="34">
        <v>43841</v>
      </c>
      <c r="H1917" s="2">
        <v>76</v>
      </c>
      <c r="I1917" s="2" t="s">
        <v>4181</v>
      </c>
      <c r="J1917" s="2" t="s">
        <v>4920</v>
      </c>
      <c r="K1917" s="2" t="s">
        <v>3165</v>
      </c>
      <c r="L1917" s="373" t="s">
        <v>3494</v>
      </c>
    </row>
    <row r="1918" spans="1:12">
      <c r="A1918" s="2" t="s">
        <v>4919</v>
      </c>
      <c r="B1918" s="2">
        <v>1290262</v>
      </c>
      <c r="C1918" s="2" t="s">
        <v>3148</v>
      </c>
      <c r="D1918" s="2" t="s">
        <v>3149</v>
      </c>
      <c r="E1918" s="2">
        <v>-1380</v>
      </c>
      <c r="F1918" s="2">
        <v>-1380</v>
      </c>
      <c r="G1918" s="34">
        <v>43907</v>
      </c>
      <c r="H1918" s="2">
        <v>10</v>
      </c>
      <c r="I1918" s="2" t="s">
        <v>4179</v>
      </c>
      <c r="J1918" s="2" t="s">
        <v>4920</v>
      </c>
      <c r="K1918" s="2" t="s">
        <v>3165</v>
      </c>
      <c r="L1918" s="373" t="s">
        <v>3494</v>
      </c>
    </row>
    <row r="1919" spans="1:12">
      <c r="A1919" s="2" t="s">
        <v>4911</v>
      </c>
      <c r="B1919" s="2">
        <v>1284831</v>
      </c>
      <c r="C1919" s="2" t="s">
        <v>3148</v>
      </c>
      <c r="D1919" s="2" t="s">
        <v>3149</v>
      </c>
      <c r="E1919" s="2">
        <v>-2240</v>
      </c>
      <c r="F1919" s="2">
        <v>-2240</v>
      </c>
      <c r="G1919" s="34">
        <v>43889</v>
      </c>
      <c r="H1919" s="2">
        <v>28</v>
      </c>
      <c r="I1919" s="2" t="s">
        <v>4179</v>
      </c>
      <c r="J1919" s="2" t="s">
        <v>4920</v>
      </c>
      <c r="K1919" s="2" t="s">
        <v>3165</v>
      </c>
      <c r="L1919" s="373" t="s">
        <v>3494</v>
      </c>
    </row>
    <row r="1920" spans="1:12">
      <c r="A1920" s="2" t="s">
        <v>4938</v>
      </c>
      <c r="B1920" s="2">
        <v>1229625</v>
      </c>
      <c r="C1920" s="2" t="s">
        <v>3148</v>
      </c>
      <c r="D1920" s="2" t="s">
        <v>3149</v>
      </c>
      <c r="E1920" s="2">
        <v>-1540</v>
      </c>
      <c r="F1920" s="2">
        <v>-1540</v>
      </c>
      <c r="G1920" s="34">
        <v>43881</v>
      </c>
      <c r="H1920" s="2">
        <v>36</v>
      </c>
      <c r="I1920" s="2" t="s">
        <v>4177</v>
      </c>
      <c r="J1920" s="2" t="s">
        <v>4920</v>
      </c>
      <c r="K1920" s="2" t="s">
        <v>3165</v>
      </c>
      <c r="L1920" s="373" t="s">
        <v>3494</v>
      </c>
    </row>
    <row r="1921" spans="1:12">
      <c r="A1921" s="2" t="s">
        <v>4939</v>
      </c>
      <c r="B1921" s="2">
        <v>1271746</v>
      </c>
      <c r="C1921" s="2" t="s">
        <v>3148</v>
      </c>
      <c r="D1921" s="2" t="s">
        <v>3149</v>
      </c>
      <c r="E1921" s="2">
        <v>-2240</v>
      </c>
      <c r="F1921" s="2">
        <v>-2240</v>
      </c>
      <c r="G1921" s="34">
        <v>43844</v>
      </c>
      <c r="H1921" s="2">
        <v>73</v>
      </c>
      <c r="I1921" s="2" t="s">
        <v>4181</v>
      </c>
      <c r="J1921" s="2" t="s">
        <v>4920</v>
      </c>
      <c r="K1921" s="2" t="s">
        <v>3165</v>
      </c>
      <c r="L1921" s="373" t="s">
        <v>3494</v>
      </c>
    </row>
    <row r="1922" spans="1:12">
      <c r="A1922" s="2" t="s">
        <v>4940</v>
      </c>
      <c r="B1922" s="2">
        <v>1267873</v>
      </c>
      <c r="C1922" s="2" t="s">
        <v>3148</v>
      </c>
      <c r="D1922" s="2" t="s">
        <v>3149</v>
      </c>
      <c r="E1922" s="2">
        <v>-1590</v>
      </c>
      <c r="F1922" s="2">
        <v>-510</v>
      </c>
      <c r="G1922" s="34">
        <v>43830</v>
      </c>
      <c r="H1922" s="2">
        <v>87</v>
      </c>
      <c r="I1922" s="2" t="s">
        <v>4181</v>
      </c>
      <c r="J1922" s="2" t="s">
        <v>4920</v>
      </c>
      <c r="K1922" s="2" t="s">
        <v>3165</v>
      </c>
      <c r="L1922" s="373" t="s">
        <v>3494</v>
      </c>
    </row>
    <row r="1923" spans="1:12">
      <c r="A1923" s="2" t="s">
        <v>4941</v>
      </c>
      <c r="B1923" s="2">
        <v>1291238</v>
      </c>
      <c r="C1923" s="2" t="s">
        <v>3148</v>
      </c>
      <c r="D1923" s="2" t="s">
        <v>3149</v>
      </c>
      <c r="E1923" s="2">
        <v>-2500</v>
      </c>
      <c r="F1923" s="2">
        <v>-2500</v>
      </c>
      <c r="G1923" s="34">
        <v>43911</v>
      </c>
      <c r="H1923" s="2">
        <v>6</v>
      </c>
      <c r="I1923" s="2" t="s">
        <v>4179</v>
      </c>
      <c r="J1923" s="2" t="s">
        <v>4920</v>
      </c>
      <c r="K1923" s="2" t="s">
        <v>3165</v>
      </c>
      <c r="L1923" s="373" t="s">
        <v>3494</v>
      </c>
    </row>
    <row r="1924" spans="1:12">
      <c r="A1924" s="2" t="s">
        <v>4942</v>
      </c>
      <c r="B1924" s="2">
        <v>1288658</v>
      </c>
      <c r="C1924" s="2" t="s">
        <v>3148</v>
      </c>
      <c r="D1924" s="2" t="s">
        <v>3149</v>
      </c>
      <c r="E1924" s="2">
        <v>-5000</v>
      </c>
      <c r="F1924" s="2">
        <v>-5000</v>
      </c>
      <c r="G1924" s="34">
        <v>43911</v>
      </c>
      <c r="H1924" s="2">
        <v>6</v>
      </c>
      <c r="I1924" s="2" t="s">
        <v>4179</v>
      </c>
      <c r="J1924" s="2" t="s">
        <v>4920</v>
      </c>
      <c r="K1924" s="2" t="s">
        <v>3165</v>
      </c>
      <c r="L1924" s="373" t="s">
        <v>3494</v>
      </c>
    </row>
    <row r="1925" spans="1:12">
      <c r="A1925" s="2" t="s">
        <v>4943</v>
      </c>
      <c r="B1925" s="2">
        <v>1290818</v>
      </c>
      <c r="C1925" s="2" t="s">
        <v>3148</v>
      </c>
      <c r="D1925" s="2" t="s">
        <v>3149</v>
      </c>
      <c r="E1925" s="2">
        <v>-4000</v>
      </c>
      <c r="F1925" s="2">
        <v>-4000</v>
      </c>
      <c r="G1925" s="34">
        <v>43909</v>
      </c>
      <c r="H1925" s="2">
        <v>8</v>
      </c>
      <c r="I1925" s="2" t="s">
        <v>4179</v>
      </c>
      <c r="J1925" s="2" t="s">
        <v>4920</v>
      </c>
      <c r="K1925" s="2" t="s">
        <v>3165</v>
      </c>
      <c r="L1925" s="373" t="s">
        <v>3494</v>
      </c>
    </row>
    <row r="1926" spans="1:12">
      <c r="A1926" s="2" t="s">
        <v>4913</v>
      </c>
      <c r="B1926" s="2">
        <v>1284912</v>
      </c>
      <c r="C1926" s="2" t="s">
        <v>3148</v>
      </c>
      <c r="D1926" s="2" t="s">
        <v>3149</v>
      </c>
      <c r="E1926" s="2">
        <v>-3500</v>
      </c>
      <c r="F1926" s="2">
        <v>-3500</v>
      </c>
      <c r="G1926" s="34">
        <v>43892</v>
      </c>
      <c r="H1926" s="2">
        <v>25</v>
      </c>
      <c r="I1926" s="2" t="s">
        <v>4179</v>
      </c>
      <c r="J1926" s="2" t="s">
        <v>4920</v>
      </c>
      <c r="K1926" s="2" t="s">
        <v>3165</v>
      </c>
      <c r="L1926" s="373" t="s">
        <v>3494</v>
      </c>
    </row>
    <row r="1927" spans="1:12">
      <c r="A1927" s="2" t="s">
        <v>4944</v>
      </c>
      <c r="B1927" s="2">
        <v>1283828</v>
      </c>
      <c r="C1927" s="2" t="s">
        <v>3148</v>
      </c>
      <c r="D1927" s="2" t="s">
        <v>3149</v>
      </c>
      <c r="E1927" s="2">
        <v>-2240</v>
      </c>
      <c r="F1927" s="2">
        <v>-2240</v>
      </c>
      <c r="G1927" s="34">
        <v>43886</v>
      </c>
      <c r="H1927" s="2">
        <v>31</v>
      </c>
      <c r="I1927" s="2" t="s">
        <v>4177</v>
      </c>
      <c r="J1927" s="2" t="s">
        <v>4920</v>
      </c>
      <c r="K1927" s="2" t="s">
        <v>3165</v>
      </c>
      <c r="L1927" s="373" t="s">
        <v>3494</v>
      </c>
    </row>
    <row r="1928" spans="1:12">
      <c r="A1928" s="2" t="s">
        <v>4945</v>
      </c>
      <c r="B1928" s="2">
        <v>1278610</v>
      </c>
      <c r="C1928" s="2" t="s">
        <v>3148</v>
      </c>
      <c r="D1928" s="2" t="s">
        <v>3149</v>
      </c>
      <c r="E1928" s="2">
        <v>-1540</v>
      </c>
      <c r="F1928" s="2">
        <v>-1540</v>
      </c>
      <c r="G1928" s="34">
        <v>43868</v>
      </c>
      <c r="H1928" s="2">
        <v>49</v>
      </c>
      <c r="I1928" s="2" t="s">
        <v>4177</v>
      </c>
      <c r="J1928" s="2" t="s">
        <v>4920</v>
      </c>
      <c r="K1928" s="2" t="s">
        <v>3165</v>
      </c>
      <c r="L1928" s="373" t="s">
        <v>3494</v>
      </c>
    </row>
    <row r="1929" spans="1:12">
      <c r="A1929" s="2" t="s">
        <v>4946</v>
      </c>
      <c r="B1929" s="2">
        <v>1270783</v>
      </c>
      <c r="C1929" s="2" t="s">
        <v>3148</v>
      </c>
      <c r="D1929" s="2" t="s">
        <v>3149</v>
      </c>
      <c r="E1929" s="2">
        <v>-2240</v>
      </c>
      <c r="F1929" s="2">
        <v>-2240</v>
      </c>
      <c r="G1929" s="34">
        <v>43844</v>
      </c>
      <c r="H1929" s="2">
        <v>73</v>
      </c>
      <c r="I1929" s="2" t="s">
        <v>4181</v>
      </c>
      <c r="J1929" s="2" t="s">
        <v>4920</v>
      </c>
      <c r="K1929" s="2" t="s">
        <v>3165</v>
      </c>
      <c r="L1929" s="373" t="s">
        <v>3494</v>
      </c>
    </row>
    <row r="1930" spans="1:12">
      <c r="A1930" s="2" t="s">
        <v>4947</v>
      </c>
      <c r="B1930" s="2">
        <v>1264860</v>
      </c>
      <c r="C1930" s="2" t="s">
        <v>3148</v>
      </c>
      <c r="D1930" s="2" t="s">
        <v>3149</v>
      </c>
      <c r="E1930" s="2">
        <v>-1590</v>
      </c>
      <c r="F1930" s="2">
        <v>-810</v>
      </c>
      <c r="G1930" s="34">
        <v>43823</v>
      </c>
      <c r="H1930" s="2">
        <v>94</v>
      </c>
      <c r="I1930" s="2" t="s">
        <v>4174</v>
      </c>
      <c r="J1930" s="2" t="s">
        <v>4920</v>
      </c>
      <c r="K1930" s="2" t="s">
        <v>3165</v>
      </c>
      <c r="L1930" s="373" t="s">
        <v>3494</v>
      </c>
    </row>
    <row r="1931" spans="1:12">
      <c r="A1931" s="2" t="s">
        <v>4948</v>
      </c>
      <c r="B1931" s="2">
        <v>1290681</v>
      </c>
      <c r="C1931" s="2" t="s">
        <v>3148</v>
      </c>
      <c r="D1931" s="2" t="s">
        <v>3149</v>
      </c>
      <c r="E1931" s="2">
        <v>-4000</v>
      </c>
      <c r="F1931" s="2">
        <v>-4000</v>
      </c>
      <c r="G1931" s="34">
        <v>43909</v>
      </c>
      <c r="H1931" s="2">
        <v>8</v>
      </c>
      <c r="I1931" s="2" t="s">
        <v>4179</v>
      </c>
      <c r="J1931" s="2" t="s">
        <v>4920</v>
      </c>
      <c r="K1931" s="2" t="s">
        <v>3165</v>
      </c>
      <c r="L1931" s="373" t="s">
        <v>3494</v>
      </c>
    </row>
    <row r="1932" spans="1:12">
      <c r="A1932" s="2" t="s">
        <v>4943</v>
      </c>
      <c r="B1932" s="2">
        <v>1290818</v>
      </c>
      <c r="C1932" s="2" t="s">
        <v>3148</v>
      </c>
      <c r="D1932" s="2" t="s">
        <v>3149</v>
      </c>
      <c r="E1932" s="2">
        <v>-1540</v>
      </c>
      <c r="F1932" s="2">
        <v>-1540</v>
      </c>
      <c r="G1932" s="34">
        <v>43909</v>
      </c>
      <c r="H1932" s="2">
        <v>8</v>
      </c>
      <c r="I1932" s="2" t="s">
        <v>4179</v>
      </c>
      <c r="J1932" s="2" t="s">
        <v>4920</v>
      </c>
      <c r="K1932" s="2" t="s">
        <v>3165</v>
      </c>
      <c r="L1932" s="373" t="s">
        <v>3494</v>
      </c>
    </row>
    <row r="1933" spans="1:12">
      <c r="A1933" s="2" t="s">
        <v>4918</v>
      </c>
      <c r="B1933" s="2">
        <v>1285188</v>
      </c>
      <c r="C1933" s="2" t="s">
        <v>3148</v>
      </c>
      <c r="D1933" s="2" t="s">
        <v>3149</v>
      </c>
      <c r="E1933" s="2">
        <v>-5500</v>
      </c>
      <c r="F1933" s="2">
        <v>-5500</v>
      </c>
      <c r="G1933" s="34">
        <v>43890</v>
      </c>
      <c r="H1933" s="2">
        <v>27</v>
      </c>
      <c r="I1933" s="2" t="s">
        <v>4179</v>
      </c>
      <c r="J1933" s="2" t="s">
        <v>4920</v>
      </c>
      <c r="K1933" s="2" t="s">
        <v>3165</v>
      </c>
      <c r="L1933" s="373" t="s">
        <v>3494</v>
      </c>
    </row>
    <row r="1934" spans="1:12">
      <c r="A1934" s="2" t="s">
        <v>4916</v>
      </c>
      <c r="B1934" s="2">
        <v>1284847</v>
      </c>
      <c r="C1934" s="2" t="s">
        <v>3148</v>
      </c>
      <c r="D1934" s="2" t="s">
        <v>3149</v>
      </c>
      <c r="E1934" s="2">
        <v>-1540</v>
      </c>
      <c r="F1934" s="2">
        <v>-1540</v>
      </c>
      <c r="G1934" s="34">
        <v>43889</v>
      </c>
      <c r="H1934" s="2">
        <v>28</v>
      </c>
      <c r="I1934" s="2" t="s">
        <v>4179</v>
      </c>
      <c r="J1934" s="2" t="s">
        <v>4920</v>
      </c>
      <c r="K1934" s="2" t="s">
        <v>3165</v>
      </c>
      <c r="L1934" s="373" t="s">
        <v>3494</v>
      </c>
    </row>
    <row r="1935" spans="1:12">
      <c r="A1935" s="2" t="s">
        <v>4916</v>
      </c>
      <c r="B1935" s="2">
        <v>1284847</v>
      </c>
      <c r="C1935" s="2" t="s">
        <v>3148</v>
      </c>
      <c r="D1935" s="2" t="s">
        <v>3149</v>
      </c>
      <c r="E1935" s="2">
        <v>-5500</v>
      </c>
      <c r="F1935" s="2">
        <v>-5500</v>
      </c>
      <c r="G1935" s="34">
        <v>43889</v>
      </c>
      <c r="H1935" s="2">
        <v>28</v>
      </c>
      <c r="I1935" s="2" t="s">
        <v>4179</v>
      </c>
      <c r="J1935" s="2" t="s">
        <v>4920</v>
      </c>
      <c r="K1935" s="2" t="s">
        <v>3165</v>
      </c>
      <c r="L1935" s="373" t="s">
        <v>3494</v>
      </c>
    </row>
    <row r="1936" spans="1:12">
      <c r="A1936" s="2" t="s">
        <v>4949</v>
      </c>
      <c r="B1936" s="2">
        <v>1276586</v>
      </c>
      <c r="C1936" s="2" t="s">
        <v>3148</v>
      </c>
      <c r="D1936" s="2" t="s">
        <v>3149</v>
      </c>
      <c r="E1936" s="2">
        <v>-2240</v>
      </c>
      <c r="F1936" s="2">
        <v>-2240</v>
      </c>
      <c r="G1936" s="34">
        <v>43860</v>
      </c>
      <c r="H1936" s="2">
        <v>57</v>
      </c>
      <c r="I1936" s="2" t="s">
        <v>4177</v>
      </c>
      <c r="J1936" s="2" t="s">
        <v>4920</v>
      </c>
      <c r="K1936" s="2" t="s">
        <v>3165</v>
      </c>
      <c r="L1936" s="373" t="s">
        <v>3494</v>
      </c>
    </row>
    <row r="1937" spans="1:12">
      <c r="A1937" s="2" t="s">
        <v>4918</v>
      </c>
      <c r="B1937" s="2">
        <v>1285188</v>
      </c>
      <c r="C1937" s="2" t="s">
        <v>3148</v>
      </c>
      <c r="D1937" s="2" t="s">
        <v>3149</v>
      </c>
      <c r="E1937" s="2">
        <v>-2240</v>
      </c>
      <c r="F1937" s="2">
        <v>-2240</v>
      </c>
      <c r="G1937" s="34">
        <v>43892</v>
      </c>
      <c r="H1937" s="2">
        <v>25</v>
      </c>
      <c r="I1937" s="2" t="s">
        <v>4179</v>
      </c>
      <c r="J1937" s="2" t="s">
        <v>4920</v>
      </c>
      <c r="K1937" s="2" t="s">
        <v>3165</v>
      </c>
      <c r="L1937" s="373" t="s">
        <v>3494</v>
      </c>
    </row>
    <row r="1938" spans="1:12">
      <c r="A1938" s="2" t="s">
        <v>4950</v>
      </c>
      <c r="B1938" s="2">
        <v>1275833</v>
      </c>
      <c r="C1938" s="2" t="s">
        <v>3148</v>
      </c>
      <c r="D1938" s="2" t="s">
        <v>3149</v>
      </c>
      <c r="E1938" s="2">
        <v>-1540</v>
      </c>
      <c r="F1938" s="2">
        <v>-1540</v>
      </c>
      <c r="G1938" s="34">
        <v>43858</v>
      </c>
      <c r="H1938" s="2">
        <v>59</v>
      </c>
      <c r="I1938" s="2" t="s">
        <v>4177</v>
      </c>
      <c r="J1938" s="2" t="s">
        <v>4920</v>
      </c>
      <c r="K1938" s="2" t="s">
        <v>3165</v>
      </c>
      <c r="L1938" s="373" t="s">
        <v>3494</v>
      </c>
    </row>
    <row r="1939" spans="1:12">
      <c r="A1939" s="2" t="s">
        <v>4951</v>
      </c>
      <c r="B1939" s="2">
        <v>1274858</v>
      </c>
      <c r="C1939" s="2" t="s">
        <v>3148</v>
      </c>
      <c r="D1939" s="2" t="s">
        <v>3149</v>
      </c>
      <c r="E1939" s="2">
        <v>-2240</v>
      </c>
      <c r="F1939" s="2">
        <v>-2240</v>
      </c>
      <c r="G1939" s="34">
        <v>43854</v>
      </c>
      <c r="H1939" s="2">
        <v>63</v>
      </c>
      <c r="I1939" s="2" t="s">
        <v>4181</v>
      </c>
      <c r="J1939" s="2" t="s">
        <v>4920</v>
      </c>
      <c r="K1939" s="2" t="s">
        <v>3165</v>
      </c>
      <c r="L1939" s="373" t="s">
        <v>3494</v>
      </c>
    </row>
    <row r="1940" spans="1:12">
      <c r="A1940" s="2" t="s">
        <v>4917</v>
      </c>
      <c r="B1940" s="2">
        <v>1284894</v>
      </c>
      <c r="C1940" s="2" t="s">
        <v>3148</v>
      </c>
      <c r="D1940" s="2" t="s">
        <v>3149</v>
      </c>
      <c r="E1940" s="2">
        <v>-5500</v>
      </c>
      <c r="F1940" s="2">
        <v>-5500</v>
      </c>
      <c r="G1940" s="34">
        <v>43890</v>
      </c>
      <c r="H1940" s="2">
        <v>27</v>
      </c>
      <c r="I1940" s="2" t="s">
        <v>4179</v>
      </c>
      <c r="J1940" s="2" t="s">
        <v>4920</v>
      </c>
      <c r="K1940" s="2" t="s">
        <v>3165</v>
      </c>
      <c r="L1940" s="373" t="s">
        <v>3494</v>
      </c>
    </row>
    <row r="1941" spans="1:12">
      <c r="A1941" s="2" t="s">
        <v>4912</v>
      </c>
      <c r="B1941" s="2">
        <v>1276261</v>
      </c>
      <c r="C1941" s="2" t="s">
        <v>3148</v>
      </c>
      <c r="D1941" s="2" t="s">
        <v>3149</v>
      </c>
      <c r="E1941" s="2">
        <v>-5500</v>
      </c>
      <c r="F1941" s="2">
        <v>-5500</v>
      </c>
      <c r="G1941" s="34">
        <v>43859</v>
      </c>
      <c r="H1941" s="2">
        <v>58</v>
      </c>
      <c r="I1941" s="2" t="s">
        <v>4177</v>
      </c>
      <c r="J1941" s="2" t="s">
        <v>4920</v>
      </c>
      <c r="K1941" s="2" t="s">
        <v>3165</v>
      </c>
      <c r="L1941" s="373" t="s">
        <v>3494</v>
      </c>
    </row>
    <row r="1942" spans="1:12">
      <c r="A1942" s="2" t="s">
        <v>4952</v>
      </c>
      <c r="B1942" s="2">
        <v>1275916</v>
      </c>
      <c r="C1942" s="2" t="s">
        <v>3148</v>
      </c>
      <c r="D1942" s="2" t="s">
        <v>3149</v>
      </c>
      <c r="E1942" s="2">
        <v>-1380</v>
      </c>
      <c r="F1942" s="2">
        <v>-1380</v>
      </c>
      <c r="G1942" s="34">
        <v>43858</v>
      </c>
      <c r="H1942" s="2">
        <v>59</v>
      </c>
      <c r="I1942" s="2" t="s">
        <v>4177</v>
      </c>
      <c r="J1942" s="2" t="s">
        <v>4920</v>
      </c>
      <c r="K1942" s="2" t="s">
        <v>3165</v>
      </c>
      <c r="L1942" s="373" t="s">
        <v>3494</v>
      </c>
    </row>
    <row r="1943" spans="1:12">
      <c r="A1943" s="2" t="s">
        <v>4914</v>
      </c>
      <c r="B1943" s="2">
        <v>1267325</v>
      </c>
      <c r="C1943" s="2" t="s">
        <v>3148</v>
      </c>
      <c r="D1943" s="2" t="s">
        <v>3149</v>
      </c>
      <c r="E1943" s="2">
        <v>-4000</v>
      </c>
      <c r="F1943" s="2">
        <v>-4000</v>
      </c>
      <c r="G1943" s="34">
        <v>43885</v>
      </c>
      <c r="H1943" s="2">
        <v>32</v>
      </c>
      <c r="I1943" s="2" t="s">
        <v>4177</v>
      </c>
      <c r="J1943" s="2" t="s">
        <v>4920</v>
      </c>
      <c r="K1943" s="2" t="s">
        <v>3165</v>
      </c>
      <c r="L1943" s="373" t="s">
        <v>3494</v>
      </c>
    </row>
    <row r="1944" spans="1:12">
      <c r="A1944" s="2" t="s">
        <v>4953</v>
      </c>
      <c r="B1944" s="2">
        <v>1264740</v>
      </c>
      <c r="C1944" s="2" t="s">
        <v>3148</v>
      </c>
      <c r="D1944" s="2" t="s">
        <v>3149</v>
      </c>
      <c r="E1944" s="2">
        <v>-1540</v>
      </c>
      <c r="F1944" s="2">
        <v>-160</v>
      </c>
      <c r="G1944" s="34">
        <v>43823</v>
      </c>
      <c r="H1944" s="2">
        <v>94</v>
      </c>
      <c r="I1944" s="2" t="s">
        <v>4174</v>
      </c>
      <c r="J1944" s="2" t="s">
        <v>4920</v>
      </c>
      <c r="K1944" s="2" t="s">
        <v>3165</v>
      </c>
      <c r="L1944" s="373" t="s">
        <v>3494</v>
      </c>
    </row>
    <row r="1945" spans="1:12">
      <c r="A1945" s="2" t="s">
        <v>4912</v>
      </c>
      <c r="B1945" s="2">
        <v>1276261</v>
      </c>
      <c r="C1945" s="2" t="s">
        <v>3148</v>
      </c>
      <c r="D1945" s="2" t="s">
        <v>3149</v>
      </c>
      <c r="E1945" s="2">
        <v>-2240</v>
      </c>
      <c r="F1945" s="2">
        <v>-2240</v>
      </c>
      <c r="G1945" s="34">
        <v>43859</v>
      </c>
      <c r="H1945" s="2">
        <v>58</v>
      </c>
      <c r="I1945" s="2" t="s">
        <v>4177</v>
      </c>
      <c r="J1945" s="2" t="s">
        <v>4920</v>
      </c>
      <c r="K1945" s="2" t="s">
        <v>3165</v>
      </c>
      <c r="L1945" s="373" t="s">
        <v>3494</v>
      </c>
    </row>
    <row r="1946" spans="1:12">
      <c r="A1946" s="2" t="s">
        <v>4954</v>
      </c>
      <c r="B1946" s="2">
        <v>1274567</v>
      </c>
      <c r="C1946" s="2" t="s">
        <v>3148</v>
      </c>
      <c r="D1946" s="2" t="s">
        <v>3149</v>
      </c>
      <c r="E1946" s="2">
        <v>-2240</v>
      </c>
      <c r="F1946" s="2">
        <v>-2240</v>
      </c>
      <c r="G1946" s="34">
        <v>43853</v>
      </c>
      <c r="H1946" s="2">
        <v>64</v>
      </c>
      <c r="I1946" s="2" t="s">
        <v>4181</v>
      </c>
      <c r="J1946" s="2" t="s">
        <v>4920</v>
      </c>
      <c r="K1946" s="2" t="s">
        <v>3165</v>
      </c>
      <c r="L1946" s="373" t="s">
        <v>3494</v>
      </c>
    </row>
    <row r="1947" spans="1:12">
      <c r="A1947" s="2" t="s">
        <v>4930</v>
      </c>
      <c r="B1947" s="2">
        <v>1289835</v>
      </c>
      <c r="C1947" s="2" t="s">
        <v>3148</v>
      </c>
      <c r="D1947" s="2" t="s">
        <v>3149</v>
      </c>
      <c r="E1947" s="2">
        <v>-4000</v>
      </c>
      <c r="F1947" s="2">
        <v>-4000</v>
      </c>
      <c r="G1947" s="34">
        <v>43907</v>
      </c>
      <c r="H1947" s="2">
        <v>10</v>
      </c>
      <c r="I1947" s="2" t="s">
        <v>4179</v>
      </c>
      <c r="J1947" s="2" t="s">
        <v>4920</v>
      </c>
      <c r="K1947" s="2" t="s">
        <v>3165</v>
      </c>
      <c r="L1947" s="373" t="s">
        <v>3494</v>
      </c>
    </row>
    <row r="1948" spans="1:12">
      <c r="A1948" s="2" t="s">
        <v>4955</v>
      </c>
      <c r="B1948" s="2">
        <v>1289828</v>
      </c>
      <c r="C1948" s="2" t="s">
        <v>3148</v>
      </c>
      <c r="D1948" s="2" t="s">
        <v>3149</v>
      </c>
      <c r="E1948" s="2">
        <v>-4000</v>
      </c>
      <c r="F1948" s="2">
        <v>-4000</v>
      </c>
      <c r="G1948" s="34">
        <v>43907</v>
      </c>
      <c r="H1948" s="2">
        <v>10</v>
      </c>
      <c r="I1948" s="2" t="s">
        <v>4179</v>
      </c>
      <c r="J1948" s="2" t="s">
        <v>4920</v>
      </c>
      <c r="K1948" s="2" t="s">
        <v>3165</v>
      </c>
      <c r="L1948" s="373" t="s">
        <v>3494</v>
      </c>
    </row>
    <row r="1949" spans="1:12">
      <c r="A1949" s="2" t="s">
        <v>4915</v>
      </c>
      <c r="B1949" s="2">
        <v>1285179</v>
      </c>
      <c r="C1949" s="2" t="s">
        <v>3148</v>
      </c>
      <c r="D1949" s="2" t="s">
        <v>3149</v>
      </c>
      <c r="E1949" s="2">
        <v>-3000</v>
      </c>
      <c r="F1949" s="2">
        <v>-3000</v>
      </c>
      <c r="G1949" s="34">
        <v>43890</v>
      </c>
      <c r="H1949" s="2">
        <v>27</v>
      </c>
      <c r="I1949" s="2" t="s">
        <v>4179</v>
      </c>
      <c r="J1949" s="2" t="s">
        <v>4920</v>
      </c>
      <c r="K1949" s="2" t="s">
        <v>3165</v>
      </c>
      <c r="L1949" s="373" t="s">
        <v>3494</v>
      </c>
    </row>
    <row r="1950" spans="1:12">
      <c r="A1950" s="2" t="s">
        <v>3961</v>
      </c>
      <c r="B1950" s="2">
        <v>924692</v>
      </c>
      <c r="C1950" s="2" t="s">
        <v>3153</v>
      </c>
      <c r="D1950" s="2" t="s">
        <v>3154</v>
      </c>
      <c r="E1950" s="2">
        <v>35164</v>
      </c>
      <c r="F1950" s="2">
        <v>5364</v>
      </c>
      <c r="G1950" s="34">
        <v>43413</v>
      </c>
      <c r="H1950" s="2">
        <v>504</v>
      </c>
      <c r="I1950" s="2" t="s">
        <v>3870</v>
      </c>
      <c r="J1950" s="2" t="s">
        <v>3962</v>
      </c>
      <c r="K1950" s="2" t="s">
        <v>3941</v>
      </c>
      <c r="L1950" s="373" t="s">
        <v>3963</v>
      </c>
    </row>
    <row r="1951" spans="1:12">
      <c r="A1951" s="2" t="s">
        <v>3961</v>
      </c>
      <c r="B1951" s="2">
        <v>924692</v>
      </c>
      <c r="C1951" s="2" t="s">
        <v>3153</v>
      </c>
      <c r="D1951" s="2" t="s">
        <v>3154</v>
      </c>
      <c r="E1951" s="2">
        <v>37760</v>
      </c>
      <c r="F1951" s="2">
        <v>5760</v>
      </c>
      <c r="G1951" s="34">
        <v>43436</v>
      </c>
      <c r="H1951" s="2">
        <v>481</v>
      </c>
      <c r="I1951" s="2" t="s">
        <v>3870</v>
      </c>
      <c r="J1951" s="2" t="s">
        <v>3962</v>
      </c>
      <c r="K1951" s="2" t="s">
        <v>3941</v>
      </c>
      <c r="L1951" s="373" t="s">
        <v>3963</v>
      </c>
    </row>
    <row r="1952" spans="1:12">
      <c r="A1952" s="2" t="s">
        <v>3961</v>
      </c>
      <c r="B1952" s="2">
        <v>924692</v>
      </c>
      <c r="C1952" s="2" t="s">
        <v>3153</v>
      </c>
      <c r="D1952" s="2" t="s">
        <v>3154</v>
      </c>
      <c r="E1952" s="2">
        <v>50858</v>
      </c>
      <c r="F1952" s="2">
        <v>7758</v>
      </c>
      <c r="G1952" s="34">
        <v>43526</v>
      </c>
      <c r="H1952" s="2">
        <v>391</v>
      </c>
      <c r="I1952" s="2" t="s">
        <v>3870</v>
      </c>
      <c r="J1952" s="2" t="s">
        <v>3964</v>
      </c>
      <c r="K1952" s="2" t="s">
        <v>3941</v>
      </c>
      <c r="L1952" s="373" t="s">
        <v>3963</v>
      </c>
    </row>
    <row r="1953" spans="1:12">
      <c r="A1953" s="2" t="s">
        <v>3961</v>
      </c>
      <c r="B1953" s="2">
        <v>924692</v>
      </c>
      <c r="C1953" s="2" t="s">
        <v>3153</v>
      </c>
      <c r="D1953" s="2" t="s">
        <v>3154</v>
      </c>
      <c r="E1953" s="2">
        <v>125788</v>
      </c>
      <c r="F1953" s="2">
        <v>19188</v>
      </c>
      <c r="G1953" s="34">
        <v>43343</v>
      </c>
      <c r="H1953" s="2">
        <v>574</v>
      </c>
      <c r="I1953" s="2" t="s">
        <v>3870</v>
      </c>
      <c r="J1953" s="2" t="s">
        <v>3962</v>
      </c>
      <c r="K1953" s="2" t="s">
        <v>3941</v>
      </c>
      <c r="L1953" s="373" t="s">
        <v>3963</v>
      </c>
    </row>
    <row r="1954" spans="1:12">
      <c r="A1954" s="2" t="s">
        <v>3961</v>
      </c>
      <c r="B1954" s="2">
        <v>924692</v>
      </c>
      <c r="C1954" s="2" t="s">
        <v>3153</v>
      </c>
      <c r="D1954" s="2" t="s">
        <v>3154</v>
      </c>
      <c r="E1954" s="2">
        <v>343144</v>
      </c>
      <c r="F1954" s="2">
        <v>52344</v>
      </c>
      <c r="G1954" s="34">
        <v>43343</v>
      </c>
      <c r="H1954" s="2">
        <v>574</v>
      </c>
      <c r="I1954" s="2" t="s">
        <v>3870</v>
      </c>
      <c r="J1954" s="2" t="s">
        <v>3964</v>
      </c>
      <c r="K1954" s="2" t="s">
        <v>3941</v>
      </c>
      <c r="L1954" s="373" t="s">
        <v>3963</v>
      </c>
    </row>
    <row r="1955" spans="1:12">
      <c r="A1955" s="2" t="s">
        <v>3961</v>
      </c>
      <c r="B1955" s="2">
        <v>924692</v>
      </c>
      <c r="C1955" s="2" t="s">
        <v>3153</v>
      </c>
      <c r="D1955" s="2" t="s">
        <v>3154</v>
      </c>
      <c r="E1955" s="2">
        <v>154698</v>
      </c>
      <c r="F1955" s="2">
        <v>23598</v>
      </c>
      <c r="G1955" s="34">
        <v>43526</v>
      </c>
      <c r="H1955" s="2">
        <v>391</v>
      </c>
      <c r="I1955" s="2" t="s">
        <v>3870</v>
      </c>
      <c r="J1955" s="2" t="s">
        <v>3964</v>
      </c>
      <c r="K1955" s="2" t="s">
        <v>3941</v>
      </c>
      <c r="L1955" s="373" t="s">
        <v>3963</v>
      </c>
    </row>
    <row r="1956" spans="1:12">
      <c r="A1956" s="2" t="s">
        <v>3961</v>
      </c>
      <c r="B1956" s="2">
        <v>924692</v>
      </c>
      <c r="C1956" s="2" t="s">
        <v>3153</v>
      </c>
      <c r="D1956" s="2" t="s">
        <v>3154</v>
      </c>
      <c r="E1956" s="2">
        <v>58174</v>
      </c>
      <c r="F1956" s="2">
        <v>8874</v>
      </c>
      <c r="G1956" s="34">
        <v>43526</v>
      </c>
      <c r="H1956" s="2">
        <v>391</v>
      </c>
      <c r="I1956" s="2" t="s">
        <v>3870</v>
      </c>
      <c r="J1956" s="2" t="s">
        <v>3964</v>
      </c>
      <c r="K1956" s="2" t="s">
        <v>3941</v>
      </c>
      <c r="L1956" s="373" t="s">
        <v>3963</v>
      </c>
    </row>
    <row r="1957" spans="1:12">
      <c r="A1957" s="2" t="s">
        <v>3961</v>
      </c>
      <c r="B1957" s="2">
        <v>924692</v>
      </c>
      <c r="C1957" s="2" t="s">
        <v>3153</v>
      </c>
      <c r="D1957" s="2" t="s">
        <v>3154</v>
      </c>
      <c r="E1957" s="2">
        <v>23128</v>
      </c>
      <c r="F1957" s="2">
        <v>3528</v>
      </c>
      <c r="G1957" s="34">
        <v>43526</v>
      </c>
      <c r="H1957" s="2">
        <v>391</v>
      </c>
      <c r="I1957" s="2" t="s">
        <v>3870</v>
      </c>
      <c r="J1957" s="2" t="s">
        <v>3964</v>
      </c>
      <c r="K1957" s="2" t="s">
        <v>3941</v>
      </c>
      <c r="L1957" s="373" t="s">
        <v>3963</v>
      </c>
    </row>
    <row r="1958" spans="1:12">
      <c r="A1958" s="2" t="s">
        <v>3965</v>
      </c>
      <c r="B1958" s="2">
        <v>147190</v>
      </c>
      <c r="C1958" s="2" t="s">
        <v>3881</v>
      </c>
      <c r="D1958" s="2" t="s">
        <v>3882</v>
      </c>
      <c r="E1958" s="2">
        <v>-3576</v>
      </c>
      <c r="F1958" s="2">
        <v>-3576</v>
      </c>
      <c r="G1958" s="34">
        <v>43607</v>
      </c>
      <c r="H1958" s="2">
        <v>310</v>
      </c>
      <c r="I1958" s="2" t="s">
        <v>3870</v>
      </c>
      <c r="J1958" s="2" t="s">
        <v>3966</v>
      </c>
      <c r="K1958" s="2" t="s">
        <v>3941</v>
      </c>
      <c r="L1958" s="373" t="s">
        <v>3967</v>
      </c>
    </row>
    <row r="1959" spans="1:12">
      <c r="A1959" s="2" t="s">
        <v>3965</v>
      </c>
      <c r="B1959" s="2">
        <v>147190</v>
      </c>
      <c r="C1959" s="2" t="s">
        <v>3881</v>
      </c>
      <c r="D1959" s="2" t="s">
        <v>3882</v>
      </c>
      <c r="E1959" s="2">
        <v>-1160</v>
      </c>
      <c r="F1959" s="2">
        <v>-1160</v>
      </c>
      <c r="G1959" s="34">
        <v>43607</v>
      </c>
      <c r="H1959" s="2">
        <v>310</v>
      </c>
      <c r="I1959" s="2" t="s">
        <v>3870</v>
      </c>
      <c r="J1959" s="2" t="s">
        <v>3966</v>
      </c>
      <c r="K1959" s="2" t="s">
        <v>3941</v>
      </c>
      <c r="L1959" s="373" t="s">
        <v>3967</v>
      </c>
    </row>
    <row r="1960" spans="1:12">
      <c r="A1960" s="2" t="s">
        <v>3965</v>
      </c>
      <c r="B1960" s="2">
        <v>147190</v>
      </c>
      <c r="C1960" s="2" t="s">
        <v>3153</v>
      </c>
      <c r="D1960" s="2" t="s">
        <v>3154</v>
      </c>
      <c r="E1960" s="2">
        <v>1363</v>
      </c>
      <c r="F1960" s="2">
        <v>1363</v>
      </c>
      <c r="G1960" s="34">
        <v>43617</v>
      </c>
      <c r="H1960" s="2">
        <v>300</v>
      </c>
      <c r="I1960" s="2" t="s">
        <v>3870</v>
      </c>
      <c r="J1960" s="2" t="s">
        <v>3964</v>
      </c>
      <c r="K1960" s="2" t="s">
        <v>3941</v>
      </c>
      <c r="L1960" s="373" t="s">
        <v>3967</v>
      </c>
    </row>
    <row r="1961" spans="1:12">
      <c r="A1961" s="2" t="s">
        <v>3965</v>
      </c>
      <c r="B1961" s="2">
        <v>147190</v>
      </c>
      <c r="C1961" s="2" t="s">
        <v>3153</v>
      </c>
      <c r="D1961" s="2" t="s">
        <v>3154</v>
      </c>
      <c r="E1961" s="2">
        <v>9000</v>
      </c>
      <c r="F1961" s="2">
        <v>9000</v>
      </c>
      <c r="G1961" s="34">
        <v>43678</v>
      </c>
      <c r="H1961" s="2">
        <v>239</v>
      </c>
      <c r="I1961" s="2" t="s">
        <v>3870</v>
      </c>
      <c r="J1961" s="2" t="s">
        <v>3962</v>
      </c>
      <c r="K1961" s="2" t="s">
        <v>3941</v>
      </c>
      <c r="L1961" s="373" t="s">
        <v>3967</v>
      </c>
    </row>
    <row r="1962" spans="1:12">
      <c r="A1962" s="2" t="s">
        <v>3965</v>
      </c>
      <c r="B1962" s="2">
        <v>147190</v>
      </c>
      <c r="C1962" s="2" t="s">
        <v>3153</v>
      </c>
      <c r="D1962" s="2" t="s">
        <v>3154</v>
      </c>
      <c r="E1962" s="2">
        <v>21000</v>
      </c>
      <c r="F1962" s="2">
        <v>21000</v>
      </c>
      <c r="G1962" s="34">
        <v>43862</v>
      </c>
      <c r="H1962" s="2">
        <v>55</v>
      </c>
      <c r="I1962" s="2" t="s">
        <v>4177</v>
      </c>
      <c r="J1962" s="2" t="s">
        <v>3962</v>
      </c>
      <c r="K1962" s="2" t="s">
        <v>3941</v>
      </c>
      <c r="L1962" s="373" t="s">
        <v>3967</v>
      </c>
    </row>
    <row r="1963" spans="1:12">
      <c r="A1963" s="2" t="s">
        <v>3965</v>
      </c>
      <c r="B1963" s="2">
        <v>147190</v>
      </c>
      <c r="C1963" s="2" t="s">
        <v>3153</v>
      </c>
      <c r="D1963" s="2" t="s">
        <v>3154</v>
      </c>
      <c r="E1963" s="2">
        <v>270</v>
      </c>
      <c r="F1963" s="2">
        <v>270</v>
      </c>
      <c r="G1963" s="34">
        <v>43800</v>
      </c>
      <c r="H1963" s="2">
        <v>117</v>
      </c>
      <c r="I1963" s="2" t="s">
        <v>4174</v>
      </c>
      <c r="J1963" s="2" t="s">
        <v>3964</v>
      </c>
      <c r="K1963" s="2" t="s">
        <v>3941</v>
      </c>
      <c r="L1963" s="373" t="s">
        <v>3967</v>
      </c>
    </row>
    <row r="1964" spans="1:12">
      <c r="A1964" s="2" t="s">
        <v>3965</v>
      </c>
      <c r="B1964" s="2">
        <v>147190</v>
      </c>
      <c r="C1964" s="2" t="s">
        <v>3153</v>
      </c>
      <c r="D1964" s="2" t="s">
        <v>3154</v>
      </c>
      <c r="E1964" s="2">
        <v>12100</v>
      </c>
      <c r="F1964" s="2">
        <v>12100</v>
      </c>
      <c r="G1964" s="34">
        <v>43617</v>
      </c>
      <c r="H1964" s="2">
        <v>300</v>
      </c>
      <c r="I1964" s="2" t="s">
        <v>3870</v>
      </c>
      <c r="J1964" s="2" t="s">
        <v>3964</v>
      </c>
      <c r="K1964" s="2" t="s">
        <v>3941</v>
      </c>
      <c r="L1964" s="373" t="s">
        <v>3967</v>
      </c>
    </row>
    <row r="1965" spans="1:12">
      <c r="A1965" s="2" t="s">
        <v>3965</v>
      </c>
      <c r="B1965" s="2">
        <v>147190</v>
      </c>
      <c r="C1965" s="2" t="s">
        <v>3153</v>
      </c>
      <c r="D1965" s="2" t="s">
        <v>3154</v>
      </c>
      <c r="E1965" s="2">
        <v>11500</v>
      </c>
      <c r="F1965" s="2">
        <v>11500</v>
      </c>
      <c r="G1965" s="34">
        <v>43589</v>
      </c>
      <c r="H1965" s="2">
        <v>328</v>
      </c>
      <c r="I1965" s="2" t="s">
        <v>3870</v>
      </c>
      <c r="J1965" s="2" t="s">
        <v>3964</v>
      </c>
      <c r="K1965" s="2" t="s">
        <v>3941</v>
      </c>
      <c r="L1965" s="373" t="s">
        <v>3967</v>
      </c>
    </row>
    <row r="1966" spans="1:12">
      <c r="A1966" s="2" t="s">
        <v>3965</v>
      </c>
      <c r="B1966" s="2">
        <v>147190</v>
      </c>
      <c r="C1966" s="2" t="s">
        <v>3153</v>
      </c>
      <c r="D1966" s="2" t="s">
        <v>3154</v>
      </c>
      <c r="E1966" s="2">
        <v>18400</v>
      </c>
      <c r="F1966" s="2">
        <v>18400</v>
      </c>
      <c r="G1966" s="34">
        <v>43803</v>
      </c>
      <c r="H1966" s="2">
        <v>114</v>
      </c>
      <c r="I1966" s="2" t="s">
        <v>4174</v>
      </c>
      <c r="J1966" s="2" t="s">
        <v>3964</v>
      </c>
      <c r="K1966" s="2" t="s">
        <v>3941</v>
      </c>
      <c r="L1966" s="373" t="s">
        <v>3967</v>
      </c>
    </row>
    <row r="1967" spans="1:12">
      <c r="A1967" s="2" t="s">
        <v>3965</v>
      </c>
      <c r="B1967" s="2">
        <v>147190</v>
      </c>
      <c r="C1967" s="2" t="s">
        <v>3153</v>
      </c>
      <c r="D1967" s="2" t="s">
        <v>3154</v>
      </c>
      <c r="E1967" s="2">
        <v>11950</v>
      </c>
      <c r="F1967" s="2">
        <v>11950</v>
      </c>
      <c r="G1967" s="34">
        <v>43773</v>
      </c>
      <c r="H1967" s="2">
        <v>144</v>
      </c>
      <c r="I1967" s="2" t="s">
        <v>4174</v>
      </c>
      <c r="J1967" s="2" t="s">
        <v>3962</v>
      </c>
      <c r="K1967" s="2" t="s">
        <v>3941</v>
      </c>
      <c r="L1967" s="373" t="s">
        <v>3967</v>
      </c>
    </row>
    <row r="1968" spans="1:12">
      <c r="A1968" s="2" t="s">
        <v>3965</v>
      </c>
      <c r="B1968" s="2">
        <v>147190</v>
      </c>
      <c r="C1968" s="2" t="s">
        <v>3153</v>
      </c>
      <c r="D1968" s="2" t="s">
        <v>3154</v>
      </c>
      <c r="E1968" s="2">
        <v>9900</v>
      </c>
      <c r="F1968" s="2">
        <v>9900</v>
      </c>
      <c r="G1968" s="34">
        <v>43712</v>
      </c>
      <c r="H1968" s="2">
        <v>205</v>
      </c>
      <c r="I1968" s="2" t="s">
        <v>3870</v>
      </c>
      <c r="J1968" s="2" t="s">
        <v>3964</v>
      </c>
      <c r="K1968" s="2" t="s">
        <v>3941</v>
      </c>
      <c r="L1968" s="373" t="s">
        <v>3967</v>
      </c>
    </row>
    <row r="1969" spans="1:12">
      <c r="A1969" s="2" t="s">
        <v>3965</v>
      </c>
      <c r="B1969" s="2">
        <v>147190</v>
      </c>
      <c r="C1969" s="2" t="s">
        <v>3153</v>
      </c>
      <c r="D1969" s="2" t="s">
        <v>3154</v>
      </c>
      <c r="E1969" s="2">
        <v>11150</v>
      </c>
      <c r="F1969" s="2">
        <v>11150</v>
      </c>
      <c r="G1969" s="34">
        <v>43621</v>
      </c>
      <c r="H1969" s="2">
        <v>296</v>
      </c>
      <c r="I1969" s="2" t="s">
        <v>3870</v>
      </c>
      <c r="J1969" s="2" t="s">
        <v>3964</v>
      </c>
      <c r="K1969" s="2" t="s">
        <v>3941</v>
      </c>
      <c r="L1969" s="373" t="s">
        <v>3967</v>
      </c>
    </row>
    <row r="1970" spans="1:12">
      <c r="A1970" s="2" t="s">
        <v>3965</v>
      </c>
      <c r="B1970" s="2">
        <v>147190</v>
      </c>
      <c r="C1970" s="2" t="s">
        <v>3153</v>
      </c>
      <c r="D1970" s="2" t="s">
        <v>3154</v>
      </c>
      <c r="E1970" s="2">
        <v>13300</v>
      </c>
      <c r="F1970" s="2">
        <v>13300</v>
      </c>
      <c r="G1970" s="34">
        <v>43894</v>
      </c>
      <c r="H1970" s="2">
        <v>23</v>
      </c>
      <c r="I1970" s="2" t="s">
        <v>4179</v>
      </c>
      <c r="J1970" s="2" t="s">
        <v>3962</v>
      </c>
      <c r="K1970" s="2" t="s">
        <v>3941</v>
      </c>
      <c r="L1970" s="373" t="s">
        <v>3967</v>
      </c>
    </row>
    <row r="1971" spans="1:12">
      <c r="A1971" s="2" t="s">
        <v>3965</v>
      </c>
      <c r="B1971" s="2">
        <v>147190</v>
      </c>
      <c r="C1971" s="2" t="s">
        <v>3153</v>
      </c>
      <c r="D1971" s="2" t="s">
        <v>3154</v>
      </c>
      <c r="E1971" s="2">
        <v>17900</v>
      </c>
      <c r="F1971" s="2">
        <v>17900</v>
      </c>
      <c r="G1971" s="34">
        <v>43834</v>
      </c>
      <c r="H1971" s="2">
        <v>83</v>
      </c>
      <c r="I1971" s="2" t="s">
        <v>4181</v>
      </c>
      <c r="J1971" s="2" t="s">
        <v>3962</v>
      </c>
      <c r="K1971" s="2" t="s">
        <v>3941</v>
      </c>
      <c r="L1971" s="373" t="s">
        <v>3967</v>
      </c>
    </row>
    <row r="1972" spans="1:12">
      <c r="A1972" s="2" t="s">
        <v>3965</v>
      </c>
      <c r="B1972" s="2">
        <v>147190</v>
      </c>
      <c r="C1972" s="2" t="s">
        <v>3153</v>
      </c>
      <c r="D1972" s="2" t="s">
        <v>3154</v>
      </c>
      <c r="E1972" s="2">
        <v>10300</v>
      </c>
      <c r="F1972" s="2">
        <v>10300</v>
      </c>
      <c r="G1972" s="34">
        <v>43740</v>
      </c>
      <c r="H1972" s="2">
        <v>177</v>
      </c>
      <c r="I1972" s="2" t="s">
        <v>4174</v>
      </c>
      <c r="J1972" s="2" t="s">
        <v>3962</v>
      </c>
      <c r="K1972" s="2" t="s">
        <v>3941</v>
      </c>
      <c r="L1972" s="373" t="s">
        <v>3967</v>
      </c>
    </row>
    <row r="1973" spans="1:12">
      <c r="A1973" s="2" t="s">
        <v>4956</v>
      </c>
      <c r="B1973" s="2">
        <v>1244291</v>
      </c>
      <c r="C1973" s="2" t="s">
        <v>3153</v>
      </c>
      <c r="D1973" s="2" t="s">
        <v>3154</v>
      </c>
      <c r="E1973" s="2">
        <v>129157</v>
      </c>
      <c r="F1973" s="2">
        <v>129157</v>
      </c>
      <c r="G1973" s="34">
        <v>43890</v>
      </c>
      <c r="H1973" s="2">
        <v>27</v>
      </c>
      <c r="I1973" s="2" t="s">
        <v>4179</v>
      </c>
      <c r="J1973" s="2" t="s">
        <v>3962</v>
      </c>
      <c r="K1973" s="2" t="s">
        <v>3941</v>
      </c>
      <c r="L1973" s="373" t="s">
        <v>4957</v>
      </c>
    </row>
    <row r="1974" spans="1:12">
      <c r="A1974" s="2" t="s">
        <v>4956</v>
      </c>
      <c r="B1974" s="2">
        <v>1244291</v>
      </c>
      <c r="C1974" s="2" t="s">
        <v>3153</v>
      </c>
      <c r="D1974" s="2" t="s">
        <v>3154</v>
      </c>
      <c r="E1974" s="2">
        <v>99868</v>
      </c>
      <c r="F1974" s="2">
        <v>99868</v>
      </c>
      <c r="G1974" s="34">
        <v>43890</v>
      </c>
      <c r="H1974" s="2">
        <v>27</v>
      </c>
      <c r="I1974" s="2" t="s">
        <v>4179</v>
      </c>
      <c r="J1974" s="2" t="s">
        <v>3962</v>
      </c>
      <c r="K1974" s="2" t="s">
        <v>3941</v>
      </c>
      <c r="L1974" s="373" t="s">
        <v>4957</v>
      </c>
    </row>
    <row r="1975" spans="1:12">
      <c r="A1975" s="2" t="s">
        <v>4956</v>
      </c>
      <c r="B1975" s="2">
        <v>1244291</v>
      </c>
      <c r="C1975" s="2" t="s">
        <v>3153</v>
      </c>
      <c r="D1975" s="2" t="s">
        <v>3154</v>
      </c>
      <c r="E1975" s="2">
        <v>98108</v>
      </c>
      <c r="F1975" s="2">
        <v>98108</v>
      </c>
      <c r="G1975" s="34">
        <v>43763</v>
      </c>
      <c r="H1975" s="2">
        <v>154</v>
      </c>
      <c r="I1975" s="2" t="s">
        <v>4174</v>
      </c>
      <c r="J1975" s="2" t="s">
        <v>3962</v>
      </c>
      <c r="K1975" s="2" t="s">
        <v>3941</v>
      </c>
      <c r="L1975" s="373" t="s">
        <v>4957</v>
      </c>
    </row>
    <row r="1976" spans="1:12">
      <c r="A1976" s="2" t="s">
        <v>4956</v>
      </c>
      <c r="B1976" s="2">
        <v>1244291</v>
      </c>
      <c r="C1976" s="2" t="s">
        <v>3153</v>
      </c>
      <c r="D1976" s="2" t="s">
        <v>3154</v>
      </c>
      <c r="E1976" s="2">
        <v>67514</v>
      </c>
      <c r="F1976" s="2">
        <v>67514</v>
      </c>
      <c r="G1976" s="34">
        <v>43763</v>
      </c>
      <c r="H1976" s="2">
        <v>154</v>
      </c>
      <c r="I1976" s="2" t="s">
        <v>4174</v>
      </c>
      <c r="J1976" s="2" t="s">
        <v>3962</v>
      </c>
      <c r="K1976" s="2" t="s">
        <v>3941</v>
      </c>
      <c r="L1976" s="373" t="s">
        <v>4957</v>
      </c>
    </row>
    <row r="1977" spans="1:12">
      <c r="A1977" s="2" t="s">
        <v>4956</v>
      </c>
      <c r="B1977" s="2">
        <v>1244291</v>
      </c>
      <c r="C1977" s="2" t="s">
        <v>3153</v>
      </c>
      <c r="D1977" s="2" t="s">
        <v>3154</v>
      </c>
      <c r="E1977" s="2">
        <v>105654</v>
      </c>
      <c r="F1977" s="2">
        <v>105654</v>
      </c>
      <c r="G1977" s="34">
        <v>43890</v>
      </c>
      <c r="H1977" s="2">
        <v>27</v>
      </c>
      <c r="I1977" s="2" t="s">
        <v>4179</v>
      </c>
      <c r="J1977" s="2" t="s">
        <v>3962</v>
      </c>
      <c r="K1977" s="2" t="s">
        <v>3941</v>
      </c>
      <c r="L1977" s="373" t="s">
        <v>4957</v>
      </c>
    </row>
    <row r="1978" spans="1:12">
      <c r="A1978" s="2" t="s">
        <v>4956</v>
      </c>
      <c r="B1978" s="2">
        <v>1244291</v>
      </c>
      <c r="C1978" s="2" t="s">
        <v>3153</v>
      </c>
      <c r="D1978" s="2" t="s">
        <v>3154</v>
      </c>
      <c r="E1978" s="2">
        <v>129157</v>
      </c>
      <c r="F1978" s="2">
        <v>129157</v>
      </c>
      <c r="G1978" s="34">
        <v>43890</v>
      </c>
      <c r="H1978" s="2">
        <v>27</v>
      </c>
      <c r="I1978" s="2" t="s">
        <v>4179</v>
      </c>
      <c r="J1978" s="2" t="s">
        <v>3962</v>
      </c>
      <c r="K1978" s="2" t="s">
        <v>3941</v>
      </c>
      <c r="L1978" s="373" t="s">
        <v>4957</v>
      </c>
    </row>
    <row r="1979" spans="1:12">
      <c r="A1979" s="2" t="s">
        <v>4956</v>
      </c>
      <c r="B1979" s="2">
        <v>1244291</v>
      </c>
      <c r="C1979" s="2" t="s">
        <v>3153</v>
      </c>
      <c r="D1979" s="2" t="s">
        <v>3154</v>
      </c>
      <c r="E1979" s="2">
        <v>110028</v>
      </c>
      <c r="F1979" s="2">
        <v>110028</v>
      </c>
      <c r="G1979" s="34">
        <v>43802</v>
      </c>
      <c r="H1979" s="2">
        <v>115</v>
      </c>
      <c r="I1979" s="2" t="s">
        <v>4174</v>
      </c>
      <c r="J1979" s="2" t="s">
        <v>3962</v>
      </c>
      <c r="K1979" s="2" t="s">
        <v>3941</v>
      </c>
      <c r="L1979" s="373" t="s">
        <v>4957</v>
      </c>
    </row>
    <row r="1980" spans="1:12">
      <c r="A1980" s="2" t="s">
        <v>4956</v>
      </c>
      <c r="B1980" s="2">
        <v>1244291</v>
      </c>
      <c r="C1980" s="2" t="s">
        <v>3153</v>
      </c>
      <c r="D1980" s="2" t="s">
        <v>3154</v>
      </c>
      <c r="E1980" s="2">
        <v>77076</v>
      </c>
      <c r="F1980" s="2">
        <v>77076</v>
      </c>
      <c r="G1980" s="34">
        <v>43890</v>
      </c>
      <c r="H1980" s="2">
        <v>27</v>
      </c>
      <c r="I1980" s="2" t="s">
        <v>4179</v>
      </c>
      <c r="J1980" s="2" t="s">
        <v>3962</v>
      </c>
      <c r="K1980" s="2" t="s">
        <v>3941</v>
      </c>
      <c r="L1980" s="373" t="s">
        <v>4957</v>
      </c>
    </row>
    <row r="1981" spans="1:12">
      <c r="A1981" s="2" t="s">
        <v>4956</v>
      </c>
      <c r="B1981" s="2">
        <v>1244291</v>
      </c>
      <c r="C1981" s="2" t="s">
        <v>3153</v>
      </c>
      <c r="D1981" s="2" t="s">
        <v>3154</v>
      </c>
      <c r="E1981" s="2">
        <v>67514</v>
      </c>
      <c r="F1981" s="2">
        <v>67514</v>
      </c>
      <c r="G1981" s="34">
        <v>43763</v>
      </c>
      <c r="H1981" s="2">
        <v>154</v>
      </c>
      <c r="I1981" s="2" t="s">
        <v>4174</v>
      </c>
      <c r="J1981" s="2" t="s">
        <v>3962</v>
      </c>
      <c r="K1981" s="2" t="s">
        <v>3941</v>
      </c>
      <c r="L1981" s="373" t="s">
        <v>4957</v>
      </c>
    </row>
    <row r="1982" spans="1:12">
      <c r="A1982" s="2" t="s">
        <v>4956</v>
      </c>
      <c r="B1982" s="2">
        <v>1244291</v>
      </c>
      <c r="C1982" s="2" t="s">
        <v>3153</v>
      </c>
      <c r="D1982" s="2" t="s">
        <v>3154</v>
      </c>
      <c r="E1982" s="2">
        <v>74181</v>
      </c>
      <c r="F1982" s="2">
        <v>74181</v>
      </c>
      <c r="G1982" s="34">
        <v>43763</v>
      </c>
      <c r="H1982" s="2">
        <v>154</v>
      </c>
      <c r="I1982" s="2" t="s">
        <v>4174</v>
      </c>
      <c r="J1982" s="2" t="s">
        <v>3962</v>
      </c>
      <c r="K1982" s="2" t="s">
        <v>3941</v>
      </c>
      <c r="L1982" s="373" t="s">
        <v>4957</v>
      </c>
    </row>
    <row r="1983" spans="1:12">
      <c r="A1983" s="2" t="s">
        <v>4110</v>
      </c>
      <c r="B1983" s="2">
        <v>297196</v>
      </c>
      <c r="C1983" s="2" t="s">
        <v>3881</v>
      </c>
      <c r="D1983" s="2" t="s">
        <v>3882</v>
      </c>
      <c r="E1983" s="2">
        <v>-418</v>
      </c>
      <c r="F1983" s="2">
        <v>-70</v>
      </c>
      <c r="G1983" s="34">
        <v>43750</v>
      </c>
      <c r="H1983" s="2">
        <v>167</v>
      </c>
      <c r="I1983" s="2" t="s">
        <v>4174</v>
      </c>
      <c r="J1983" s="2" t="s">
        <v>3966</v>
      </c>
      <c r="K1983" s="2" t="s">
        <v>3941</v>
      </c>
      <c r="L1983" s="373" t="s">
        <v>4958</v>
      </c>
    </row>
    <row r="1984" spans="1:12">
      <c r="A1984" s="2" t="s">
        <v>4110</v>
      </c>
      <c r="B1984" s="2">
        <v>297196</v>
      </c>
      <c r="C1984" s="2" t="s">
        <v>3881</v>
      </c>
      <c r="D1984" s="2" t="s">
        <v>3882</v>
      </c>
      <c r="E1984" s="2">
        <v>-103</v>
      </c>
      <c r="F1984" s="2">
        <v>-103</v>
      </c>
      <c r="G1984" s="34">
        <v>43908</v>
      </c>
      <c r="H1984" s="2">
        <v>9</v>
      </c>
      <c r="I1984" s="2" t="s">
        <v>4179</v>
      </c>
      <c r="J1984" s="2" t="s">
        <v>3966</v>
      </c>
      <c r="K1984" s="2" t="s">
        <v>3941</v>
      </c>
      <c r="L1984" s="373" t="s">
        <v>4958</v>
      </c>
    </row>
    <row r="1985" spans="1:12">
      <c r="A1985" s="2" t="s">
        <v>4110</v>
      </c>
      <c r="B1985" s="2">
        <v>297196</v>
      </c>
      <c r="C1985" s="2" t="s">
        <v>3881</v>
      </c>
      <c r="D1985" s="2" t="s">
        <v>3882</v>
      </c>
      <c r="E1985" s="2">
        <v>-67</v>
      </c>
      <c r="F1985" s="2">
        <v>-67</v>
      </c>
      <c r="G1985" s="34">
        <v>43907</v>
      </c>
      <c r="H1985" s="2">
        <v>10</v>
      </c>
      <c r="I1985" s="2" t="s">
        <v>4179</v>
      </c>
      <c r="J1985" s="2" t="s">
        <v>3966</v>
      </c>
      <c r="K1985" s="2" t="s">
        <v>3941</v>
      </c>
      <c r="L1985" s="373" t="s">
        <v>4958</v>
      </c>
    </row>
    <row r="1986" spans="1:12">
      <c r="A1986" s="2" t="s">
        <v>4959</v>
      </c>
      <c r="B1986" s="2">
        <v>330007</v>
      </c>
      <c r="C1986" s="2" t="s">
        <v>3881</v>
      </c>
      <c r="D1986" s="2" t="s">
        <v>3882</v>
      </c>
      <c r="E1986" s="2">
        <v>-455</v>
      </c>
      <c r="F1986" s="2">
        <v>-455</v>
      </c>
      <c r="G1986" s="34">
        <v>43908</v>
      </c>
      <c r="H1986" s="2">
        <v>9</v>
      </c>
      <c r="I1986" s="2" t="s">
        <v>4179</v>
      </c>
      <c r="J1986" s="2" t="s">
        <v>3966</v>
      </c>
      <c r="K1986" s="2" t="s">
        <v>3941</v>
      </c>
      <c r="L1986" s="373" t="s">
        <v>4960</v>
      </c>
    </row>
    <row r="1987" spans="1:12">
      <c r="A1987" s="2" t="s">
        <v>4959</v>
      </c>
      <c r="B1987" s="2">
        <v>330007</v>
      </c>
      <c r="C1987" s="2" t="s">
        <v>3881</v>
      </c>
      <c r="D1987" s="2" t="s">
        <v>3882</v>
      </c>
      <c r="E1987" s="2">
        <v>-150</v>
      </c>
      <c r="F1987" s="2">
        <v>-150</v>
      </c>
      <c r="G1987" s="34">
        <v>43907</v>
      </c>
      <c r="H1987" s="2">
        <v>10</v>
      </c>
      <c r="I1987" s="2" t="s">
        <v>4179</v>
      </c>
      <c r="J1987" s="2" t="s">
        <v>3966</v>
      </c>
      <c r="K1987" s="2" t="s">
        <v>3941</v>
      </c>
      <c r="L1987" s="373" t="s">
        <v>4960</v>
      </c>
    </row>
    <row r="1988" spans="1:12">
      <c r="A1988" s="2" t="s">
        <v>4959</v>
      </c>
      <c r="B1988" s="2">
        <v>330007</v>
      </c>
      <c r="C1988" s="2" t="s">
        <v>3153</v>
      </c>
      <c r="D1988" s="2" t="s">
        <v>3154</v>
      </c>
      <c r="E1988" s="2">
        <v>1534</v>
      </c>
      <c r="F1988" s="2">
        <v>1534</v>
      </c>
      <c r="G1988" s="34">
        <v>43911</v>
      </c>
      <c r="H1988" s="2">
        <v>6</v>
      </c>
      <c r="I1988" s="2" t="s">
        <v>4179</v>
      </c>
      <c r="J1988" s="2" t="s">
        <v>3962</v>
      </c>
      <c r="K1988" s="2" t="s">
        <v>3941</v>
      </c>
      <c r="L1988" s="373" t="s">
        <v>4960</v>
      </c>
    </row>
    <row r="1989" spans="1:12">
      <c r="A1989" s="2" t="s">
        <v>4959</v>
      </c>
      <c r="B1989" s="2">
        <v>330007</v>
      </c>
      <c r="C1989" s="2" t="s">
        <v>3153</v>
      </c>
      <c r="D1989" s="2" t="s">
        <v>3154</v>
      </c>
      <c r="E1989" s="2">
        <v>1652</v>
      </c>
      <c r="F1989" s="2">
        <v>1652</v>
      </c>
      <c r="G1989" s="34">
        <v>43911</v>
      </c>
      <c r="H1989" s="2">
        <v>6</v>
      </c>
      <c r="I1989" s="2" t="s">
        <v>4179</v>
      </c>
      <c r="J1989" s="2" t="s">
        <v>3962</v>
      </c>
      <c r="K1989" s="2" t="s">
        <v>3941</v>
      </c>
      <c r="L1989" s="373" t="s">
        <v>4960</v>
      </c>
    </row>
    <row r="1990" spans="1:12">
      <c r="A1990" s="2" t="s">
        <v>4959</v>
      </c>
      <c r="B1990" s="2">
        <v>330007</v>
      </c>
      <c r="C1990" s="2" t="s">
        <v>3153</v>
      </c>
      <c r="D1990" s="2" t="s">
        <v>3154</v>
      </c>
      <c r="E1990" s="2">
        <v>4956</v>
      </c>
      <c r="F1990" s="2">
        <v>4956</v>
      </c>
      <c r="G1990" s="34">
        <v>43911</v>
      </c>
      <c r="H1990" s="2">
        <v>6</v>
      </c>
      <c r="I1990" s="2" t="s">
        <v>4179</v>
      </c>
      <c r="J1990" s="2" t="s">
        <v>3962</v>
      </c>
      <c r="K1990" s="2" t="s">
        <v>3941</v>
      </c>
      <c r="L1990" s="373" t="s">
        <v>4960</v>
      </c>
    </row>
    <row r="1991" spans="1:12">
      <c r="A1991" s="2" t="s">
        <v>4959</v>
      </c>
      <c r="B1991" s="2">
        <v>330007</v>
      </c>
      <c r="C1991" s="2" t="s">
        <v>3153</v>
      </c>
      <c r="D1991" s="2" t="s">
        <v>3154</v>
      </c>
      <c r="E1991" s="2">
        <v>4012</v>
      </c>
      <c r="F1991" s="2">
        <v>4012</v>
      </c>
      <c r="G1991" s="34">
        <v>43911</v>
      </c>
      <c r="H1991" s="2">
        <v>6</v>
      </c>
      <c r="I1991" s="2" t="s">
        <v>4179</v>
      </c>
      <c r="J1991" s="2" t="s">
        <v>3962</v>
      </c>
      <c r="K1991" s="2" t="s">
        <v>3941</v>
      </c>
      <c r="L1991" s="373" t="s">
        <v>4960</v>
      </c>
    </row>
    <row r="1992" spans="1:12">
      <c r="A1992" s="2" t="s">
        <v>4959</v>
      </c>
      <c r="B1992" s="2">
        <v>330007</v>
      </c>
      <c r="C1992" s="2" t="s">
        <v>3153</v>
      </c>
      <c r="D1992" s="2" t="s">
        <v>3154</v>
      </c>
      <c r="E1992" s="2">
        <v>5015</v>
      </c>
      <c r="F1992" s="2">
        <v>5015</v>
      </c>
      <c r="G1992" s="34">
        <v>43911</v>
      </c>
      <c r="H1992" s="2">
        <v>6</v>
      </c>
      <c r="I1992" s="2" t="s">
        <v>4179</v>
      </c>
      <c r="J1992" s="2" t="s">
        <v>3962</v>
      </c>
      <c r="K1992" s="2" t="s">
        <v>3941</v>
      </c>
      <c r="L1992" s="373" t="s">
        <v>4960</v>
      </c>
    </row>
    <row r="1993" spans="1:12">
      <c r="A1993" s="2" t="s">
        <v>4959</v>
      </c>
      <c r="B1993" s="2">
        <v>330007</v>
      </c>
      <c r="C1993" s="2" t="s">
        <v>3153</v>
      </c>
      <c r="D1993" s="2" t="s">
        <v>3154</v>
      </c>
      <c r="E1993" s="2">
        <v>3422</v>
      </c>
      <c r="F1993" s="2">
        <v>3422</v>
      </c>
      <c r="G1993" s="34">
        <v>43911</v>
      </c>
      <c r="H1993" s="2">
        <v>6</v>
      </c>
      <c r="I1993" s="2" t="s">
        <v>4179</v>
      </c>
      <c r="J1993" s="2" t="s">
        <v>3962</v>
      </c>
      <c r="K1993" s="2" t="s">
        <v>3941</v>
      </c>
      <c r="L1993" s="373" t="s">
        <v>4960</v>
      </c>
    </row>
    <row r="1994" spans="1:12">
      <c r="A1994" s="2" t="s">
        <v>4959</v>
      </c>
      <c r="B1994" s="2">
        <v>330007</v>
      </c>
      <c r="C1994" s="2" t="s">
        <v>3153</v>
      </c>
      <c r="D1994" s="2" t="s">
        <v>3154</v>
      </c>
      <c r="E1994" s="2">
        <v>1711</v>
      </c>
      <c r="F1994" s="2">
        <v>1711</v>
      </c>
      <c r="G1994" s="34">
        <v>43911</v>
      </c>
      <c r="H1994" s="2">
        <v>6</v>
      </c>
      <c r="I1994" s="2" t="s">
        <v>4179</v>
      </c>
      <c r="J1994" s="2" t="s">
        <v>3962</v>
      </c>
      <c r="K1994" s="2" t="s">
        <v>3941</v>
      </c>
      <c r="L1994" s="373" t="s">
        <v>4960</v>
      </c>
    </row>
    <row r="1995" spans="1:12">
      <c r="A1995" s="2" t="s">
        <v>4959</v>
      </c>
      <c r="B1995" s="2">
        <v>330007</v>
      </c>
      <c r="C1995" s="2" t="s">
        <v>3153</v>
      </c>
      <c r="D1995" s="2" t="s">
        <v>3154</v>
      </c>
      <c r="E1995" s="2">
        <v>18408</v>
      </c>
      <c r="F1995" s="2">
        <v>18408</v>
      </c>
      <c r="G1995" s="34">
        <v>43911</v>
      </c>
      <c r="H1995" s="2">
        <v>6</v>
      </c>
      <c r="I1995" s="2" t="s">
        <v>4179</v>
      </c>
      <c r="J1995" s="2" t="s">
        <v>3962</v>
      </c>
      <c r="K1995" s="2" t="s">
        <v>3941</v>
      </c>
      <c r="L1995" s="373" t="s">
        <v>4960</v>
      </c>
    </row>
    <row r="1996" spans="1:12">
      <c r="A1996" s="2" t="s">
        <v>4959</v>
      </c>
      <c r="B1996" s="2">
        <v>330007</v>
      </c>
      <c r="C1996" s="2" t="s">
        <v>3153</v>
      </c>
      <c r="D1996" s="2" t="s">
        <v>3154</v>
      </c>
      <c r="E1996" s="2">
        <v>6844</v>
      </c>
      <c r="F1996" s="2">
        <v>6844</v>
      </c>
      <c r="G1996" s="34">
        <v>43911</v>
      </c>
      <c r="H1996" s="2">
        <v>6</v>
      </c>
      <c r="I1996" s="2" t="s">
        <v>4179</v>
      </c>
      <c r="J1996" s="2" t="s">
        <v>3962</v>
      </c>
      <c r="K1996" s="2" t="s">
        <v>3941</v>
      </c>
      <c r="L1996" s="373" t="s">
        <v>4960</v>
      </c>
    </row>
    <row r="1997" spans="1:12">
      <c r="A1997" s="2" t="s">
        <v>4961</v>
      </c>
      <c r="B1997" s="2">
        <v>331068</v>
      </c>
      <c r="C1997" s="2" t="s">
        <v>3153</v>
      </c>
      <c r="D1997" s="2" t="s">
        <v>3154</v>
      </c>
      <c r="E1997" s="2">
        <v>1030000</v>
      </c>
      <c r="F1997" s="2">
        <v>1030000</v>
      </c>
      <c r="G1997" s="34">
        <v>43834</v>
      </c>
      <c r="H1997" s="2">
        <v>83</v>
      </c>
      <c r="I1997" s="2" t="s">
        <v>4181</v>
      </c>
      <c r="J1997" s="2" t="s">
        <v>3964</v>
      </c>
      <c r="K1997" s="2" t="s">
        <v>3941</v>
      </c>
      <c r="L1997" s="373" t="s">
        <v>4962</v>
      </c>
    </row>
    <row r="1998" spans="1:12">
      <c r="A1998" s="2" t="s">
        <v>3968</v>
      </c>
      <c r="B1998" s="2">
        <v>330003</v>
      </c>
      <c r="C1998" s="2" t="s">
        <v>3881</v>
      </c>
      <c r="D1998" s="2" t="s">
        <v>3882</v>
      </c>
      <c r="E1998" s="2">
        <v>-446917.92</v>
      </c>
      <c r="F1998" s="2">
        <v>-13763.51</v>
      </c>
      <c r="G1998" s="34">
        <v>43865</v>
      </c>
      <c r="H1998" s="2">
        <v>52</v>
      </c>
      <c r="I1998" s="2" t="s">
        <v>4177</v>
      </c>
      <c r="J1998" s="2" t="s">
        <v>3966</v>
      </c>
      <c r="K1998" s="2" t="s">
        <v>3941</v>
      </c>
      <c r="L1998" s="373" t="s">
        <v>3969</v>
      </c>
    </row>
    <row r="1999" spans="1:12">
      <c r="A1999" s="2" t="s">
        <v>3968</v>
      </c>
      <c r="B1999" s="2">
        <v>330003</v>
      </c>
      <c r="C1999" s="2" t="s">
        <v>3153</v>
      </c>
      <c r="D1999" s="2" t="s">
        <v>3154</v>
      </c>
      <c r="E1999" s="2">
        <v>1836000</v>
      </c>
      <c r="F1999" s="2">
        <v>1836000</v>
      </c>
      <c r="G1999" s="34">
        <v>43832</v>
      </c>
      <c r="H1999" s="2">
        <v>85</v>
      </c>
      <c r="I1999" s="2" t="s">
        <v>4181</v>
      </c>
      <c r="J1999" s="2" t="s">
        <v>3964</v>
      </c>
      <c r="K1999" s="2" t="s">
        <v>3941</v>
      </c>
      <c r="L1999" s="373" t="s">
        <v>3969</v>
      </c>
    </row>
    <row r="2000" spans="1:12">
      <c r="A2000" s="2" t="s">
        <v>3968</v>
      </c>
      <c r="B2000" s="2">
        <v>330003</v>
      </c>
      <c r="C2000" s="2" t="s">
        <v>3153</v>
      </c>
      <c r="D2000" s="2" t="s">
        <v>3154</v>
      </c>
      <c r="E2000" s="2">
        <v>53620</v>
      </c>
      <c r="F2000" s="2">
        <v>53620</v>
      </c>
      <c r="G2000" s="34">
        <v>43644</v>
      </c>
      <c r="H2000" s="2">
        <v>273</v>
      </c>
      <c r="I2000" s="2" t="s">
        <v>3870</v>
      </c>
      <c r="J2000" s="2" t="s">
        <v>3962</v>
      </c>
      <c r="K2000" s="2" t="s">
        <v>3941</v>
      </c>
      <c r="L2000" s="373" t="s">
        <v>3969</v>
      </c>
    </row>
    <row r="2001" spans="1:12">
      <c r="A2001" s="2" t="s">
        <v>3968</v>
      </c>
      <c r="B2001" s="2">
        <v>330003</v>
      </c>
      <c r="C2001" s="2" t="s">
        <v>3153</v>
      </c>
      <c r="D2001" s="2" t="s">
        <v>3154</v>
      </c>
      <c r="E2001" s="2">
        <v>3092000</v>
      </c>
      <c r="F2001" s="2">
        <v>3092000</v>
      </c>
      <c r="G2001" s="34">
        <v>43801</v>
      </c>
      <c r="H2001" s="2">
        <v>116</v>
      </c>
      <c r="I2001" s="2" t="s">
        <v>4174</v>
      </c>
      <c r="J2001" s="2" t="s">
        <v>3962</v>
      </c>
      <c r="K2001" s="2" t="s">
        <v>3941</v>
      </c>
      <c r="L2001" s="373" t="s">
        <v>3969</v>
      </c>
    </row>
    <row r="2002" spans="1:12">
      <c r="A2002" s="2" t="s">
        <v>3968</v>
      </c>
      <c r="B2002" s="2">
        <v>330003</v>
      </c>
      <c r="C2002" s="2" t="s">
        <v>3153</v>
      </c>
      <c r="D2002" s="2" t="s">
        <v>3154</v>
      </c>
      <c r="E2002" s="2">
        <v>2131000</v>
      </c>
      <c r="F2002" s="2">
        <v>2131000</v>
      </c>
      <c r="G2002" s="34">
        <v>43773</v>
      </c>
      <c r="H2002" s="2">
        <v>144</v>
      </c>
      <c r="I2002" s="2" t="s">
        <v>4174</v>
      </c>
      <c r="J2002" s="2" t="s">
        <v>3962</v>
      </c>
      <c r="K2002" s="2" t="s">
        <v>3941</v>
      </c>
      <c r="L2002" s="373" t="s">
        <v>3969</v>
      </c>
    </row>
    <row r="2003" spans="1:12">
      <c r="A2003" s="2" t="s">
        <v>3968</v>
      </c>
      <c r="B2003" s="2">
        <v>330003</v>
      </c>
      <c r="C2003" s="2" t="s">
        <v>3153</v>
      </c>
      <c r="D2003" s="2" t="s">
        <v>3154</v>
      </c>
      <c r="E2003" s="2">
        <v>1912500</v>
      </c>
      <c r="F2003" s="2">
        <v>1912500</v>
      </c>
      <c r="G2003" s="34">
        <v>43862</v>
      </c>
      <c r="H2003" s="2">
        <v>55</v>
      </c>
      <c r="I2003" s="2" t="s">
        <v>4177</v>
      </c>
      <c r="J2003" s="2" t="s">
        <v>3964</v>
      </c>
      <c r="K2003" s="2" t="s">
        <v>3941</v>
      </c>
      <c r="L2003" s="373" t="s">
        <v>3969</v>
      </c>
    </row>
    <row r="2004" spans="1:12">
      <c r="A2004" s="2" t="s">
        <v>3968</v>
      </c>
      <c r="B2004" s="2">
        <v>330003</v>
      </c>
      <c r="C2004" s="2" t="s">
        <v>3153</v>
      </c>
      <c r="D2004" s="2" t="s">
        <v>3154</v>
      </c>
      <c r="E2004" s="2">
        <v>135086</v>
      </c>
      <c r="F2004" s="2">
        <v>135086</v>
      </c>
      <c r="G2004" s="34">
        <v>43708</v>
      </c>
      <c r="H2004" s="2">
        <v>209</v>
      </c>
      <c r="I2004" s="2" t="s">
        <v>3870</v>
      </c>
      <c r="J2004" s="2" t="s">
        <v>3962</v>
      </c>
      <c r="K2004" s="2" t="s">
        <v>3941</v>
      </c>
      <c r="L2004" s="373" t="s">
        <v>3969</v>
      </c>
    </row>
    <row r="2005" spans="1:12">
      <c r="A2005" s="2" t="s">
        <v>3968</v>
      </c>
      <c r="B2005" s="2">
        <v>330003</v>
      </c>
      <c r="C2005" s="2" t="s">
        <v>3153</v>
      </c>
      <c r="D2005" s="2" t="s">
        <v>3154</v>
      </c>
      <c r="E2005" s="2">
        <v>1673000</v>
      </c>
      <c r="F2005" s="2">
        <v>1673000</v>
      </c>
      <c r="G2005" s="34">
        <v>43894</v>
      </c>
      <c r="H2005" s="2">
        <v>23</v>
      </c>
      <c r="I2005" s="2" t="s">
        <v>4179</v>
      </c>
      <c r="J2005" s="2" t="s">
        <v>3964</v>
      </c>
      <c r="K2005" s="2" t="s">
        <v>3941</v>
      </c>
      <c r="L2005" s="373" t="s">
        <v>3969</v>
      </c>
    </row>
    <row r="2006" spans="1:12">
      <c r="A2006" s="2" t="s">
        <v>3968</v>
      </c>
      <c r="B2006" s="2">
        <v>330003</v>
      </c>
      <c r="C2006" s="2" t="s">
        <v>3153</v>
      </c>
      <c r="D2006" s="2" t="s">
        <v>3154</v>
      </c>
      <c r="E2006" s="2">
        <v>53620</v>
      </c>
      <c r="F2006" s="2">
        <v>53620</v>
      </c>
      <c r="G2006" s="34">
        <v>43644</v>
      </c>
      <c r="H2006" s="2">
        <v>273</v>
      </c>
      <c r="I2006" s="2" t="s">
        <v>3870</v>
      </c>
      <c r="J2006" s="2" t="s">
        <v>3962</v>
      </c>
      <c r="K2006" s="2" t="s">
        <v>3941</v>
      </c>
      <c r="L2006" s="373" t="s">
        <v>3969</v>
      </c>
    </row>
    <row r="2007" spans="1:12">
      <c r="A2007" s="2" t="s">
        <v>3968</v>
      </c>
      <c r="B2007" s="2">
        <v>330003</v>
      </c>
      <c r="C2007" s="2" t="s">
        <v>3153</v>
      </c>
      <c r="D2007" s="2" t="s">
        <v>3154</v>
      </c>
      <c r="E2007" s="2">
        <v>27970</v>
      </c>
      <c r="F2007" s="2">
        <v>27970</v>
      </c>
      <c r="G2007" s="34">
        <v>43895</v>
      </c>
      <c r="H2007" s="2">
        <v>22</v>
      </c>
      <c r="I2007" s="2" t="s">
        <v>4179</v>
      </c>
      <c r="J2007" s="2" t="s">
        <v>3962</v>
      </c>
      <c r="K2007" s="2" t="s">
        <v>3941</v>
      </c>
      <c r="L2007" s="373" t="s">
        <v>3969</v>
      </c>
    </row>
    <row r="2008" spans="1:12">
      <c r="A2008" s="2" t="s">
        <v>4963</v>
      </c>
      <c r="B2008" s="2">
        <v>73356</v>
      </c>
      <c r="C2008" s="2" t="s">
        <v>3153</v>
      </c>
      <c r="D2008" s="2" t="s">
        <v>3154</v>
      </c>
      <c r="E2008" s="2">
        <v>383500</v>
      </c>
      <c r="F2008" s="2">
        <v>383500</v>
      </c>
      <c r="G2008" s="34">
        <v>43882</v>
      </c>
      <c r="H2008" s="2">
        <v>35</v>
      </c>
      <c r="I2008" s="2" t="s">
        <v>4177</v>
      </c>
      <c r="J2008" s="2" t="s">
        <v>4964</v>
      </c>
      <c r="K2008" s="2" t="s">
        <v>3941</v>
      </c>
      <c r="L2008" s="373" t="s">
        <v>4965</v>
      </c>
    </row>
    <row r="2009" spans="1:12">
      <c r="A2009" s="2" t="s">
        <v>4963</v>
      </c>
      <c r="B2009" s="2">
        <v>73356</v>
      </c>
      <c r="C2009" s="2" t="s">
        <v>3153</v>
      </c>
      <c r="D2009" s="2" t="s">
        <v>3154</v>
      </c>
      <c r="E2009" s="2">
        <v>5900</v>
      </c>
      <c r="F2009" s="2">
        <v>5900</v>
      </c>
      <c r="G2009" s="34">
        <v>43889</v>
      </c>
      <c r="H2009" s="2">
        <v>28</v>
      </c>
      <c r="I2009" s="2" t="s">
        <v>4179</v>
      </c>
      <c r="J2009" s="2" t="s">
        <v>4964</v>
      </c>
      <c r="K2009" s="2" t="s">
        <v>3941</v>
      </c>
      <c r="L2009" s="373" t="s">
        <v>4965</v>
      </c>
    </row>
    <row r="2010" spans="1:12">
      <c r="A2010" s="2" t="s">
        <v>4963</v>
      </c>
      <c r="B2010" s="2">
        <v>73356</v>
      </c>
      <c r="C2010" s="2" t="s">
        <v>3153</v>
      </c>
      <c r="D2010" s="2" t="s">
        <v>3154</v>
      </c>
      <c r="E2010" s="2">
        <v>75520</v>
      </c>
      <c r="F2010" s="2">
        <v>75520</v>
      </c>
      <c r="G2010" s="34">
        <v>43889</v>
      </c>
      <c r="H2010" s="2">
        <v>28</v>
      </c>
      <c r="I2010" s="2" t="s">
        <v>4179</v>
      </c>
      <c r="J2010" s="2" t="s">
        <v>4964</v>
      </c>
      <c r="K2010" s="2" t="s">
        <v>3941</v>
      </c>
      <c r="L2010" s="373" t="s">
        <v>4965</v>
      </c>
    </row>
    <row r="2011" spans="1:12">
      <c r="A2011" s="2" t="s">
        <v>4136</v>
      </c>
      <c r="B2011" s="2">
        <v>439067</v>
      </c>
      <c r="C2011" s="2" t="s">
        <v>3153</v>
      </c>
      <c r="D2011" s="2" t="s">
        <v>3154</v>
      </c>
      <c r="E2011" s="2">
        <v>4505.57</v>
      </c>
      <c r="F2011" s="2">
        <v>4505.57</v>
      </c>
      <c r="G2011" s="34">
        <v>43894</v>
      </c>
      <c r="H2011" s="2">
        <v>23</v>
      </c>
      <c r="I2011" s="2" t="s">
        <v>4179</v>
      </c>
      <c r="J2011" s="2" t="s">
        <v>3964</v>
      </c>
      <c r="K2011" s="2" t="s">
        <v>3941</v>
      </c>
      <c r="L2011" s="373" t="s">
        <v>4966</v>
      </c>
    </row>
    <row r="2012" spans="1:12">
      <c r="A2012" s="2" t="s">
        <v>4136</v>
      </c>
      <c r="B2012" s="2">
        <v>439067</v>
      </c>
      <c r="C2012" s="2" t="s">
        <v>3153</v>
      </c>
      <c r="D2012" s="2" t="s">
        <v>3154</v>
      </c>
      <c r="E2012" s="2">
        <v>52729.16</v>
      </c>
      <c r="F2012" s="2">
        <v>52729.16</v>
      </c>
      <c r="G2012" s="34">
        <v>43894</v>
      </c>
      <c r="H2012" s="2">
        <v>23</v>
      </c>
      <c r="I2012" s="2" t="s">
        <v>4179</v>
      </c>
      <c r="J2012" s="2" t="s">
        <v>3964</v>
      </c>
      <c r="K2012" s="2" t="s">
        <v>3941</v>
      </c>
      <c r="L2012" s="373" t="s">
        <v>4966</v>
      </c>
    </row>
    <row r="2013" spans="1:12">
      <c r="A2013" s="2" t="s">
        <v>4136</v>
      </c>
      <c r="B2013" s="2">
        <v>439067</v>
      </c>
      <c r="C2013" s="2" t="s">
        <v>3153</v>
      </c>
      <c r="D2013" s="2" t="s">
        <v>3154</v>
      </c>
      <c r="E2013" s="2">
        <v>43218.76</v>
      </c>
      <c r="F2013" s="2">
        <v>43218.76</v>
      </c>
      <c r="G2013" s="34">
        <v>43909</v>
      </c>
      <c r="H2013" s="2">
        <v>8</v>
      </c>
      <c r="I2013" s="2" t="s">
        <v>4179</v>
      </c>
      <c r="J2013" s="2" t="s">
        <v>3964</v>
      </c>
      <c r="K2013" s="2" t="s">
        <v>3941</v>
      </c>
      <c r="L2013" s="373" t="s">
        <v>4966</v>
      </c>
    </row>
    <row r="2014" spans="1:12">
      <c r="A2014" s="2" t="s">
        <v>4136</v>
      </c>
      <c r="B2014" s="2">
        <v>439067</v>
      </c>
      <c r="C2014" s="2" t="s">
        <v>3153</v>
      </c>
      <c r="D2014" s="2" t="s">
        <v>3154</v>
      </c>
      <c r="E2014" s="2">
        <v>46539.1</v>
      </c>
      <c r="F2014" s="2">
        <v>46539.1</v>
      </c>
      <c r="G2014" s="34">
        <v>43894</v>
      </c>
      <c r="H2014" s="2">
        <v>23</v>
      </c>
      <c r="I2014" s="2" t="s">
        <v>4179</v>
      </c>
      <c r="J2014" s="2" t="s">
        <v>3964</v>
      </c>
      <c r="K2014" s="2" t="s">
        <v>3941</v>
      </c>
      <c r="L2014" s="373" t="s">
        <v>4966</v>
      </c>
    </row>
    <row r="2015" spans="1:12">
      <c r="A2015" s="2" t="s">
        <v>4136</v>
      </c>
      <c r="B2015" s="2">
        <v>439067</v>
      </c>
      <c r="C2015" s="2" t="s">
        <v>3153</v>
      </c>
      <c r="D2015" s="2" t="s">
        <v>3154</v>
      </c>
      <c r="E2015" s="2">
        <v>330555.56</v>
      </c>
      <c r="F2015" s="2">
        <v>330555.56</v>
      </c>
      <c r="G2015" s="34">
        <v>43894</v>
      </c>
      <c r="H2015" s="2">
        <v>23</v>
      </c>
      <c r="I2015" s="2" t="s">
        <v>4179</v>
      </c>
      <c r="J2015" s="2" t="s">
        <v>3964</v>
      </c>
      <c r="K2015" s="2" t="s">
        <v>3941</v>
      </c>
      <c r="L2015" s="373" t="s">
        <v>4966</v>
      </c>
    </row>
    <row r="2016" spans="1:12">
      <c r="A2016" s="2" t="s">
        <v>4136</v>
      </c>
      <c r="B2016" s="2">
        <v>439067</v>
      </c>
      <c r="C2016" s="2" t="s">
        <v>3153</v>
      </c>
      <c r="D2016" s="2" t="s">
        <v>3154</v>
      </c>
      <c r="E2016" s="2">
        <v>232867.56</v>
      </c>
      <c r="F2016" s="2">
        <v>232867.56</v>
      </c>
      <c r="G2016" s="34">
        <v>43894</v>
      </c>
      <c r="H2016" s="2">
        <v>23</v>
      </c>
      <c r="I2016" s="2" t="s">
        <v>4179</v>
      </c>
      <c r="J2016" s="2" t="s">
        <v>3964</v>
      </c>
      <c r="K2016" s="2" t="s">
        <v>3941</v>
      </c>
      <c r="L2016" s="373" t="s">
        <v>4966</v>
      </c>
    </row>
    <row r="2017" spans="1:12">
      <c r="A2017" s="2" t="s">
        <v>4136</v>
      </c>
      <c r="B2017" s="2">
        <v>439067</v>
      </c>
      <c r="C2017" s="2" t="s">
        <v>3153</v>
      </c>
      <c r="D2017" s="2" t="s">
        <v>3154</v>
      </c>
      <c r="E2017" s="2">
        <v>141477.41</v>
      </c>
      <c r="F2017" s="2">
        <v>141477.41</v>
      </c>
      <c r="G2017" s="34">
        <v>43894</v>
      </c>
      <c r="H2017" s="2">
        <v>23</v>
      </c>
      <c r="I2017" s="2" t="s">
        <v>4179</v>
      </c>
      <c r="J2017" s="2" t="s">
        <v>3964</v>
      </c>
      <c r="K2017" s="2" t="s">
        <v>3941</v>
      </c>
      <c r="L2017" s="373" t="s">
        <v>4966</v>
      </c>
    </row>
    <row r="2018" spans="1:12">
      <c r="A2018" s="2" t="s">
        <v>4136</v>
      </c>
      <c r="B2018" s="2">
        <v>439067</v>
      </c>
      <c r="C2018" s="2" t="s">
        <v>3153</v>
      </c>
      <c r="D2018" s="2" t="s">
        <v>3154</v>
      </c>
      <c r="E2018" s="2">
        <v>273122.26</v>
      </c>
      <c r="F2018" s="2">
        <v>273122.26</v>
      </c>
      <c r="G2018" s="34">
        <v>43894</v>
      </c>
      <c r="H2018" s="2">
        <v>23</v>
      </c>
      <c r="I2018" s="2" t="s">
        <v>4179</v>
      </c>
      <c r="J2018" s="2" t="s">
        <v>3964</v>
      </c>
      <c r="K2018" s="2" t="s">
        <v>3941</v>
      </c>
      <c r="L2018" s="373" t="s">
        <v>4966</v>
      </c>
    </row>
    <row r="2019" spans="1:12">
      <c r="A2019" s="2" t="s">
        <v>4136</v>
      </c>
      <c r="B2019" s="2">
        <v>439067</v>
      </c>
      <c r="C2019" s="2" t="s">
        <v>3153</v>
      </c>
      <c r="D2019" s="2" t="s">
        <v>3154</v>
      </c>
      <c r="E2019" s="2">
        <v>986856.05</v>
      </c>
      <c r="F2019" s="2">
        <v>986856.05</v>
      </c>
      <c r="G2019" s="34">
        <v>43894</v>
      </c>
      <c r="H2019" s="2">
        <v>23</v>
      </c>
      <c r="I2019" s="2" t="s">
        <v>4179</v>
      </c>
      <c r="J2019" s="2" t="s">
        <v>3964</v>
      </c>
      <c r="K2019" s="2" t="s">
        <v>3941</v>
      </c>
      <c r="L2019" s="373" t="s">
        <v>4966</v>
      </c>
    </row>
    <row r="2020" spans="1:12">
      <c r="A2020" s="2" t="s">
        <v>4136</v>
      </c>
      <c r="B2020" s="2">
        <v>439067</v>
      </c>
      <c r="C2020" s="2" t="s">
        <v>3153</v>
      </c>
      <c r="D2020" s="2" t="s">
        <v>3154</v>
      </c>
      <c r="E2020" s="2">
        <v>228660.17</v>
      </c>
      <c r="F2020" s="2">
        <v>228660.17</v>
      </c>
      <c r="G2020" s="34">
        <v>43909</v>
      </c>
      <c r="H2020" s="2">
        <v>8</v>
      </c>
      <c r="I2020" s="2" t="s">
        <v>4179</v>
      </c>
      <c r="J2020" s="2" t="s">
        <v>3964</v>
      </c>
      <c r="K2020" s="2" t="s">
        <v>3941</v>
      </c>
      <c r="L2020" s="373" t="s">
        <v>4966</v>
      </c>
    </row>
    <row r="2021" spans="1:12">
      <c r="A2021" s="2" t="s">
        <v>4136</v>
      </c>
      <c r="B2021" s="2">
        <v>439067</v>
      </c>
      <c r="C2021" s="2" t="s">
        <v>3153</v>
      </c>
      <c r="D2021" s="2" t="s">
        <v>3154</v>
      </c>
      <c r="E2021" s="2">
        <v>1199504.8500000001</v>
      </c>
      <c r="F2021" s="2">
        <v>1199504.8500000001</v>
      </c>
      <c r="G2021" s="34">
        <v>43894</v>
      </c>
      <c r="H2021" s="2">
        <v>23</v>
      </c>
      <c r="I2021" s="2" t="s">
        <v>4179</v>
      </c>
      <c r="J2021" s="2" t="s">
        <v>3964</v>
      </c>
      <c r="K2021" s="2" t="s">
        <v>3941</v>
      </c>
      <c r="L2021" s="373" t="s">
        <v>4966</v>
      </c>
    </row>
    <row r="2022" spans="1:12">
      <c r="A2022" s="2" t="s">
        <v>4136</v>
      </c>
      <c r="B2022" s="2">
        <v>439067</v>
      </c>
      <c r="C2022" s="2" t="s">
        <v>3153</v>
      </c>
      <c r="D2022" s="2" t="s">
        <v>3154</v>
      </c>
      <c r="E2022" s="2">
        <v>481522.13</v>
      </c>
      <c r="F2022" s="2">
        <v>481522.13</v>
      </c>
      <c r="G2022" s="34">
        <v>43894</v>
      </c>
      <c r="H2022" s="2">
        <v>23</v>
      </c>
      <c r="I2022" s="2" t="s">
        <v>4179</v>
      </c>
      <c r="J2022" s="2" t="s">
        <v>3964</v>
      </c>
      <c r="K2022" s="2" t="s">
        <v>3941</v>
      </c>
      <c r="L2022" s="373" t="s">
        <v>4966</v>
      </c>
    </row>
    <row r="2023" spans="1:12">
      <c r="A2023" s="2" t="s">
        <v>4136</v>
      </c>
      <c r="B2023" s="2">
        <v>439067</v>
      </c>
      <c r="C2023" s="2" t="s">
        <v>3153</v>
      </c>
      <c r="D2023" s="2" t="s">
        <v>3154</v>
      </c>
      <c r="E2023" s="2">
        <v>126162.77</v>
      </c>
      <c r="F2023" s="2">
        <v>126162.77</v>
      </c>
      <c r="G2023" s="34">
        <v>43894</v>
      </c>
      <c r="H2023" s="2">
        <v>23</v>
      </c>
      <c r="I2023" s="2" t="s">
        <v>4179</v>
      </c>
      <c r="J2023" s="2" t="s">
        <v>3964</v>
      </c>
      <c r="K2023" s="2" t="s">
        <v>3941</v>
      </c>
      <c r="L2023" s="373" t="s">
        <v>4966</v>
      </c>
    </row>
    <row r="2024" spans="1:12">
      <c r="A2024" s="2" t="s">
        <v>4136</v>
      </c>
      <c r="B2024" s="2">
        <v>439067</v>
      </c>
      <c r="C2024" s="2" t="s">
        <v>3153</v>
      </c>
      <c r="D2024" s="2" t="s">
        <v>3154</v>
      </c>
      <c r="E2024" s="2">
        <v>230151.27</v>
      </c>
      <c r="F2024" s="2">
        <v>230151.27</v>
      </c>
      <c r="G2024" s="34">
        <v>43894</v>
      </c>
      <c r="H2024" s="2">
        <v>23</v>
      </c>
      <c r="I2024" s="2" t="s">
        <v>4179</v>
      </c>
      <c r="J2024" s="2" t="s">
        <v>3964</v>
      </c>
      <c r="K2024" s="2" t="s">
        <v>3941</v>
      </c>
      <c r="L2024" s="373" t="s">
        <v>4966</v>
      </c>
    </row>
    <row r="2025" spans="1:12">
      <c r="A2025" s="2" t="s">
        <v>4136</v>
      </c>
      <c r="B2025" s="2">
        <v>439067</v>
      </c>
      <c r="C2025" s="2" t="s">
        <v>3153</v>
      </c>
      <c r="D2025" s="2" t="s">
        <v>3154</v>
      </c>
      <c r="E2025" s="2">
        <v>53903.15</v>
      </c>
      <c r="F2025" s="2">
        <v>53903.15</v>
      </c>
      <c r="G2025" s="34">
        <v>43894</v>
      </c>
      <c r="H2025" s="2">
        <v>23</v>
      </c>
      <c r="I2025" s="2" t="s">
        <v>4179</v>
      </c>
      <c r="J2025" s="2" t="s">
        <v>3964</v>
      </c>
      <c r="K2025" s="2" t="s">
        <v>3941</v>
      </c>
      <c r="L2025" s="373" t="s">
        <v>4966</v>
      </c>
    </row>
    <row r="2026" spans="1:12">
      <c r="A2026" s="2" t="s">
        <v>4136</v>
      </c>
      <c r="B2026" s="2">
        <v>439067</v>
      </c>
      <c r="C2026" s="2" t="s">
        <v>3153</v>
      </c>
      <c r="D2026" s="2" t="s">
        <v>3154</v>
      </c>
      <c r="E2026" s="2">
        <v>60251.15</v>
      </c>
      <c r="F2026" s="2">
        <v>60251.15</v>
      </c>
      <c r="G2026" s="34">
        <v>43894</v>
      </c>
      <c r="H2026" s="2">
        <v>23</v>
      </c>
      <c r="I2026" s="2" t="s">
        <v>4179</v>
      </c>
      <c r="J2026" s="2" t="s">
        <v>3964</v>
      </c>
      <c r="K2026" s="2" t="s">
        <v>3941</v>
      </c>
      <c r="L2026" s="373" t="s">
        <v>4966</v>
      </c>
    </row>
    <row r="2027" spans="1:12">
      <c r="A2027" s="2" t="s">
        <v>4967</v>
      </c>
      <c r="B2027" s="2">
        <v>936075</v>
      </c>
      <c r="C2027" s="2" t="s">
        <v>3153</v>
      </c>
      <c r="D2027" s="2" t="s">
        <v>3154</v>
      </c>
      <c r="E2027" s="2">
        <v>29500</v>
      </c>
      <c r="F2027" s="2">
        <v>29500</v>
      </c>
      <c r="G2027" s="34">
        <v>43861</v>
      </c>
      <c r="H2027" s="2">
        <v>56</v>
      </c>
      <c r="I2027" s="2" t="s">
        <v>4177</v>
      </c>
      <c r="J2027" s="2" t="s">
        <v>3962</v>
      </c>
      <c r="K2027" s="2" t="s">
        <v>3941</v>
      </c>
      <c r="L2027" s="373" t="s">
        <v>4968</v>
      </c>
    </row>
    <row r="2028" spans="1:12">
      <c r="A2028" s="2" t="s">
        <v>3970</v>
      </c>
      <c r="B2028" s="2">
        <v>924693</v>
      </c>
      <c r="C2028" s="2" t="s">
        <v>3153</v>
      </c>
      <c r="D2028" s="2" t="s">
        <v>3154</v>
      </c>
      <c r="E2028" s="2">
        <v>30916</v>
      </c>
      <c r="F2028" s="2">
        <v>4716</v>
      </c>
      <c r="G2028" s="34">
        <v>43436</v>
      </c>
      <c r="H2028" s="2">
        <v>481</v>
      </c>
      <c r="I2028" s="2" t="s">
        <v>3870</v>
      </c>
      <c r="J2028" s="2" t="s">
        <v>3962</v>
      </c>
      <c r="K2028" s="2" t="s">
        <v>3941</v>
      </c>
      <c r="L2028" s="373" t="s">
        <v>3971</v>
      </c>
    </row>
    <row r="2029" spans="1:12">
      <c r="A2029" s="2" t="s">
        <v>3970</v>
      </c>
      <c r="B2029" s="2">
        <v>924693</v>
      </c>
      <c r="C2029" s="2" t="s">
        <v>3153</v>
      </c>
      <c r="D2029" s="2" t="s">
        <v>3154</v>
      </c>
      <c r="E2029" s="2">
        <v>54516</v>
      </c>
      <c r="F2029" s="2">
        <v>8316</v>
      </c>
      <c r="G2029" s="34">
        <v>43526</v>
      </c>
      <c r="H2029" s="2">
        <v>391</v>
      </c>
      <c r="I2029" s="2" t="s">
        <v>3870</v>
      </c>
      <c r="J2029" s="2" t="s">
        <v>3964</v>
      </c>
      <c r="K2029" s="2" t="s">
        <v>3941</v>
      </c>
      <c r="L2029" s="373" t="s">
        <v>3971</v>
      </c>
    </row>
    <row r="2030" spans="1:12">
      <c r="A2030" s="2" t="s">
        <v>3970</v>
      </c>
      <c r="B2030" s="2">
        <v>924693</v>
      </c>
      <c r="C2030" s="2" t="s">
        <v>3153</v>
      </c>
      <c r="D2030" s="2" t="s">
        <v>3154</v>
      </c>
      <c r="E2030" s="2">
        <v>16048</v>
      </c>
      <c r="F2030" s="2">
        <v>2448</v>
      </c>
      <c r="G2030" s="34">
        <v>43526</v>
      </c>
      <c r="H2030" s="2">
        <v>391</v>
      </c>
      <c r="I2030" s="2" t="s">
        <v>3870</v>
      </c>
      <c r="J2030" s="2" t="s">
        <v>3964</v>
      </c>
      <c r="K2030" s="2" t="s">
        <v>3941</v>
      </c>
      <c r="L2030" s="373" t="s">
        <v>3971</v>
      </c>
    </row>
    <row r="2031" spans="1:12">
      <c r="A2031" s="2" t="s">
        <v>3970</v>
      </c>
      <c r="B2031" s="2">
        <v>924693</v>
      </c>
      <c r="C2031" s="2" t="s">
        <v>3153</v>
      </c>
      <c r="D2031" s="2" t="s">
        <v>3154</v>
      </c>
      <c r="E2031" s="2">
        <v>21948</v>
      </c>
      <c r="F2031" s="2">
        <v>3348</v>
      </c>
      <c r="G2031" s="34">
        <v>43526</v>
      </c>
      <c r="H2031" s="2">
        <v>391</v>
      </c>
      <c r="I2031" s="2" t="s">
        <v>3870</v>
      </c>
      <c r="J2031" s="2" t="s">
        <v>3962</v>
      </c>
      <c r="K2031" s="2" t="s">
        <v>3941</v>
      </c>
      <c r="L2031" s="373" t="s">
        <v>3971</v>
      </c>
    </row>
    <row r="2032" spans="1:12">
      <c r="A2032" s="2" t="s">
        <v>3970</v>
      </c>
      <c r="B2032" s="2">
        <v>924693</v>
      </c>
      <c r="C2032" s="2" t="s">
        <v>3153</v>
      </c>
      <c r="D2032" s="2" t="s">
        <v>3154</v>
      </c>
      <c r="E2032" s="2">
        <v>18172</v>
      </c>
      <c r="F2032" s="2">
        <v>2772</v>
      </c>
      <c r="G2032" s="34">
        <v>43526</v>
      </c>
      <c r="H2032" s="2">
        <v>391</v>
      </c>
      <c r="I2032" s="2" t="s">
        <v>3870</v>
      </c>
      <c r="J2032" s="2" t="s">
        <v>3962</v>
      </c>
      <c r="K2032" s="2" t="s">
        <v>3941</v>
      </c>
      <c r="L2032" s="373" t="s">
        <v>3971</v>
      </c>
    </row>
    <row r="2033" spans="1:12">
      <c r="A2033" s="2" t="s">
        <v>3970</v>
      </c>
      <c r="B2033" s="2">
        <v>924693</v>
      </c>
      <c r="C2033" s="2" t="s">
        <v>3153</v>
      </c>
      <c r="D2033" s="2" t="s">
        <v>3154</v>
      </c>
      <c r="E2033" s="2">
        <v>4012</v>
      </c>
      <c r="F2033" s="2">
        <v>612</v>
      </c>
      <c r="G2033" s="34">
        <v>43526</v>
      </c>
      <c r="H2033" s="2">
        <v>391</v>
      </c>
      <c r="I2033" s="2" t="s">
        <v>3870</v>
      </c>
      <c r="J2033" s="2" t="s">
        <v>3962</v>
      </c>
      <c r="K2033" s="2" t="s">
        <v>3941</v>
      </c>
      <c r="L2033" s="373" t="s">
        <v>3971</v>
      </c>
    </row>
    <row r="2034" spans="1:12">
      <c r="A2034" s="2" t="s">
        <v>3970</v>
      </c>
      <c r="B2034" s="2">
        <v>924693</v>
      </c>
      <c r="C2034" s="2" t="s">
        <v>3153</v>
      </c>
      <c r="D2034" s="2" t="s">
        <v>3154</v>
      </c>
      <c r="E2034" s="2">
        <v>54752</v>
      </c>
      <c r="F2034" s="2">
        <v>8352</v>
      </c>
      <c r="G2034" s="34">
        <v>43526</v>
      </c>
      <c r="H2034" s="2">
        <v>391</v>
      </c>
      <c r="I2034" s="2" t="s">
        <v>3870</v>
      </c>
      <c r="J2034" s="2" t="s">
        <v>3962</v>
      </c>
      <c r="K2034" s="2" t="s">
        <v>3941</v>
      </c>
      <c r="L2034" s="373" t="s">
        <v>3971</v>
      </c>
    </row>
    <row r="2035" spans="1:12">
      <c r="A2035" s="2" t="s">
        <v>3970</v>
      </c>
      <c r="B2035" s="2">
        <v>924693</v>
      </c>
      <c r="C2035" s="2" t="s">
        <v>3153</v>
      </c>
      <c r="D2035" s="2" t="s">
        <v>3154</v>
      </c>
      <c r="E2035" s="2">
        <v>16048</v>
      </c>
      <c r="F2035" s="2">
        <v>2448</v>
      </c>
      <c r="G2035" s="34">
        <v>43526</v>
      </c>
      <c r="H2035" s="2">
        <v>391</v>
      </c>
      <c r="I2035" s="2" t="s">
        <v>3870</v>
      </c>
      <c r="J2035" s="2" t="s">
        <v>3962</v>
      </c>
      <c r="K2035" s="2" t="s">
        <v>3941</v>
      </c>
      <c r="L2035" s="373" t="s">
        <v>3971</v>
      </c>
    </row>
    <row r="2036" spans="1:12">
      <c r="A2036" s="2" t="s">
        <v>3970</v>
      </c>
      <c r="B2036" s="2">
        <v>924693</v>
      </c>
      <c r="C2036" s="2" t="s">
        <v>3153</v>
      </c>
      <c r="D2036" s="2" t="s">
        <v>3154</v>
      </c>
      <c r="E2036" s="2">
        <v>23600</v>
      </c>
      <c r="F2036" s="2">
        <v>3600</v>
      </c>
      <c r="G2036" s="34">
        <v>43436</v>
      </c>
      <c r="H2036" s="2">
        <v>481</v>
      </c>
      <c r="I2036" s="2" t="s">
        <v>3870</v>
      </c>
      <c r="J2036" s="2" t="s">
        <v>3962</v>
      </c>
      <c r="K2036" s="2" t="s">
        <v>3941</v>
      </c>
      <c r="L2036" s="373" t="s">
        <v>3971</v>
      </c>
    </row>
    <row r="2037" spans="1:12">
      <c r="A2037" s="2" t="s">
        <v>3972</v>
      </c>
      <c r="B2037" s="2">
        <v>652039</v>
      </c>
      <c r="C2037" s="2" t="s">
        <v>3881</v>
      </c>
      <c r="D2037" s="2" t="s">
        <v>3882</v>
      </c>
      <c r="E2037" s="2">
        <v>-1356</v>
      </c>
      <c r="F2037" s="2">
        <v>-1356</v>
      </c>
      <c r="G2037" s="34">
        <v>43607</v>
      </c>
      <c r="H2037" s="2">
        <v>310</v>
      </c>
      <c r="I2037" s="2" t="s">
        <v>3870</v>
      </c>
      <c r="J2037" s="2" t="s">
        <v>3966</v>
      </c>
      <c r="K2037" s="2" t="s">
        <v>3941</v>
      </c>
      <c r="L2037" s="373" t="s">
        <v>3973</v>
      </c>
    </row>
    <row r="2038" spans="1:12">
      <c r="A2038" s="2" t="s">
        <v>3972</v>
      </c>
      <c r="B2038" s="2">
        <v>652039</v>
      </c>
      <c r="C2038" s="2" t="s">
        <v>3881</v>
      </c>
      <c r="D2038" s="2" t="s">
        <v>3882</v>
      </c>
      <c r="E2038" s="2">
        <v>-446</v>
      </c>
      <c r="F2038" s="2">
        <v>-446</v>
      </c>
      <c r="G2038" s="34">
        <v>43607</v>
      </c>
      <c r="H2038" s="2">
        <v>310</v>
      </c>
      <c r="I2038" s="2" t="s">
        <v>3870</v>
      </c>
      <c r="J2038" s="2" t="s">
        <v>3966</v>
      </c>
      <c r="K2038" s="2" t="s">
        <v>3941</v>
      </c>
      <c r="L2038" s="373" t="s">
        <v>3973</v>
      </c>
    </row>
    <row r="2039" spans="1:12">
      <c r="A2039" s="2" t="s">
        <v>4969</v>
      </c>
      <c r="B2039" s="2">
        <v>811056</v>
      </c>
      <c r="C2039" s="2" t="s">
        <v>3881</v>
      </c>
      <c r="D2039" s="2" t="s">
        <v>3882</v>
      </c>
      <c r="E2039" s="2">
        <v>-55264</v>
      </c>
      <c r="F2039" s="2">
        <v>-51136.31</v>
      </c>
      <c r="G2039" s="34">
        <v>43915</v>
      </c>
      <c r="H2039" s="2">
        <v>2</v>
      </c>
      <c r="I2039" s="2" t="s">
        <v>4179</v>
      </c>
      <c r="J2039" s="2" t="s">
        <v>3966</v>
      </c>
      <c r="K2039" s="2" t="s">
        <v>3941</v>
      </c>
      <c r="L2039" s="373" t="s">
        <v>4970</v>
      </c>
    </row>
    <row r="2040" spans="1:12">
      <c r="A2040" s="2" t="s">
        <v>4971</v>
      </c>
      <c r="B2040" s="2">
        <v>823344</v>
      </c>
      <c r="C2040" s="2" t="s">
        <v>3153</v>
      </c>
      <c r="D2040" s="2" t="s">
        <v>3154</v>
      </c>
      <c r="E2040" s="2">
        <v>199000</v>
      </c>
      <c r="F2040" s="2">
        <v>199000</v>
      </c>
      <c r="G2040" s="34">
        <v>43866</v>
      </c>
      <c r="H2040" s="2">
        <v>51</v>
      </c>
      <c r="I2040" s="2" t="s">
        <v>4177</v>
      </c>
      <c r="J2040" s="2" t="s">
        <v>3962</v>
      </c>
      <c r="K2040" s="2" t="s">
        <v>3941</v>
      </c>
      <c r="L2040" s="373" t="s">
        <v>4972</v>
      </c>
    </row>
    <row r="2041" spans="1:12">
      <c r="A2041" s="2" t="s">
        <v>4971</v>
      </c>
      <c r="B2041" s="2">
        <v>823344</v>
      </c>
      <c r="C2041" s="2" t="s">
        <v>3153</v>
      </c>
      <c r="D2041" s="2" t="s">
        <v>3154</v>
      </c>
      <c r="E2041" s="2">
        <v>1292350</v>
      </c>
      <c r="F2041" s="2">
        <v>1292350</v>
      </c>
      <c r="G2041" s="34">
        <v>43833</v>
      </c>
      <c r="H2041" s="2">
        <v>84</v>
      </c>
      <c r="I2041" s="2" t="s">
        <v>4181</v>
      </c>
      <c r="J2041" s="2" t="s">
        <v>3964</v>
      </c>
      <c r="K2041" s="2" t="s">
        <v>3941</v>
      </c>
      <c r="L2041" s="373" t="s">
        <v>4972</v>
      </c>
    </row>
    <row r="2042" spans="1:12">
      <c r="A2042" s="2" t="s">
        <v>4971</v>
      </c>
      <c r="B2042" s="2">
        <v>823344</v>
      </c>
      <c r="C2042" s="2" t="s">
        <v>3153</v>
      </c>
      <c r="D2042" s="2" t="s">
        <v>3154</v>
      </c>
      <c r="E2042" s="2">
        <v>268000</v>
      </c>
      <c r="F2042" s="2">
        <v>268000</v>
      </c>
      <c r="G2042" s="34">
        <v>43894</v>
      </c>
      <c r="H2042" s="2">
        <v>23</v>
      </c>
      <c r="I2042" s="2" t="s">
        <v>4179</v>
      </c>
      <c r="J2042" s="2" t="s">
        <v>3962</v>
      </c>
      <c r="K2042" s="2" t="s">
        <v>3941</v>
      </c>
      <c r="L2042" s="373" t="s">
        <v>4972</v>
      </c>
    </row>
    <row r="2043" spans="1:12">
      <c r="A2043" s="2" t="s">
        <v>4971</v>
      </c>
      <c r="B2043" s="2">
        <v>823344</v>
      </c>
      <c r="C2043" s="2" t="s">
        <v>3153</v>
      </c>
      <c r="D2043" s="2" t="s">
        <v>3154</v>
      </c>
      <c r="E2043" s="2">
        <v>566000</v>
      </c>
      <c r="F2043" s="2">
        <v>566000</v>
      </c>
      <c r="G2043" s="34">
        <v>43773</v>
      </c>
      <c r="H2043" s="2">
        <v>144</v>
      </c>
      <c r="I2043" s="2" t="s">
        <v>4174</v>
      </c>
      <c r="J2043" s="2" t="s">
        <v>3962</v>
      </c>
      <c r="K2043" s="2" t="s">
        <v>3941</v>
      </c>
      <c r="L2043" s="373" t="s">
        <v>4972</v>
      </c>
    </row>
    <row r="2044" spans="1:12">
      <c r="A2044" s="2" t="s">
        <v>4971</v>
      </c>
      <c r="B2044" s="2">
        <v>823344</v>
      </c>
      <c r="C2044" s="2" t="s">
        <v>3153</v>
      </c>
      <c r="D2044" s="2" t="s">
        <v>3154</v>
      </c>
      <c r="E2044" s="2">
        <v>1025500</v>
      </c>
      <c r="F2044" s="2">
        <v>1025500</v>
      </c>
      <c r="G2044" s="34">
        <v>43801</v>
      </c>
      <c r="H2044" s="2">
        <v>116</v>
      </c>
      <c r="I2044" s="2" t="s">
        <v>4174</v>
      </c>
      <c r="J2044" s="2" t="s">
        <v>3962</v>
      </c>
      <c r="K2044" s="2" t="s">
        <v>3941</v>
      </c>
      <c r="L2044" s="373" t="s">
        <v>4972</v>
      </c>
    </row>
    <row r="2045" spans="1:12">
      <c r="A2045" s="2" t="s">
        <v>3948</v>
      </c>
      <c r="B2045" s="2">
        <v>321314</v>
      </c>
      <c r="C2045" s="2" t="s">
        <v>3148</v>
      </c>
      <c r="D2045" s="2" t="s">
        <v>3149</v>
      </c>
      <c r="E2045" s="2">
        <v>-13080</v>
      </c>
      <c r="F2045" s="2">
        <v>-13080</v>
      </c>
      <c r="G2045" s="34">
        <v>43911</v>
      </c>
      <c r="H2045" s="2">
        <v>6</v>
      </c>
      <c r="I2045" s="2" t="s">
        <v>4179</v>
      </c>
      <c r="J2045" s="2" t="s">
        <v>3974</v>
      </c>
      <c r="K2045" s="2" t="s">
        <v>3150</v>
      </c>
      <c r="L2045" s="373" t="s">
        <v>3975</v>
      </c>
    </row>
    <row r="2046" spans="1:12">
      <c r="A2046" s="2" t="s">
        <v>3948</v>
      </c>
      <c r="B2046" s="2">
        <v>321314</v>
      </c>
      <c r="C2046" s="2" t="s">
        <v>3148</v>
      </c>
      <c r="D2046" s="2" t="s">
        <v>3149</v>
      </c>
      <c r="E2046" s="2">
        <v>-10830</v>
      </c>
      <c r="F2046" s="2">
        <v>-10830</v>
      </c>
      <c r="G2046" s="34">
        <v>43909</v>
      </c>
      <c r="H2046" s="2">
        <v>8</v>
      </c>
      <c r="I2046" s="2" t="s">
        <v>4179</v>
      </c>
      <c r="J2046" s="2" t="s">
        <v>3974</v>
      </c>
      <c r="K2046" s="2" t="s">
        <v>3150</v>
      </c>
      <c r="L2046" s="373" t="s">
        <v>3975</v>
      </c>
    </row>
    <row r="2047" spans="1:12">
      <c r="A2047" s="2" t="s">
        <v>3948</v>
      </c>
      <c r="B2047" s="2">
        <v>321314</v>
      </c>
      <c r="C2047" s="2" t="s">
        <v>3148</v>
      </c>
      <c r="D2047" s="2" t="s">
        <v>3149</v>
      </c>
      <c r="E2047" s="2">
        <v>-7950</v>
      </c>
      <c r="F2047" s="2">
        <v>-7950</v>
      </c>
      <c r="G2047" s="34">
        <v>43582</v>
      </c>
      <c r="H2047" s="2">
        <v>335</v>
      </c>
      <c r="I2047" s="2" t="s">
        <v>3870</v>
      </c>
      <c r="J2047" s="2" t="s">
        <v>3974</v>
      </c>
      <c r="K2047" s="2" t="s">
        <v>3150</v>
      </c>
      <c r="L2047" s="373" t="s">
        <v>3975</v>
      </c>
    </row>
    <row r="2048" spans="1:12">
      <c r="A2048" s="2" t="s">
        <v>3948</v>
      </c>
      <c r="B2048" s="2">
        <v>321314</v>
      </c>
      <c r="C2048" s="2" t="s">
        <v>3148</v>
      </c>
      <c r="D2048" s="2" t="s">
        <v>3149</v>
      </c>
      <c r="E2048" s="2">
        <v>-14677</v>
      </c>
      <c r="F2048" s="2">
        <v>-14677</v>
      </c>
      <c r="G2048" s="34">
        <v>43911</v>
      </c>
      <c r="H2048" s="2">
        <v>6</v>
      </c>
      <c r="I2048" s="2" t="s">
        <v>4179</v>
      </c>
      <c r="J2048" s="2" t="s">
        <v>4973</v>
      </c>
      <c r="K2048" s="2" t="s">
        <v>3150</v>
      </c>
      <c r="L2048" s="373" t="s">
        <v>3975</v>
      </c>
    </row>
    <row r="2049" spans="1:12">
      <c r="A2049" s="2" t="s">
        <v>3948</v>
      </c>
      <c r="B2049" s="2">
        <v>321314</v>
      </c>
      <c r="C2049" s="2" t="s">
        <v>3148</v>
      </c>
      <c r="D2049" s="2" t="s">
        <v>3149</v>
      </c>
      <c r="E2049" s="2">
        <v>-3350</v>
      </c>
      <c r="F2049" s="2">
        <v>-3350</v>
      </c>
      <c r="G2049" s="34">
        <v>43911</v>
      </c>
      <c r="H2049" s="2">
        <v>6</v>
      </c>
      <c r="I2049" s="2" t="s">
        <v>4179</v>
      </c>
      <c r="J2049" s="2" t="s">
        <v>3974</v>
      </c>
      <c r="K2049" s="2" t="s">
        <v>3150</v>
      </c>
      <c r="L2049" s="373" t="s">
        <v>3975</v>
      </c>
    </row>
    <row r="2050" spans="1:12">
      <c r="A2050" s="2" t="s">
        <v>3948</v>
      </c>
      <c r="B2050" s="2">
        <v>321314</v>
      </c>
      <c r="C2050" s="2" t="s">
        <v>3148</v>
      </c>
      <c r="D2050" s="2" t="s">
        <v>3149</v>
      </c>
      <c r="E2050" s="2">
        <v>-12294</v>
      </c>
      <c r="F2050" s="2">
        <v>-12294</v>
      </c>
      <c r="G2050" s="34">
        <v>43911</v>
      </c>
      <c r="H2050" s="2">
        <v>6</v>
      </c>
      <c r="I2050" s="2" t="s">
        <v>4179</v>
      </c>
      <c r="J2050" s="2" t="s">
        <v>4973</v>
      </c>
      <c r="K2050" s="2" t="s">
        <v>3150</v>
      </c>
      <c r="L2050" s="373" t="s">
        <v>3975</v>
      </c>
    </row>
    <row r="2051" spans="1:12">
      <c r="A2051" s="2" t="s">
        <v>3948</v>
      </c>
      <c r="B2051" s="2">
        <v>321314</v>
      </c>
      <c r="C2051" s="2" t="s">
        <v>3148</v>
      </c>
      <c r="D2051" s="2" t="s">
        <v>3149</v>
      </c>
      <c r="E2051" s="2">
        <v>-8960</v>
      </c>
      <c r="F2051" s="2">
        <v>-8960</v>
      </c>
      <c r="G2051" s="34">
        <v>43911</v>
      </c>
      <c r="H2051" s="2">
        <v>6</v>
      </c>
      <c r="I2051" s="2" t="s">
        <v>4179</v>
      </c>
      <c r="J2051" s="2" t="s">
        <v>3974</v>
      </c>
      <c r="K2051" s="2" t="s">
        <v>3150</v>
      </c>
      <c r="L2051" s="373" t="s">
        <v>3975</v>
      </c>
    </row>
    <row r="2052" spans="1:12">
      <c r="A2052" s="2" t="s">
        <v>3948</v>
      </c>
      <c r="B2052" s="2">
        <v>321314</v>
      </c>
      <c r="C2052" s="2" t="s">
        <v>3148</v>
      </c>
      <c r="D2052" s="2" t="s">
        <v>3149</v>
      </c>
      <c r="E2052" s="2">
        <v>-3500</v>
      </c>
      <c r="F2052" s="2">
        <v>-3500</v>
      </c>
      <c r="G2052" s="34">
        <v>43909</v>
      </c>
      <c r="H2052" s="2">
        <v>8</v>
      </c>
      <c r="I2052" s="2" t="s">
        <v>4179</v>
      </c>
      <c r="J2052" s="2" t="s">
        <v>3974</v>
      </c>
      <c r="K2052" s="2" t="s">
        <v>3150</v>
      </c>
      <c r="L2052" s="373" t="s">
        <v>3975</v>
      </c>
    </row>
    <row r="2053" spans="1:12">
      <c r="A2053" s="2" t="s">
        <v>3948</v>
      </c>
      <c r="B2053" s="2">
        <v>321314</v>
      </c>
      <c r="C2053" s="2" t="s">
        <v>3148</v>
      </c>
      <c r="D2053" s="2" t="s">
        <v>3149</v>
      </c>
      <c r="E2053" s="2">
        <v>-7600</v>
      </c>
      <c r="F2053" s="2">
        <v>-7600</v>
      </c>
      <c r="G2053" s="34">
        <v>43911</v>
      </c>
      <c r="H2053" s="2">
        <v>6</v>
      </c>
      <c r="I2053" s="2" t="s">
        <v>4179</v>
      </c>
      <c r="J2053" s="2" t="s">
        <v>3974</v>
      </c>
      <c r="K2053" s="2" t="s">
        <v>3150</v>
      </c>
      <c r="L2053" s="373" t="s">
        <v>3975</v>
      </c>
    </row>
    <row r="2054" spans="1:12">
      <c r="A2054" s="2" t="s">
        <v>3948</v>
      </c>
      <c r="B2054" s="2">
        <v>321314</v>
      </c>
      <c r="C2054" s="2" t="s">
        <v>3148</v>
      </c>
      <c r="D2054" s="2" t="s">
        <v>3149</v>
      </c>
      <c r="E2054" s="2">
        <v>-100</v>
      </c>
      <c r="F2054" s="2">
        <v>-100</v>
      </c>
      <c r="G2054" s="34">
        <v>43908</v>
      </c>
      <c r="H2054" s="2">
        <v>9</v>
      </c>
      <c r="I2054" s="2" t="s">
        <v>4179</v>
      </c>
      <c r="J2054" s="2" t="s">
        <v>3974</v>
      </c>
      <c r="K2054" s="2" t="s">
        <v>3150</v>
      </c>
      <c r="L2054" s="373" t="s">
        <v>3975</v>
      </c>
    </row>
    <row r="2055" spans="1:12">
      <c r="A2055" s="2" t="s">
        <v>3948</v>
      </c>
      <c r="B2055" s="2">
        <v>321314</v>
      </c>
      <c r="C2055" s="2" t="s">
        <v>3148</v>
      </c>
      <c r="D2055" s="2" t="s">
        <v>3149</v>
      </c>
      <c r="E2055" s="2">
        <v>-9985</v>
      </c>
      <c r="F2055" s="2">
        <v>-9985</v>
      </c>
      <c r="G2055" s="34">
        <v>43910</v>
      </c>
      <c r="H2055" s="2">
        <v>7</v>
      </c>
      <c r="I2055" s="2" t="s">
        <v>4179</v>
      </c>
      <c r="J2055" s="2" t="s">
        <v>4973</v>
      </c>
      <c r="K2055" s="2" t="s">
        <v>3150</v>
      </c>
      <c r="L2055" s="373" t="s">
        <v>3975</v>
      </c>
    </row>
    <row r="2056" spans="1:12">
      <c r="A2056" s="2" t="s">
        <v>3948</v>
      </c>
      <c r="B2056" s="2">
        <v>321314</v>
      </c>
      <c r="C2056" s="2" t="s">
        <v>3148</v>
      </c>
      <c r="D2056" s="2" t="s">
        <v>3149</v>
      </c>
      <c r="E2056" s="2">
        <v>-5100</v>
      </c>
      <c r="F2056" s="2">
        <v>-5100</v>
      </c>
      <c r="G2056" s="34">
        <v>43911</v>
      </c>
      <c r="H2056" s="2">
        <v>6</v>
      </c>
      <c r="I2056" s="2" t="s">
        <v>4179</v>
      </c>
      <c r="J2056" s="2" t="s">
        <v>3974</v>
      </c>
      <c r="K2056" s="2" t="s">
        <v>3150</v>
      </c>
      <c r="L2056" s="373" t="s">
        <v>3975</v>
      </c>
    </row>
    <row r="2057" spans="1:12">
      <c r="A2057" s="2" t="s">
        <v>3948</v>
      </c>
      <c r="B2057" s="2">
        <v>321314</v>
      </c>
      <c r="C2057" s="2" t="s">
        <v>3148</v>
      </c>
      <c r="D2057" s="2" t="s">
        <v>3149</v>
      </c>
      <c r="E2057" s="2">
        <v>-5950</v>
      </c>
      <c r="F2057" s="2">
        <v>-5950</v>
      </c>
      <c r="G2057" s="34">
        <v>43911</v>
      </c>
      <c r="H2057" s="2">
        <v>6</v>
      </c>
      <c r="I2057" s="2" t="s">
        <v>4179</v>
      </c>
      <c r="J2057" s="2" t="s">
        <v>3974</v>
      </c>
      <c r="K2057" s="2" t="s">
        <v>3150</v>
      </c>
      <c r="L2057" s="373" t="s">
        <v>3975</v>
      </c>
    </row>
    <row r="2058" spans="1:12">
      <c r="A2058" s="2" t="s">
        <v>3948</v>
      </c>
      <c r="B2058" s="2">
        <v>321314</v>
      </c>
      <c r="C2058" s="2" t="s">
        <v>3148</v>
      </c>
      <c r="D2058" s="2" t="s">
        <v>3149</v>
      </c>
      <c r="E2058" s="2">
        <v>-4650</v>
      </c>
      <c r="F2058" s="2">
        <v>-4650</v>
      </c>
      <c r="G2058" s="34">
        <v>43910</v>
      </c>
      <c r="H2058" s="2">
        <v>7</v>
      </c>
      <c r="I2058" s="2" t="s">
        <v>4179</v>
      </c>
      <c r="J2058" s="2" t="s">
        <v>3974</v>
      </c>
      <c r="K2058" s="2" t="s">
        <v>3150</v>
      </c>
      <c r="L2058" s="373" t="s">
        <v>3975</v>
      </c>
    </row>
    <row r="2059" spans="1:12">
      <c r="A2059" s="2" t="s">
        <v>3948</v>
      </c>
      <c r="B2059" s="2">
        <v>321314</v>
      </c>
      <c r="C2059" s="2" t="s">
        <v>3148</v>
      </c>
      <c r="D2059" s="2" t="s">
        <v>3149</v>
      </c>
      <c r="E2059" s="2">
        <v>-4648</v>
      </c>
      <c r="F2059" s="2">
        <v>-4648</v>
      </c>
      <c r="G2059" s="34">
        <v>43911</v>
      </c>
      <c r="H2059" s="2">
        <v>6</v>
      </c>
      <c r="I2059" s="2" t="s">
        <v>4179</v>
      </c>
      <c r="J2059" s="2" t="s">
        <v>4973</v>
      </c>
      <c r="K2059" s="2" t="s">
        <v>3150</v>
      </c>
      <c r="L2059" s="373" t="s">
        <v>3975</v>
      </c>
    </row>
    <row r="2060" spans="1:12">
      <c r="A2060" s="2" t="s">
        <v>3948</v>
      </c>
      <c r="B2060" s="2">
        <v>321314</v>
      </c>
      <c r="C2060" s="2" t="s">
        <v>3148</v>
      </c>
      <c r="D2060" s="2" t="s">
        <v>3149</v>
      </c>
      <c r="E2060" s="2">
        <v>-100</v>
      </c>
      <c r="F2060" s="2">
        <v>-100</v>
      </c>
      <c r="G2060" s="34">
        <v>43911</v>
      </c>
      <c r="H2060" s="2">
        <v>6</v>
      </c>
      <c r="I2060" s="2" t="s">
        <v>4179</v>
      </c>
      <c r="J2060" s="2" t="s">
        <v>3974</v>
      </c>
      <c r="K2060" s="2" t="s">
        <v>3150</v>
      </c>
      <c r="L2060" s="373" t="s">
        <v>3975</v>
      </c>
    </row>
    <row r="2061" spans="1:12">
      <c r="A2061" s="2" t="s">
        <v>3948</v>
      </c>
      <c r="B2061" s="2">
        <v>321314</v>
      </c>
      <c r="C2061" s="2" t="s">
        <v>3148</v>
      </c>
      <c r="D2061" s="2" t="s">
        <v>3149</v>
      </c>
      <c r="E2061" s="2">
        <v>-18726</v>
      </c>
      <c r="F2061" s="2">
        <v>-18726</v>
      </c>
      <c r="G2061" s="34">
        <v>43908</v>
      </c>
      <c r="H2061" s="2">
        <v>9</v>
      </c>
      <c r="I2061" s="2" t="s">
        <v>4179</v>
      </c>
      <c r="J2061" s="2" t="s">
        <v>4974</v>
      </c>
      <c r="K2061" s="2" t="s">
        <v>3150</v>
      </c>
      <c r="L2061" s="373" t="s">
        <v>3975</v>
      </c>
    </row>
    <row r="2062" spans="1:12">
      <c r="A2062" s="2" t="s">
        <v>3948</v>
      </c>
      <c r="B2062" s="2">
        <v>321314</v>
      </c>
      <c r="C2062" s="2" t="s">
        <v>3148</v>
      </c>
      <c r="D2062" s="2" t="s">
        <v>3149</v>
      </c>
      <c r="E2062" s="2">
        <v>-3842</v>
      </c>
      <c r="F2062" s="2">
        <v>-3842</v>
      </c>
      <c r="G2062" s="34">
        <v>43911</v>
      </c>
      <c r="H2062" s="2">
        <v>6</v>
      </c>
      <c r="I2062" s="2" t="s">
        <v>4179</v>
      </c>
      <c r="J2062" s="2" t="s">
        <v>4973</v>
      </c>
      <c r="K2062" s="2" t="s">
        <v>3150</v>
      </c>
      <c r="L2062" s="373" t="s">
        <v>3975</v>
      </c>
    </row>
    <row r="2063" spans="1:12">
      <c r="A2063" s="2" t="s">
        <v>3948</v>
      </c>
      <c r="B2063" s="2">
        <v>321314</v>
      </c>
      <c r="C2063" s="2" t="s">
        <v>3148</v>
      </c>
      <c r="D2063" s="2" t="s">
        <v>3149</v>
      </c>
      <c r="E2063" s="2">
        <v>-12250</v>
      </c>
      <c r="F2063" s="2">
        <v>-12250</v>
      </c>
      <c r="G2063" s="34">
        <v>43911</v>
      </c>
      <c r="H2063" s="2">
        <v>6</v>
      </c>
      <c r="I2063" s="2" t="s">
        <v>4179</v>
      </c>
      <c r="J2063" s="2" t="s">
        <v>3974</v>
      </c>
      <c r="K2063" s="2" t="s">
        <v>3150</v>
      </c>
      <c r="L2063" s="373" t="s">
        <v>3975</v>
      </c>
    </row>
    <row r="2064" spans="1:12">
      <c r="A2064" s="2" t="s">
        <v>3948</v>
      </c>
      <c r="B2064" s="2">
        <v>321314</v>
      </c>
      <c r="C2064" s="2" t="s">
        <v>3148</v>
      </c>
      <c r="D2064" s="2" t="s">
        <v>3149</v>
      </c>
      <c r="E2064" s="2">
        <v>-8980</v>
      </c>
      <c r="F2064" s="2">
        <v>-8980</v>
      </c>
      <c r="G2064" s="34">
        <v>43909</v>
      </c>
      <c r="H2064" s="2">
        <v>8</v>
      </c>
      <c r="I2064" s="2" t="s">
        <v>4179</v>
      </c>
      <c r="J2064" s="2" t="s">
        <v>3974</v>
      </c>
      <c r="K2064" s="2" t="s">
        <v>3150</v>
      </c>
      <c r="L2064" s="373" t="s">
        <v>3975</v>
      </c>
    </row>
    <row r="2065" spans="1:12">
      <c r="A2065" s="2" t="s">
        <v>3948</v>
      </c>
      <c r="B2065" s="2">
        <v>321314</v>
      </c>
      <c r="C2065" s="2" t="s">
        <v>3148</v>
      </c>
      <c r="D2065" s="2" t="s">
        <v>3149</v>
      </c>
      <c r="E2065" s="2">
        <v>-60</v>
      </c>
      <c r="F2065" s="2">
        <v>-60</v>
      </c>
      <c r="G2065" s="34">
        <v>43909</v>
      </c>
      <c r="H2065" s="2">
        <v>8</v>
      </c>
      <c r="I2065" s="2" t="s">
        <v>4179</v>
      </c>
      <c r="J2065" s="2" t="s">
        <v>3974</v>
      </c>
      <c r="K2065" s="2" t="s">
        <v>3150</v>
      </c>
      <c r="L2065" s="373" t="s">
        <v>3975</v>
      </c>
    </row>
    <row r="2066" spans="1:12">
      <c r="A2066" s="2" t="s">
        <v>3948</v>
      </c>
      <c r="B2066" s="2">
        <v>321314</v>
      </c>
      <c r="C2066" s="2" t="s">
        <v>3148</v>
      </c>
      <c r="D2066" s="2" t="s">
        <v>3149</v>
      </c>
      <c r="E2066" s="2">
        <v>-1580</v>
      </c>
      <c r="F2066" s="2">
        <v>-1580</v>
      </c>
      <c r="G2066" s="34">
        <v>43911</v>
      </c>
      <c r="H2066" s="2">
        <v>6</v>
      </c>
      <c r="I2066" s="2" t="s">
        <v>4179</v>
      </c>
      <c r="J2066" s="2" t="s">
        <v>3974</v>
      </c>
      <c r="K2066" s="2" t="s">
        <v>3150</v>
      </c>
      <c r="L2066" s="373" t="s">
        <v>3975</v>
      </c>
    </row>
    <row r="2067" spans="1:12">
      <c r="A2067" s="2" t="s">
        <v>3948</v>
      </c>
      <c r="B2067" s="2">
        <v>321314</v>
      </c>
      <c r="C2067" s="2" t="s">
        <v>3148</v>
      </c>
      <c r="D2067" s="2" t="s">
        <v>3149</v>
      </c>
      <c r="E2067" s="2">
        <v>-1060</v>
      </c>
      <c r="F2067" s="2">
        <v>-1060</v>
      </c>
      <c r="G2067" s="34">
        <v>43910</v>
      </c>
      <c r="H2067" s="2">
        <v>7</v>
      </c>
      <c r="I2067" s="2" t="s">
        <v>4179</v>
      </c>
      <c r="J2067" s="2" t="s">
        <v>3974</v>
      </c>
      <c r="K2067" s="2" t="s">
        <v>3150</v>
      </c>
      <c r="L2067" s="373" t="s">
        <v>3975</v>
      </c>
    </row>
    <row r="2068" spans="1:12">
      <c r="A2068" s="2" t="s">
        <v>3948</v>
      </c>
      <c r="B2068" s="2">
        <v>321314</v>
      </c>
      <c r="C2068" s="2" t="s">
        <v>3148</v>
      </c>
      <c r="D2068" s="2" t="s">
        <v>3149</v>
      </c>
      <c r="E2068" s="2">
        <v>-14835</v>
      </c>
      <c r="F2068" s="2">
        <v>-14835</v>
      </c>
      <c r="G2068" s="34">
        <v>43910</v>
      </c>
      <c r="H2068" s="2">
        <v>7</v>
      </c>
      <c r="I2068" s="2" t="s">
        <v>4179</v>
      </c>
      <c r="J2068" s="2" t="s">
        <v>4973</v>
      </c>
      <c r="K2068" s="2" t="s">
        <v>3150</v>
      </c>
      <c r="L2068" s="373" t="s">
        <v>3975</v>
      </c>
    </row>
    <row r="2069" spans="1:12">
      <c r="A2069" s="2" t="s">
        <v>3948</v>
      </c>
      <c r="B2069" s="2">
        <v>321314</v>
      </c>
      <c r="C2069" s="2" t="s">
        <v>3148</v>
      </c>
      <c r="D2069" s="2" t="s">
        <v>3149</v>
      </c>
      <c r="E2069" s="2">
        <v>-13368</v>
      </c>
      <c r="F2069" s="2">
        <v>-13368</v>
      </c>
      <c r="G2069" s="34">
        <v>43910</v>
      </c>
      <c r="H2069" s="2">
        <v>7</v>
      </c>
      <c r="I2069" s="2" t="s">
        <v>4179</v>
      </c>
      <c r="J2069" s="2" t="s">
        <v>4973</v>
      </c>
      <c r="K2069" s="2" t="s">
        <v>3150</v>
      </c>
      <c r="L2069" s="373" t="s">
        <v>3975</v>
      </c>
    </row>
    <row r="2070" spans="1:12">
      <c r="A2070" s="2" t="s">
        <v>3948</v>
      </c>
      <c r="B2070" s="2">
        <v>321314</v>
      </c>
      <c r="C2070" s="2" t="s">
        <v>3148</v>
      </c>
      <c r="D2070" s="2" t="s">
        <v>3149</v>
      </c>
      <c r="E2070" s="2">
        <v>-5760</v>
      </c>
      <c r="F2070" s="2">
        <v>-5760</v>
      </c>
      <c r="G2070" s="34">
        <v>43910</v>
      </c>
      <c r="H2070" s="2">
        <v>7</v>
      </c>
      <c r="I2070" s="2" t="s">
        <v>4179</v>
      </c>
      <c r="J2070" s="2" t="s">
        <v>3974</v>
      </c>
      <c r="K2070" s="2" t="s">
        <v>3150</v>
      </c>
      <c r="L2070" s="373" t="s">
        <v>3975</v>
      </c>
    </row>
    <row r="2071" spans="1:12">
      <c r="A2071" s="2" t="s">
        <v>3948</v>
      </c>
      <c r="B2071" s="2">
        <v>321314</v>
      </c>
      <c r="C2071" s="2" t="s">
        <v>3148</v>
      </c>
      <c r="D2071" s="2" t="s">
        <v>3149</v>
      </c>
      <c r="E2071" s="2">
        <v>-4140</v>
      </c>
      <c r="F2071" s="2">
        <v>-4140</v>
      </c>
      <c r="G2071" s="34">
        <v>43908</v>
      </c>
      <c r="H2071" s="2">
        <v>9</v>
      </c>
      <c r="I2071" s="2" t="s">
        <v>4179</v>
      </c>
      <c r="J2071" s="2" t="s">
        <v>4973</v>
      </c>
      <c r="K2071" s="2" t="s">
        <v>3150</v>
      </c>
      <c r="L2071" s="373" t="s">
        <v>3975</v>
      </c>
    </row>
    <row r="2072" spans="1:12">
      <c r="A2072" s="2" t="s">
        <v>3948</v>
      </c>
      <c r="B2072" s="2">
        <v>321314</v>
      </c>
      <c r="C2072" s="2" t="s">
        <v>3148</v>
      </c>
      <c r="D2072" s="2" t="s">
        <v>3149</v>
      </c>
      <c r="E2072" s="2">
        <v>-4050</v>
      </c>
      <c r="F2072" s="2">
        <v>-4050</v>
      </c>
      <c r="G2072" s="34">
        <v>43910</v>
      </c>
      <c r="H2072" s="2">
        <v>7</v>
      </c>
      <c r="I2072" s="2" t="s">
        <v>4179</v>
      </c>
      <c r="J2072" s="2" t="s">
        <v>3974</v>
      </c>
      <c r="K2072" s="2" t="s">
        <v>3150</v>
      </c>
      <c r="L2072" s="373" t="s">
        <v>3975</v>
      </c>
    </row>
    <row r="2073" spans="1:12">
      <c r="A2073" s="2" t="s">
        <v>3948</v>
      </c>
      <c r="B2073" s="2">
        <v>321314</v>
      </c>
      <c r="C2073" s="2" t="s">
        <v>3148</v>
      </c>
      <c r="D2073" s="2" t="s">
        <v>3149</v>
      </c>
      <c r="E2073" s="2">
        <v>-12000</v>
      </c>
      <c r="F2073" s="2">
        <v>-12000</v>
      </c>
      <c r="G2073" s="34">
        <v>43911</v>
      </c>
      <c r="H2073" s="2">
        <v>6</v>
      </c>
      <c r="I2073" s="2" t="s">
        <v>4179</v>
      </c>
      <c r="J2073" s="2" t="s">
        <v>4975</v>
      </c>
      <c r="K2073" s="2" t="s">
        <v>3159</v>
      </c>
      <c r="L2073" s="373" t="s">
        <v>3975</v>
      </c>
    </row>
    <row r="2074" spans="1:12">
      <c r="A2074" s="2" t="s">
        <v>3948</v>
      </c>
      <c r="B2074" s="2">
        <v>321314</v>
      </c>
      <c r="C2074" s="2" t="s">
        <v>3148</v>
      </c>
      <c r="D2074" s="2" t="s">
        <v>3149</v>
      </c>
      <c r="E2074" s="2">
        <v>-11470</v>
      </c>
      <c r="F2074" s="2">
        <v>-11470</v>
      </c>
      <c r="G2074" s="34">
        <v>43911</v>
      </c>
      <c r="H2074" s="2">
        <v>6</v>
      </c>
      <c r="I2074" s="2" t="s">
        <v>4179</v>
      </c>
      <c r="J2074" s="2" t="s">
        <v>4975</v>
      </c>
      <c r="K2074" s="2" t="s">
        <v>3159</v>
      </c>
      <c r="L2074" s="373" t="s">
        <v>3975</v>
      </c>
    </row>
    <row r="2075" spans="1:12">
      <c r="A2075" s="2" t="s">
        <v>3948</v>
      </c>
      <c r="B2075" s="2">
        <v>321314</v>
      </c>
      <c r="C2075" s="2" t="s">
        <v>3148</v>
      </c>
      <c r="D2075" s="2" t="s">
        <v>3149</v>
      </c>
      <c r="E2075" s="2">
        <v>-8475</v>
      </c>
      <c r="F2075" s="2">
        <v>-8475</v>
      </c>
      <c r="G2075" s="34">
        <v>43882</v>
      </c>
      <c r="H2075" s="2">
        <v>35</v>
      </c>
      <c r="I2075" s="2" t="s">
        <v>4177</v>
      </c>
      <c r="J2075" s="2" t="s">
        <v>4975</v>
      </c>
      <c r="K2075" s="2" t="s">
        <v>3159</v>
      </c>
      <c r="L2075" s="373" t="s">
        <v>3975</v>
      </c>
    </row>
    <row r="2076" spans="1:12">
      <c r="A2076" s="2" t="s">
        <v>3948</v>
      </c>
      <c r="B2076" s="2">
        <v>321314</v>
      </c>
      <c r="C2076" s="2" t="s">
        <v>3148</v>
      </c>
      <c r="D2076" s="2" t="s">
        <v>3149</v>
      </c>
      <c r="E2076" s="2">
        <v>-8530</v>
      </c>
      <c r="F2076" s="2">
        <v>-8530</v>
      </c>
      <c r="G2076" s="34">
        <v>43911</v>
      </c>
      <c r="H2076" s="2">
        <v>6</v>
      </c>
      <c r="I2076" s="2" t="s">
        <v>4179</v>
      </c>
      <c r="J2076" s="2" t="s">
        <v>4975</v>
      </c>
      <c r="K2076" s="2" t="s">
        <v>3159</v>
      </c>
      <c r="L2076" s="373" t="s">
        <v>3975</v>
      </c>
    </row>
    <row r="2077" spans="1:12">
      <c r="A2077" s="2" t="s">
        <v>3948</v>
      </c>
      <c r="B2077" s="2">
        <v>321314</v>
      </c>
      <c r="C2077" s="2" t="s">
        <v>3148</v>
      </c>
      <c r="D2077" s="2" t="s">
        <v>3149</v>
      </c>
      <c r="E2077" s="2">
        <v>-9500</v>
      </c>
      <c r="F2077" s="2">
        <v>-9500</v>
      </c>
      <c r="G2077" s="34">
        <v>43908</v>
      </c>
      <c r="H2077" s="2">
        <v>9</v>
      </c>
      <c r="I2077" s="2" t="s">
        <v>4179</v>
      </c>
      <c r="J2077" s="2" t="s">
        <v>4975</v>
      </c>
      <c r="K2077" s="2" t="s">
        <v>3159</v>
      </c>
      <c r="L2077" s="373" t="s">
        <v>3975</v>
      </c>
    </row>
    <row r="2078" spans="1:12">
      <c r="A2078" s="2" t="s">
        <v>3948</v>
      </c>
      <c r="B2078" s="2">
        <v>321314</v>
      </c>
      <c r="C2078" s="2" t="s">
        <v>3148</v>
      </c>
      <c r="D2078" s="2" t="s">
        <v>3149</v>
      </c>
      <c r="E2078" s="2">
        <v>-6309</v>
      </c>
      <c r="F2078" s="2">
        <v>-6309</v>
      </c>
      <c r="G2078" s="34">
        <v>43908</v>
      </c>
      <c r="H2078" s="2">
        <v>9</v>
      </c>
      <c r="I2078" s="2" t="s">
        <v>4179</v>
      </c>
      <c r="J2078" s="2" t="s">
        <v>4975</v>
      </c>
      <c r="K2078" s="2" t="s">
        <v>3159</v>
      </c>
      <c r="L2078" s="373" t="s">
        <v>3975</v>
      </c>
    </row>
    <row r="2079" spans="1:12">
      <c r="A2079" s="2" t="s">
        <v>3948</v>
      </c>
      <c r="B2079" s="2">
        <v>321314</v>
      </c>
      <c r="C2079" s="2" t="s">
        <v>3148</v>
      </c>
      <c r="D2079" s="2" t="s">
        <v>3149</v>
      </c>
      <c r="E2079" s="2">
        <v>-7154</v>
      </c>
      <c r="F2079" s="2">
        <v>-7154</v>
      </c>
      <c r="G2079" s="34">
        <v>43902</v>
      </c>
      <c r="H2079" s="2">
        <v>15</v>
      </c>
      <c r="I2079" s="2" t="s">
        <v>4179</v>
      </c>
      <c r="J2079" s="2" t="s">
        <v>4975</v>
      </c>
      <c r="K2079" s="2" t="s">
        <v>3159</v>
      </c>
      <c r="L2079" s="373" t="s">
        <v>3975</v>
      </c>
    </row>
    <row r="2080" spans="1:12">
      <c r="A2080" s="2" t="s">
        <v>3948</v>
      </c>
      <c r="B2080" s="2">
        <v>321314</v>
      </c>
      <c r="C2080" s="2" t="s">
        <v>3148</v>
      </c>
      <c r="D2080" s="2" t="s">
        <v>3149</v>
      </c>
      <c r="E2080" s="2">
        <v>-11138</v>
      </c>
      <c r="F2080" s="2">
        <v>-11138</v>
      </c>
      <c r="G2080" s="34">
        <v>43902</v>
      </c>
      <c r="H2080" s="2">
        <v>15</v>
      </c>
      <c r="I2080" s="2" t="s">
        <v>4179</v>
      </c>
      <c r="J2080" s="2" t="s">
        <v>4975</v>
      </c>
      <c r="K2080" s="2" t="s">
        <v>3159</v>
      </c>
      <c r="L2080" s="373" t="s">
        <v>3975</v>
      </c>
    </row>
    <row r="2081" spans="1:12">
      <c r="A2081" s="2" t="s">
        <v>3948</v>
      </c>
      <c r="B2081" s="2">
        <v>321314</v>
      </c>
      <c r="C2081" s="2" t="s">
        <v>3148</v>
      </c>
      <c r="D2081" s="2" t="s">
        <v>3149</v>
      </c>
      <c r="E2081" s="2">
        <v>-5876</v>
      </c>
      <c r="F2081" s="2">
        <v>-5876</v>
      </c>
      <c r="G2081" s="34">
        <v>43896</v>
      </c>
      <c r="H2081" s="2">
        <v>21</v>
      </c>
      <c r="I2081" s="2" t="s">
        <v>4179</v>
      </c>
      <c r="J2081" s="2" t="s">
        <v>4975</v>
      </c>
      <c r="K2081" s="2" t="s">
        <v>3159</v>
      </c>
      <c r="L2081" s="373" t="s">
        <v>3975</v>
      </c>
    </row>
    <row r="2082" spans="1:12">
      <c r="A2082" s="2" t="s">
        <v>3948</v>
      </c>
      <c r="B2082" s="2">
        <v>321314</v>
      </c>
      <c r="C2082" s="2" t="s">
        <v>3148</v>
      </c>
      <c r="D2082" s="2" t="s">
        <v>3149</v>
      </c>
      <c r="E2082" s="2">
        <v>-6394</v>
      </c>
      <c r="F2082" s="2">
        <v>-6394</v>
      </c>
      <c r="G2082" s="34">
        <v>43846</v>
      </c>
      <c r="H2082" s="2">
        <v>71</v>
      </c>
      <c r="I2082" s="2" t="s">
        <v>4181</v>
      </c>
      <c r="J2082" s="2" t="s">
        <v>4975</v>
      </c>
      <c r="K2082" s="2" t="s">
        <v>3159</v>
      </c>
      <c r="L2082" s="373" t="s">
        <v>3975</v>
      </c>
    </row>
    <row r="2083" spans="1:12">
      <c r="A2083" s="2" t="s">
        <v>3948</v>
      </c>
      <c r="B2083" s="2">
        <v>321314</v>
      </c>
      <c r="C2083" s="2" t="s">
        <v>3148</v>
      </c>
      <c r="D2083" s="2" t="s">
        <v>3149</v>
      </c>
      <c r="E2083" s="2">
        <v>-4137</v>
      </c>
      <c r="F2083" s="2">
        <v>-4137</v>
      </c>
      <c r="G2083" s="34">
        <v>43911</v>
      </c>
      <c r="H2083" s="2">
        <v>6</v>
      </c>
      <c r="I2083" s="2" t="s">
        <v>4179</v>
      </c>
      <c r="J2083" s="2" t="s">
        <v>4975</v>
      </c>
      <c r="K2083" s="2" t="s">
        <v>3159</v>
      </c>
      <c r="L2083" s="373" t="s">
        <v>3975</v>
      </c>
    </row>
    <row r="2084" spans="1:12">
      <c r="A2084" s="2" t="s">
        <v>3948</v>
      </c>
      <c r="B2084" s="2">
        <v>321314</v>
      </c>
      <c r="C2084" s="2" t="s">
        <v>3148</v>
      </c>
      <c r="D2084" s="2" t="s">
        <v>3149</v>
      </c>
      <c r="E2084" s="2">
        <v>-3500</v>
      </c>
      <c r="F2084" s="2">
        <v>-3500</v>
      </c>
      <c r="G2084" s="34">
        <v>43910</v>
      </c>
      <c r="H2084" s="2">
        <v>7</v>
      </c>
      <c r="I2084" s="2" t="s">
        <v>4179</v>
      </c>
      <c r="J2084" s="2" t="s">
        <v>4975</v>
      </c>
      <c r="K2084" s="2" t="s">
        <v>3159</v>
      </c>
      <c r="L2084" s="373" t="s">
        <v>3975</v>
      </c>
    </row>
    <row r="2085" spans="1:12">
      <c r="A2085" s="2" t="s">
        <v>3948</v>
      </c>
      <c r="B2085" s="2">
        <v>321314</v>
      </c>
      <c r="C2085" s="2" t="s">
        <v>3148</v>
      </c>
      <c r="D2085" s="2" t="s">
        <v>3149</v>
      </c>
      <c r="E2085" s="2">
        <v>-4754</v>
      </c>
      <c r="F2085" s="2">
        <v>-4754</v>
      </c>
      <c r="G2085" s="34">
        <v>43897</v>
      </c>
      <c r="H2085" s="2">
        <v>20</v>
      </c>
      <c r="I2085" s="2" t="s">
        <v>4179</v>
      </c>
      <c r="J2085" s="2" t="s">
        <v>4975</v>
      </c>
      <c r="K2085" s="2" t="s">
        <v>3159</v>
      </c>
      <c r="L2085" s="373" t="s">
        <v>3975</v>
      </c>
    </row>
    <row r="2086" spans="1:12">
      <c r="A2086" s="2" t="s">
        <v>3948</v>
      </c>
      <c r="B2086" s="2">
        <v>321314</v>
      </c>
      <c r="C2086" s="2" t="s">
        <v>3148</v>
      </c>
      <c r="D2086" s="2" t="s">
        <v>3149</v>
      </c>
      <c r="E2086" s="2">
        <v>-8535</v>
      </c>
      <c r="F2086" s="2">
        <v>-8535</v>
      </c>
      <c r="G2086" s="34">
        <v>43895</v>
      </c>
      <c r="H2086" s="2">
        <v>22</v>
      </c>
      <c r="I2086" s="2" t="s">
        <v>4179</v>
      </c>
      <c r="J2086" s="2" t="s">
        <v>4975</v>
      </c>
      <c r="K2086" s="2" t="s">
        <v>3159</v>
      </c>
      <c r="L2086" s="373" t="s">
        <v>3975</v>
      </c>
    </row>
    <row r="2087" spans="1:12">
      <c r="A2087" s="2" t="s">
        <v>3948</v>
      </c>
      <c r="B2087" s="2">
        <v>321314</v>
      </c>
      <c r="C2087" s="2" t="s">
        <v>3148</v>
      </c>
      <c r="D2087" s="2" t="s">
        <v>3149</v>
      </c>
      <c r="E2087" s="2">
        <v>-12000</v>
      </c>
      <c r="F2087" s="2">
        <v>-12000</v>
      </c>
      <c r="G2087" s="34">
        <v>43911</v>
      </c>
      <c r="H2087" s="2">
        <v>6</v>
      </c>
      <c r="I2087" s="2" t="s">
        <v>4179</v>
      </c>
      <c r="J2087" s="2" t="s">
        <v>4975</v>
      </c>
      <c r="K2087" s="2" t="s">
        <v>3159</v>
      </c>
      <c r="L2087" s="373" t="s">
        <v>3975</v>
      </c>
    </row>
    <row r="2088" spans="1:12">
      <c r="A2088" s="2" t="s">
        <v>3948</v>
      </c>
      <c r="B2088" s="2">
        <v>321314</v>
      </c>
      <c r="C2088" s="2" t="s">
        <v>3148</v>
      </c>
      <c r="D2088" s="2" t="s">
        <v>3149</v>
      </c>
      <c r="E2088" s="2">
        <v>-7054</v>
      </c>
      <c r="F2088" s="2">
        <v>-7054</v>
      </c>
      <c r="G2088" s="34">
        <v>43909</v>
      </c>
      <c r="H2088" s="2">
        <v>8</v>
      </c>
      <c r="I2088" s="2" t="s">
        <v>4179</v>
      </c>
      <c r="J2088" s="2" t="s">
        <v>4975</v>
      </c>
      <c r="K2088" s="2" t="s">
        <v>3159</v>
      </c>
      <c r="L2088" s="373" t="s">
        <v>3975</v>
      </c>
    </row>
    <row r="2089" spans="1:12">
      <c r="A2089" s="2" t="s">
        <v>3948</v>
      </c>
      <c r="B2089" s="2">
        <v>321314</v>
      </c>
      <c r="C2089" s="2" t="s">
        <v>3148</v>
      </c>
      <c r="D2089" s="2" t="s">
        <v>3149</v>
      </c>
      <c r="E2089" s="2">
        <v>-3570</v>
      </c>
      <c r="F2089" s="2">
        <v>-3570</v>
      </c>
      <c r="G2089" s="34">
        <v>43908</v>
      </c>
      <c r="H2089" s="2">
        <v>9</v>
      </c>
      <c r="I2089" s="2" t="s">
        <v>4179</v>
      </c>
      <c r="J2089" s="2" t="s">
        <v>4975</v>
      </c>
      <c r="K2089" s="2" t="s">
        <v>3159</v>
      </c>
      <c r="L2089" s="373" t="s">
        <v>3975</v>
      </c>
    </row>
    <row r="2090" spans="1:12">
      <c r="A2090" s="2" t="s">
        <v>3948</v>
      </c>
      <c r="B2090" s="2">
        <v>321314</v>
      </c>
      <c r="C2090" s="2" t="s">
        <v>3148</v>
      </c>
      <c r="D2090" s="2" t="s">
        <v>3149</v>
      </c>
      <c r="E2090" s="2">
        <v>-6968</v>
      </c>
      <c r="F2090" s="2">
        <v>-6968</v>
      </c>
      <c r="G2090" s="34">
        <v>43867</v>
      </c>
      <c r="H2090" s="2">
        <v>50</v>
      </c>
      <c r="I2090" s="2" t="s">
        <v>4177</v>
      </c>
      <c r="J2090" s="2" t="s">
        <v>4976</v>
      </c>
      <c r="K2090" s="2" t="s">
        <v>3159</v>
      </c>
      <c r="L2090" s="373" t="s">
        <v>3975</v>
      </c>
    </row>
    <row r="2091" spans="1:12">
      <c r="A2091" s="2" t="s">
        <v>3948</v>
      </c>
      <c r="B2091" s="2">
        <v>321314</v>
      </c>
      <c r="C2091" s="2" t="s">
        <v>3148</v>
      </c>
      <c r="D2091" s="2" t="s">
        <v>3149</v>
      </c>
      <c r="E2091" s="2">
        <v>-3740</v>
      </c>
      <c r="F2091" s="2">
        <v>-3740</v>
      </c>
      <c r="G2091" s="34">
        <v>43906</v>
      </c>
      <c r="H2091" s="2">
        <v>11</v>
      </c>
      <c r="I2091" s="2" t="s">
        <v>4179</v>
      </c>
      <c r="J2091" s="2" t="s">
        <v>4975</v>
      </c>
      <c r="K2091" s="2" t="s">
        <v>3159</v>
      </c>
      <c r="L2091" s="373" t="s">
        <v>3975</v>
      </c>
    </row>
    <row r="2092" spans="1:12">
      <c r="A2092" s="2" t="s">
        <v>3948</v>
      </c>
      <c r="B2092" s="2">
        <v>321314</v>
      </c>
      <c r="C2092" s="2" t="s">
        <v>3148</v>
      </c>
      <c r="D2092" s="2" t="s">
        <v>3149</v>
      </c>
      <c r="E2092" s="2">
        <v>-12271</v>
      </c>
      <c r="F2092" s="2">
        <v>-12271</v>
      </c>
      <c r="G2092" s="34">
        <v>43911</v>
      </c>
      <c r="H2092" s="2">
        <v>6</v>
      </c>
      <c r="I2092" s="2" t="s">
        <v>4179</v>
      </c>
      <c r="J2092" s="2" t="s">
        <v>4976</v>
      </c>
      <c r="K2092" s="2" t="s">
        <v>3159</v>
      </c>
      <c r="L2092" s="373" t="s">
        <v>3975</v>
      </c>
    </row>
    <row r="2093" spans="1:12">
      <c r="A2093" s="2" t="s">
        <v>3948</v>
      </c>
      <c r="B2093" s="2">
        <v>321314</v>
      </c>
      <c r="C2093" s="2" t="s">
        <v>3148</v>
      </c>
      <c r="D2093" s="2" t="s">
        <v>3149</v>
      </c>
      <c r="E2093" s="2">
        <v>-11500</v>
      </c>
      <c r="F2093" s="2">
        <v>-11500</v>
      </c>
      <c r="G2093" s="34">
        <v>43910</v>
      </c>
      <c r="H2093" s="2">
        <v>7</v>
      </c>
      <c r="I2093" s="2" t="s">
        <v>4179</v>
      </c>
      <c r="J2093" s="2" t="s">
        <v>4975</v>
      </c>
      <c r="K2093" s="2" t="s">
        <v>3159</v>
      </c>
      <c r="L2093" s="373" t="s">
        <v>3975</v>
      </c>
    </row>
    <row r="2094" spans="1:12">
      <c r="A2094" s="2" t="s">
        <v>3948</v>
      </c>
      <c r="B2094" s="2">
        <v>321314</v>
      </c>
      <c r="C2094" s="2" t="s">
        <v>3148</v>
      </c>
      <c r="D2094" s="2" t="s">
        <v>3149</v>
      </c>
      <c r="E2094" s="2">
        <v>-9500</v>
      </c>
      <c r="F2094" s="2">
        <v>-9500</v>
      </c>
      <c r="G2094" s="34">
        <v>43908</v>
      </c>
      <c r="H2094" s="2">
        <v>9</v>
      </c>
      <c r="I2094" s="2" t="s">
        <v>4179</v>
      </c>
      <c r="J2094" s="2" t="s">
        <v>4975</v>
      </c>
      <c r="K2094" s="2" t="s">
        <v>3159</v>
      </c>
      <c r="L2094" s="373" t="s">
        <v>3975</v>
      </c>
    </row>
    <row r="2095" spans="1:12">
      <c r="A2095" s="2" t="s">
        <v>3948</v>
      </c>
      <c r="B2095" s="2">
        <v>321314</v>
      </c>
      <c r="C2095" s="2" t="s">
        <v>3148</v>
      </c>
      <c r="D2095" s="2" t="s">
        <v>3149</v>
      </c>
      <c r="E2095" s="2">
        <v>-8294</v>
      </c>
      <c r="F2095" s="2">
        <v>-8294</v>
      </c>
      <c r="G2095" s="34">
        <v>43907</v>
      </c>
      <c r="H2095" s="2">
        <v>10</v>
      </c>
      <c r="I2095" s="2" t="s">
        <v>4179</v>
      </c>
      <c r="J2095" s="2" t="s">
        <v>4975</v>
      </c>
      <c r="K2095" s="2" t="s">
        <v>3159</v>
      </c>
      <c r="L2095" s="373" t="s">
        <v>3975</v>
      </c>
    </row>
    <row r="2096" spans="1:12">
      <c r="A2096" s="2" t="s">
        <v>3948</v>
      </c>
      <c r="B2096" s="2">
        <v>321314</v>
      </c>
      <c r="C2096" s="2" t="s">
        <v>3148</v>
      </c>
      <c r="D2096" s="2" t="s">
        <v>3149</v>
      </c>
      <c r="E2096" s="2">
        <v>-9249</v>
      </c>
      <c r="F2096" s="2">
        <v>-9249</v>
      </c>
      <c r="G2096" s="34">
        <v>43911</v>
      </c>
      <c r="H2096" s="2">
        <v>6</v>
      </c>
      <c r="I2096" s="2" t="s">
        <v>4179</v>
      </c>
      <c r="J2096" s="2" t="s">
        <v>4975</v>
      </c>
      <c r="K2096" s="2" t="s">
        <v>3159</v>
      </c>
      <c r="L2096" s="373" t="s">
        <v>3975</v>
      </c>
    </row>
    <row r="2097" spans="1:12">
      <c r="A2097" s="2" t="s">
        <v>3948</v>
      </c>
      <c r="B2097" s="2">
        <v>321314</v>
      </c>
      <c r="C2097" s="2" t="s">
        <v>3148</v>
      </c>
      <c r="D2097" s="2" t="s">
        <v>3149</v>
      </c>
      <c r="E2097" s="2">
        <v>-10136</v>
      </c>
      <c r="F2097" s="2">
        <v>-10136</v>
      </c>
      <c r="G2097" s="34">
        <v>43906</v>
      </c>
      <c r="H2097" s="2">
        <v>11</v>
      </c>
      <c r="I2097" s="2" t="s">
        <v>4179</v>
      </c>
      <c r="J2097" s="2" t="s">
        <v>4975</v>
      </c>
      <c r="K2097" s="2" t="s">
        <v>3159</v>
      </c>
      <c r="L2097" s="373" t="s">
        <v>3975</v>
      </c>
    </row>
    <row r="2098" spans="1:12">
      <c r="A2098" s="2" t="s">
        <v>3948</v>
      </c>
      <c r="B2098" s="2">
        <v>321314</v>
      </c>
      <c r="C2098" s="2" t="s">
        <v>3148</v>
      </c>
      <c r="D2098" s="2" t="s">
        <v>3149</v>
      </c>
      <c r="E2098" s="2">
        <v>-7209</v>
      </c>
      <c r="F2098" s="2">
        <v>-7209</v>
      </c>
      <c r="G2098" s="34">
        <v>43906</v>
      </c>
      <c r="H2098" s="2">
        <v>11</v>
      </c>
      <c r="I2098" s="2" t="s">
        <v>4179</v>
      </c>
      <c r="J2098" s="2" t="s">
        <v>4975</v>
      </c>
      <c r="K2098" s="2" t="s">
        <v>3159</v>
      </c>
      <c r="L2098" s="373" t="s">
        <v>3975</v>
      </c>
    </row>
    <row r="2099" spans="1:12">
      <c r="A2099" s="2" t="s">
        <v>3948</v>
      </c>
      <c r="B2099" s="2">
        <v>321314</v>
      </c>
      <c r="C2099" s="2" t="s">
        <v>3148</v>
      </c>
      <c r="D2099" s="2" t="s">
        <v>3149</v>
      </c>
      <c r="E2099" s="2">
        <v>-3669</v>
      </c>
      <c r="F2099" s="2">
        <v>-3669</v>
      </c>
      <c r="G2099" s="34">
        <v>43902</v>
      </c>
      <c r="H2099" s="2">
        <v>15</v>
      </c>
      <c r="I2099" s="2" t="s">
        <v>4179</v>
      </c>
      <c r="J2099" s="2" t="s">
        <v>4975</v>
      </c>
      <c r="K2099" s="2" t="s">
        <v>3159</v>
      </c>
      <c r="L2099" s="373" t="s">
        <v>3975</v>
      </c>
    </row>
    <row r="2100" spans="1:12">
      <c r="A2100" s="2" t="s">
        <v>3948</v>
      </c>
      <c r="B2100" s="2">
        <v>321314</v>
      </c>
      <c r="C2100" s="2" t="s">
        <v>3148</v>
      </c>
      <c r="D2100" s="2" t="s">
        <v>3149</v>
      </c>
      <c r="E2100" s="2">
        <v>-12900</v>
      </c>
      <c r="F2100" s="2">
        <v>-12900</v>
      </c>
      <c r="G2100" s="34">
        <v>43911</v>
      </c>
      <c r="H2100" s="2">
        <v>6</v>
      </c>
      <c r="I2100" s="2" t="s">
        <v>4179</v>
      </c>
      <c r="J2100" s="2" t="s">
        <v>4975</v>
      </c>
      <c r="K2100" s="2" t="s">
        <v>3159</v>
      </c>
      <c r="L2100" s="373" t="s">
        <v>3975</v>
      </c>
    </row>
    <row r="2101" spans="1:12">
      <c r="A2101" s="2" t="s">
        <v>3948</v>
      </c>
      <c r="B2101" s="2">
        <v>321314</v>
      </c>
      <c r="C2101" s="2" t="s">
        <v>3148</v>
      </c>
      <c r="D2101" s="2" t="s">
        <v>3149</v>
      </c>
      <c r="E2101" s="2">
        <v>-5270</v>
      </c>
      <c r="F2101" s="2">
        <v>-5270</v>
      </c>
      <c r="G2101" s="34">
        <v>43909</v>
      </c>
      <c r="H2101" s="2">
        <v>8</v>
      </c>
      <c r="I2101" s="2" t="s">
        <v>4179</v>
      </c>
      <c r="J2101" s="2" t="s">
        <v>4975</v>
      </c>
      <c r="K2101" s="2" t="s">
        <v>3159</v>
      </c>
      <c r="L2101" s="373" t="s">
        <v>3975</v>
      </c>
    </row>
    <row r="2102" spans="1:12">
      <c r="A2102" s="2" t="s">
        <v>3948</v>
      </c>
      <c r="B2102" s="2">
        <v>321314</v>
      </c>
      <c r="C2102" s="2" t="s">
        <v>3148</v>
      </c>
      <c r="D2102" s="2" t="s">
        <v>3149</v>
      </c>
      <c r="E2102" s="2">
        <v>-6545</v>
      </c>
      <c r="F2102" s="2">
        <v>-6545</v>
      </c>
      <c r="G2102" s="34">
        <v>43906</v>
      </c>
      <c r="H2102" s="2">
        <v>11</v>
      </c>
      <c r="I2102" s="2" t="s">
        <v>4179</v>
      </c>
      <c r="J2102" s="2" t="s">
        <v>4975</v>
      </c>
      <c r="K2102" s="2" t="s">
        <v>3159</v>
      </c>
      <c r="L2102" s="373" t="s">
        <v>3975</v>
      </c>
    </row>
    <row r="2103" spans="1:12">
      <c r="A2103" s="2" t="s">
        <v>3948</v>
      </c>
      <c r="B2103" s="2">
        <v>321314</v>
      </c>
      <c r="C2103" s="2" t="s">
        <v>3148</v>
      </c>
      <c r="D2103" s="2" t="s">
        <v>3149</v>
      </c>
      <c r="E2103" s="2">
        <v>-23100</v>
      </c>
      <c r="F2103" s="2">
        <v>-23100</v>
      </c>
      <c r="G2103" s="34">
        <v>43896</v>
      </c>
      <c r="H2103" s="2">
        <v>21</v>
      </c>
      <c r="I2103" s="2" t="s">
        <v>4179</v>
      </c>
      <c r="J2103" s="2" t="s">
        <v>4975</v>
      </c>
      <c r="K2103" s="2" t="s">
        <v>3159</v>
      </c>
      <c r="L2103" s="373" t="s">
        <v>3975</v>
      </c>
    </row>
    <row r="2104" spans="1:12">
      <c r="A2104" s="2" t="s">
        <v>3948</v>
      </c>
      <c r="B2104" s="2">
        <v>321314</v>
      </c>
      <c r="C2104" s="2" t="s">
        <v>3148</v>
      </c>
      <c r="D2104" s="2" t="s">
        <v>3149</v>
      </c>
      <c r="E2104" s="2">
        <v>-3469</v>
      </c>
      <c r="F2104" s="2">
        <v>-3469</v>
      </c>
      <c r="G2104" s="34">
        <v>43910</v>
      </c>
      <c r="H2104" s="2">
        <v>7</v>
      </c>
      <c r="I2104" s="2" t="s">
        <v>4179</v>
      </c>
      <c r="J2104" s="2" t="s">
        <v>4975</v>
      </c>
      <c r="K2104" s="2" t="s">
        <v>3159</v>
      </c>
      <c r="L2104" s="373" t="s">
        <v>3975</v>
      </c>
    </row>
    <row r="2105" spans="1:12">
      <c r="A2105" s="2" t="s">
        <v>3948</v>
      </c>
      <c r="B2105" s="2">
        <v>321314</v>
      </c>
      <c r="C2105" s="2" t="s">
        <v>3148</v>
      </c>
      <c r="D2105" s="2" t="s">
        <v>3149</v>
      </c>
      <c r="E2105" s="2">
        <v>-15390</v>
      </c>
      <c r="F2105" s="2">
        <v>-15390</v>
      </c>
      <c r="G2105" s="34">
        <v>43892</v>
      </c>
      <c r="H2105" s="2">
        <v>25</v>
      </c>
      <c r="I2105" s="2" t="s">
        <v>4179</v>
      </c>
      <c r="J2105" s="2" t="s">
        <v>4975</v>
      </c>
      <c r="K2105" s="2" t="s">
        <v>3159</v>
      </c>
      <c r="L2105" s="373" t="s">
        <v>3975</v>
      </c>
    </row>
    <row r="2106" spans="1:12">
      <c r="A2106" s="2" t="s">
        <v>3948</v>
      </c>
      <c r="B2106" s="2">
        <v>321314</v>
      </c>
      <c r="C2106" s="2" t="s">
        <v>3148</v>
      </c>
      <c r="D2106" s="2" t="s">
        <v>3149</v>
      </c>
      <c r="E2106" s="2">
        <v>-4753</v>
      </c>
      <c r="F2106" s="2">
        <v>-4753</v>
      </c>
      <c r="G2106" s="34">
        <v>43908</v>
      </c>
      <c r="H2106" s="2">
        <v>9</v>
      </c>
      <c r="I2106" s="2" t="s">
        <v>4179</v>
      </c>
      <c r="J2106" s="2" t="s">
        <v>4975</v>
      </c>
      <c r="K2106" s="2" t="s">
        <v>3159</v>
      </c>
      <c r="L2106" s="373" t="s">
        <v>3975</v>
      </c>
    </row>
    <row r="2107" spans="1:12">
      <c r="A2107" s="2" t="s">
        <v>3948</v>
      </c>
      <c r="B2107" s="2">
        <v>321314</v>
      </c>
      <c r="C2107" s="2" t="s">
        <v>3148</v>
      </c>
      <c r="D2107" s="2" t="s">
        <v>3149</v>
      </c>
      <c r="E2107" s="2">
        <v>-7507</v>
      </c>
      <c r="F2107" s="2">
        <v>-7507</v>
      </c>
      <c r="G2107" s="34">
        <v>43907</v>
      </c>
      <c r="H2107" s="2">
        <v>10</v>
      </c>
      <c r="I2107" s="2" t="s">
        <v>4179</v>
      </c>
      <c r="J2107" s="2" t="s">
        <v>4975</v>
      </c>
      <c r="K2107" s="2" t="s">
        <v>3159</v>
      </c>
      <c r="L2107" s="373" t="s">
        <v>3975</v>
      </c>
    </row>
    <row r="2108" spans="1:12">
      <c r="A2108" s="2" t="s">
        <v>3948</v>
      </c>
      <c r="B2108" s="2">
        <v>321314</v>
      </c>
      <c r="C2108" s="2" t="s">
        <v>3148</v>
      </c>
      <c r="D2108" s="2" t="s">
        <v>3149</v>
      </c>
      <c r="E2108" s="2">
        <v>-11291</v>
      </c>
      <c r="F2108" s="2">
        <v>-11291</v>
      </c>
      <c r="G2108" s="34">
        <v>43899</v>
      </c>
      <c r="H2108" s="2">
        <v>18</v>
      </c>
      <c r="I2108" s="2" t="s">
        <v>4179</v>
      </c>
      <c r="J2108" s="2" t="s">
        <v>4976</v>
      </c>
      <c r="K2108" s="2" t="s">
        <v>3159</v>
      </c>
      <c r="L2108" s="373" t="s">
        <v>3975</v>
      </c>
    </row>
    <row r="2109" spans="1:12">
      <c r="A2109" s="2" t="s">
        <v>3948</v>
      </c>
      <c r="B2109" s="2">
        <v>321314</v>
      </c>
      <c r="C2109" s="2" t="s">
        <v>3148</v>
      </c>
      <c r="D2109" s="2" t="s">
        <v>3149</v>
      </c>
      <c r="E2109" s="2">
        <v>-8800</v>
      </c>
      <c r="F2109" s="2">
        <v>-8800</v>
      </c>
      <c r="G2109" s="34">
        <v>43911</v>
      </c>
      <c r="H2109" s="2">
        <v>6</v>
      </c>
      <c r="I2109" s="2" t="s">
        <v>4179</v>
      </c>
      <c r="J2109" s="2" t="s">
        <v>4976</v>
      </c>
      <c r="K2109" s="2" t="s">
        <v>3159</v>
      </c>
      <c r="L2109" s="373" t="s">
        <v>3975</v>
      </c>
    </row>
    <row r="2110" spans="1:12">
      <c r="A2110" s="2" t="s">
        <v>3948</v>
      </c>
      <c r="B2110" s="2">
        <v>321314</v>
      </c>
      <c r="C2110" s="2" t="s">
        <v>3148</v>
      </c>
      <c r="D2110" s="2" t="s">
        <v>3149</v>
      </c>
      <c r="E2110" s="2">
        <v>-3500</v>
      </c>
      <c r="F2110" s="2">
        <v>-3500</v>
      </c>
      <c r="G2110" s="34">
        <v>43911</v>
      </c>
      <c r="H2110" s="2">
        <v>6</v>
      </c>
      <c r="I2110" s="2" t="s">
        <v>4179</v>
      </c>
      <c r="J2110" s="2" t="s">
        <v>4977</v>
      </c>
      <c r="K2110" s="2" t="s">
        <v>3159</v>
      </c>
      <c r="L2110" s="373" t="s">
        <v>3975</v>
      </c>
    </row>
    <row r="2111" spans="1:12">
      <c r="A2111" s="2" t="s">
        <v>3948</v>
      </c>
      <c r="B2111" s="2">
        <v>321314</v>
      </c>
      <c r="C2111" s="2" t="s">
        <v>3148</v>
      </c>
      <c r="D2111" s="2" t="s">
        <v>3149</v>
      </c>
      <c r="E2111" s="2">
        <v>-3528</v>
      </c>
      <c r="F2111" s="2">
        <v>-3528</v>
      </c>
      <c r="G2111" s="34">
        <v>43910</v>
      </c>
      <c r="H2111" s="2">
        <v>7</v>
      </c>
      <c r="I2111" s="2" t="s">
        <v>4179</v>
      </c>
      <c r="J2111" s="2" t="s">
        <v>4975</v>
      </c>
      <c r="K2111" s="2" t="s">
        <v>3159</v>
      </c>
      <c r="L2111" s="373" t="s">
        <v>3975</v>
      </c>
    </row>
    <row r="2112" spans="1:12">
      <c r="A2112" s="2" t="s">
        <v>3948</v>
      </c>
      <c r="B2112" s="2">
        <v>321314</v>
      </c>
      <c r="C2112" s="2" t="s">
        <v>3148</v>
      </c>
      <c r="D2112" s="2" t="s">
        <v>3149</v>
      </c>
      <c r="E2112" s="2">
        <v>-3533</v>
      </c>
      <c r="F2112" s="2">
        <v>-3533</v>
      </c>
      <c r="G2112" s="34">
        <v>43907</v>
      </c>
      <c r="H2112" s="2">
        <v>10</v>
      </c>
      <c r="I2112" s="2" t="s">
        <v>4179</v>
      </c>
      <c r="J2112" s="2" t="s">
        <v>4975</v>
      </c>
      <c r="K2112" s="2" t="s">
        <v>3159</v>
      </c>
      <c r="L2112" s="373" t="s">
        <v>3975</v>
      </c>
    </row>
    <row r="2113" spans="1:12">
      <c r="A2113" s="2" t="s">
        <v>3948</v>
      </c>
      <c r="B2113" s="2">
        <v>321314</v>
      </c>
      <c r="C2113" s="2" t="s">
        <v>3148</v>
      </c>
      <c r="D2113" s="2" t="s">
        <v>3149</v>
      </c>
      <c r="E2113" s="2">
        <v>-18021</v>
      </c>
      <c r="F2113" s="2">
        <v>-18021</v>
      </c>
      <c r="G2113" s="34">
        <v>43906</v>
      </c>
      <c r="H2113" s="2">
        <v>11</v>
      </c>
      <c r="I2113" s="2" t="s">
        <v>4179</v>
      </c>
      <c r="J2113" s="2" t="s">
        <v>4975</v>
      </c>
      <c r="K2113" s="2" t="s">
        <v>3159</v>
      </c>
      <c r="L2113" s="373" t="s">
        <v>3975</v>
      </c>
    </row>
    <row r="2114" spans="1:12">
      <c r="A2114" s="2" t="s">
        <v>3948</v>
      </c>
      <c r="B2114" s="2">
        <v>321314</v>
      </c>
      <c r="C2114" s="2" t="s">
        <v>3148</v>
      </c>
      <c r="D2114" s="2" t="s">
        <v>3149</v>
      </c>
      <c r="E2114" s="2">
        <v>-4879</v>
      </c>
      <c r="F2114" s="2">
        <v>-4879</v>
      </c>
      <c r="G2114" s="34">
        <v>43899</v>
      </c>
      <c r="H2114" s="2">
        <v>18</v>
      </c>
      <c r="I2114" s="2" t="s">
        <v>4179</v>
      </c>
      <c r="J2114" s="2" t="s">
        <v>4975</v>
      </c>
      <c r="K2114" s="2" t="s">
        <v>3159</v>
      </c>
      <c r="L2114" s="373" t="s">
        <v>3975</v>
      </c>
    </row>
    <row r="2115" spans="1:12">
      <c r="A2115" s="2" t="s">
        <v>3948</v>
      </c>
      <c r="B2115" s="2">
        <v>321314</v>
      </c>
      <c r="C2115" s="2" t="s">
        <v>3148</v>
      </c>
      <c r="D2115" s="2" t="s">
        <v>3149</v>
      </c>
      <c r="E2115" s="2">
        <v>-6310</v>
      </c>
      <c r="F2115" s="2">
        <v>-6310</v>
      </c>
      <c r="G2115" s="34">
        <v>43911</v>
      </c>
      <c r="H2115" s="2">
        <v>6</v>
      </c>
      <c r="I2115" s="2" t="s">
        <v>4179</v>
      </c>
      <c r="J2115" s="2" t="s">
        <v>4975</v>
      </c>
      <c r="K2115" s="2" t="s">
        <v>3159</v>
      </c>
      <c r="L2115" s="373" t="s">
        <v>3975</v>
      </c>
    </row>
    <row r="2116" spans="1:12">
      <c r="A2116" s="2" t="s">
        <v>3948</v>
      </c>
      <c r="B2116" s="2">
        <v>321314</v>
      </c>
      <c r="C2116" s="2" t="s">
        <v>3148</v>
      </c>
      <c r="D2116" s="2" t="s">
        <v>3149</v>
      </c>
      <c r="E2116" s="2">
        <v>-6800</v>
      </c>
      <c r="F2116" s="2">
        <v>-6800</v>
      </c>
      <c r="G2116" s="34">
        <v>43904</v>
      </c>
      <c r="H2116" s="2">
        <v>13</v>
      </c>
      <c r="I2116" s="2" t="s">
        <v>4179</v>
      </c>
      <c r="J2116" s="2" t="s">
        <v>4975</v>
      </c>
      <c r="K2116" s="2" t="s">
        <v>3159</v>
      </c>
      <c r="L2116" s="373" t="s">
        <v>3975</v>
      </c>
    </row>
    <row r="2117" spans="1:12">
      <c r="A2117" s="2" t="s">
        <v>3948</v>
      </c>
      <c r="B2117" s="2">
        <v>321314</v>
      </c>
      <c r="C2117" s="2" t="s">
        <v>3148</v>
      </c>
      <c r="D2117" s="2" t="s">
        <v>3149</v>
      </c>
      <c r="E2117" s="2">
        <v>-4858</v>
      </c>
      <c r="F2117" s="2">
        <v>-4858</v>
      </c>
      <c r="G2117" s="34">
        <v>43896</v>
      </c>
      <c r="H2117" s="2">
        <v>21</v>
      </c>
      <c r="I2117" s="2" t="s">
        <v>4179</v>
      </c>
      <c r="J2117" s="2" t="s">
        <v>4976</v>
      </c>
      <c r="K2117" s="2" t="s">
        <v>3159</v>
      </c>
      <c r="L2117" s="373" t="s">
        <v>3975</v>
      </c>
    </row>
    <row r="2118" spans="1:12">
      <c r="A2118" s="2" t="s">
        <v>3948</v>
      </c>
      <c r="B2118" s="2">
        <v>321314</v>
      </c>
      <c r="C2118" s="2" t="s">
        <v>3148</v>
      </c>
      <c r="D2118" s="2" t="s">
        <v>3149</v>
      </c>
      <c r="E2118" s="2">
        <v>-3035</v>
      </c>
      <c r="F2118" s="2">
        <v>-3035</v>
      </c>
      <c r="G2118" s="34">
        <v>43881</v>
      </c>
      <c r="H2118" s="2">
        <v>36</v>
      </c>
      <c r="I2118" s="2" t="s">
        <v>4177</v>
      </c>
      <c r="J2118" s="2" t="s">
        <v>4975</v>
      </c>
      <c r="K2118" s="2" t="s">
        <v>3159</v>
      </c>
      <c r="L2118" s="373" t="s">
        <v>3975</v>
      </c>
    </row>
    <row r="2119" spans="1:12">
      <c r="A2119" s="2" t="s">
        <v>3948</v>
      </c>
      <c r="B2119" s="2">
        <v>321314</v>
      </c>
      <c r="C2119" s="2" t="s">
        <v>3148</v>
      </c>
      <c r="D2119" s="2" t="s">
        <v>3149</v>
      </c>
      <c r="E2119" s="2">
        <v>-5233</v>
      </c>
      <c r="F2119" s="2">
        <v>-5233</v>
      </c>
      <c r="G2119" s="34">
        <v>43911</v>
      </c>
      <c r="H2119" s="2">
        <v>6</v>
      </c>
      <c r="I2119" s="2" t="s">
        <v>4179</v>
      </c>
      <c r="J2119" s="2" t="s">
        <v>4978</v>
      </c>
      <c r="K2119" s="2" t="s">
        <v>3681</v>
      </c>
      <c r="L2119" s="373" t="s">
        <v>3975</v>
      </c>
    </row>
    <row r="2120" spans="1:12">
      <c r="A2120" s="2" t="s">
        <v>3948</v>
      </c>
      <c r="B2120" s="2">
        <v>321314</v>
      </c>
      <c r="C2120" s="2" t="s">
        <v>3148</v>
      </c>
      <c r="D2120" s="2" t="s">
        <v>3149</v>
      </c>
      <c r="E2120" s="2">
        <v>-14933</v>
      </c>
      <c r="F2120" s="2">
        <v>-14933</v>
      </c>
      <c r="G2120" s="34">
        <v>43909</v>
      </c>
      <c r="H2120" s="2">
        <v>8</v>
      </c>
      <c r="I2120" s="2" t="s">
        <v>4179</v>
      </c>
      <c r="J2120" s="2" t="s">
        <v>4978</v>
      </c>
      <c r="K2120" s="2" t="s">
        <v>3681</v>
      </c>
      <c r="L2120" s="373" t="s">
        <v>3975</v>
      </c>
    </row>
    <row r="2121" spans="1:12">
      <c r="A2121" s="2" t="s">
        <v>3948</v>
      </c>
      <c r="B2121" s="2">
        <v>321314</v>
      </c>
      <c r="C2121" s="2" t="s">
        <v>3148</v>
      </c>
      <c r="D2121" s="2" t="s">
        <v>3149</v>
      </c>
      <c r="E2121" s="2">
        <v>-7980</v>
      </c>
      <c r="F2121" s="2">
        <v>-7980</v>
      </c>
      <c r="G2121" s="34">
        <v>43906</v>
      </c>
      <c r="H2121" s="2">
        <v>11</v>
      </c>
      <c r="I2121" s="2" t="s">
        <v>4179</v>
      </c>
      <c r="J2121" s="2" t="s">
        <v>4979</v>
      </c>
      <c r="K2121" s="2" t="s">
        <v>3681</v>
      </c>
      <c r="L2121" s="373" t="s">
        <v>3975</v>
      </c>
    </row>
    <row r="2122" spans="1:12">
      <c r="A2122" s="2" t="s">
        <v>3948</v>
      </c>
      <c r="B2122" s="2">
        <v>321314</v>
      </c>
      <c r="C2122" s="2" t="s">
        <v>3148</v>
      </c>
      <c r="D2122" s="2" t="s">
        <v>3149</v>
      </c>
      <c r="E2122" s="2">
        <v>-7780</v>
      </c>
      <c r="F2122" s="2">
        <v>-7780</v>
      </c>
      <c r="G2122" s="34">
        <v>43911</v>
      </c>
      <c r="H2122" s="2">
        <v>6</v>
      </c>
      <c r="I2122" s="2" t="s">
        <v>4179</v>
      </c>
      <c r="J2122" s="2" t="s">
        <v>4979</v>
      </c>
      <c r="K2122" s="2" t="s">
        <v>3681</v>
      </c>
      <c r="L2122" s="373" t="s">
        <v>3975</v>
      </c>
    </row>
    <row r="2123" spans="1:12">
      <c r="A2123" s="2" t="s">
        <v>3948</v>
      </c>
      <c r="B2123" s="2">
        <v>321314</v>
      </c>
      <c r="C2123" s="2" t="s">
        <v>3148</v>
      </c>
      <c r="D2123" s="2" t="s">
        <v>3149</v>
      </c>
      <c r="E2123" s="2">
        <v>-6180</v>
      </c>
      <c r="F2123" s="2">
        <v>-6180</v>
      </c>
      <c r="G2123" s="34">
        <v>43911</v>
      </c>
      <c r="H2123" s="2">
        <v>6</v>
      </c>
      <c r="I2123" s="2" t="s">
        <v>4179</v>
      </c>
      <c r="J2123" s="2" t="s">
        <v>4979</v>
      </c>
      <c r="K2123" s="2" t="s">
        <v>3681</v>
      </c>
      <c r="L2123" s="373" t="s">
        <v>3975</v>
      </c>
    </row>
    <row r="2124" spans="1:12">
      <c r="A2124" s="2" t="s">
        <v>3948</v>
      </c>
      <c r="B2124" s="2">
        <v>321314</v>
      </c>
      <c r="C2124" s="2" t="s">
        <v>3148</v>
      </c>
      <c r="D2124" s="2" t="s">
        <v>3149</v>
      </c>
      <c r="E2124" s="2">
        <v>-7954</v>
      </c>
      <c r="F2124" s="2">
        <v>-7954</v>
      </c>
      <c r="G2124" s="34">
        <v>43904</v>
      </c>
      <c r="H2124" s="2">
        <v>13</v>
      </c>
      <c r="I2124" s="2" t="s">
        <v>4179</v>
      </c>
      <c r="J2124" s="2" t="s">
        <v>4978</v>
      </c>
      <c r="K2124" s="2" t="s">
        <v>3681</v>
      </c>
      <c r="L2124" s="373" t="s">
        <v>3975</v>
      </c>
    </row>
    <row r="2125" spans="1:12">
      <c r="A2125" s="2" t="s">
        <v>3948</v>
      </c>
      <c r="B2125" s="2">
        <v>321314</v>
      </c>
      <c r="C2125" s="2" t="s">
        <v>3148</v>
      </c>
      <c r="D2125" s="2" t="s">
        <v>3149</v>
      </c>
      <c r="E2125" s="2">
        <v>-2970</v>
      </c>
      <c r="F2125" s="2">
        <v>-2970</v>
      </c>
      <c r="G2125" s="34">
        <v>43901</v>
      </c>
      <c r="H2125" s="2">
        <v>16</v>
      </c>
      <c r="I2125" s="2" t="s">
        <v>4179</v>
      </c>
      <c r="J2125" s="2" t="s">
        <v>4979</v>
      </c>
      <c r="K2125" s="2" t="s">
        <v>3681</v>
      </c>
      <c r="L2125" s="373" t="s">
        <v>3975</v>
      </c>
    </row>
    <row r="2126" spans="1:12">
      <c r="A2126" s="2" t="s">
        <v>3948</v>
      </c>
      <c r="B2126" s="2">
        <v>321314</v>
      </c>
      <c r="C2126" s="2" t="s">
        <v>3148</v>
      </c>
      <c r="D2126" s="2" t="s">
        <v>3149</v>
      </c>
      <c r="E2126" s="2">
        <v>-6219</v>
      </c>
      <c r="F2126" s="2">
        <v>-6219</v>
      </c>
      <c r="G2126" s="34">
        <v>43890</v>
      </c>
      <c r="H2126" s="2">
        <v>27</v>
      </c>
      <c r="I2126" s="2" t="s">
        <v>4179</v>
      </c>
      <c r="J2126" s="2" t="s">
        <v>4978</v>
      </c>
      <c r="K2126" s="2" t="s">
        <v>3681</v>
      </c>
      <c r="L2126" s="373" t="s">
        <v>3975</v>
      </c>
    </row>
    <row r="2127" spans="1:12">
      <c r="A2127" s="2" t="s">
        <v>3948</v>
      </c>
      <c r="B2127" s="2">
        <v>321314</v>
      </c>
      <c r="C2127" s="2" t="s">
        <v>3148</v>
      </c>
      <c r="D2127" s="2" t="s">
        <v>3149</v>
      </c>
      <c r="E2127" s="2">
        <v>-6916</v>
      </c>
      <c r="F2127" s="2">
        <v>-6916</v>
      </c>
      <c r="G2127" s="34">
        <v>43909</v>
      </c>
      <c r="H2127" s="2">
        <v>8</v>
      </c>
      <c r="I2127" s="2" t="s">
        <v>4179</v>
      </c>
      <c r="J2127" s="2" t="s">
        <v>4978</v>
      </c>
      <c r="K2127" s="2" t="s">
        <v>3681</v>
      </c>
      <c r="L2127" s="373" t="s">
        <v>3975</v>
      </c>
    </row>
    <row r="2128" spans="1:12">
      <c r="A2128" s="2" t="s">
        <v>3948</v>
      </c>
      <c r="B2128" s="2">
        <v>321314</v>
      </c>
      <c r="C2128" s="2" t="s">
        <v>3148</v>
      </c>
      <c r="D2128" s="2" t="s">
        <v>3149</v>
      </c>
      <c r="E2128" s="2">
        <v>-4300</v>
      </c>
      <c r="F2128" s="2">
        <v>-4300</v>
      </c>
      <c r="G2128" s="34">
        <v>43909</v>
      </c>
      <c r="H2128" s="2">
        <v>8</v>
      </c>
      <c r="I2128" s="2" t="s">
        <v>4179</v>
      </c>
      <c r="J2128" s="2" t="s">
        <v>4979</v>
      </c>
      <c r="K2128" s="2" t="s">
        <v>3681</v>
      </c>
      <c r="L2128" s="373" t="s">
        <v>3975</v>
      </c>
    </row>
    <row r="2129" spans="1:12">
      <c r="A2129" s="2" t="s">
        <v>3948</v>
      </c>
      <c r="B2129" s="2">
        <v>321314</v>
      </c>
      <c r="C2129" s="2" t="s">
        <v>3148</v>
      </c>
      <c r="D2129" s="2" t="s">
        <v>3149</v>
      </c>
      <c r="E2129" s="2">
        <v>-11926</v>
      </c>
      <c r="F2129" s="2">
        <v>-11926</v>
      </c>
      <c r="G2129" s="34">
        <v>43911</v>
      </c>
      <c r="H2129" s="2">
        <v>6</v>
      </c>
      <c r="I2129" s="2" t="s">
        <v>4179</v>
      </c>
      <c r="J2129" s="2" t="s">
        <v>4978</v>
      </c>
      <c r="K2129" s="2" t="s">
        <v>3681</v>
      </c>
      <c r="L2129" s="373" t="s">
        <v>3975</v>
      </c>
    </row>
    <row r="2130" spans="1:12">
      <c r="A2130" s="2" t="s">
        <v>3948</v>
      </c>
      <c r="B2130" s="2">
        <v>321314</v>
      </c>
      <c r="C2130" s="2" t="s">
        <v>3148</v>
      </c>
      <c r="D2130" s="2" t="s">
        <v>3149</v>
      </c>
      <c r="E2130" s="2">
        <v>-6368</v>
      </c>
      <c r="F2130" s="2">
        <v>-6368</v>
      </c>
      <c r="G2130" s="34">
        <v>43850</v>
      </c>
      <c r="H2130" s="2">
        <v>67</v>
      </c>
      <c r="I2130" s="2" t="s">
        <v>4181</v>
      </c>
      <c r="J2130" s="2" t="s">
        <v>4978</v>
      </c>
      <c r="K2130" s="2" t="s">
        <v>3681</v>
      </c>
      <c r="L2130" s="373" t="s">
        <v>3975</v>
      </c>
    </row>
    <row r="2131" spans="1:12">
      <c r="A2131" s="2" t="s">
        <v>3948</v>
      </c>
      <c r="B2131" s="2">
        <v>321314</v>
      </c>
      <c r="C2131" s="2" t="s">
        <v>3148</v>
      </c>
      <c r="D2131" s="2" t="s">
        <v>3149</v>
      </c>
      <c r="E2131" s="2">
        <v>-4970</v>
      </c>
      <c r="F2131" s="2">
        <v>-4970</v>
      </c>
      <c r="G2131" s="34">
        <v>43911</v>
      </c>
      <c r="H2131" s="2">
        <v>6</v>
      </c>
      <c r="I2131" s="2" t="s">
        <v>4179</v>
      </c>
      <c r="J2131" s="2" t="s">
        <v>4979</v>
      </c>
      <c r="K2131" s="2" t="s">
        <v>3681</v>
      </c>
      <c r="L2131" s="373" t="s">
        <v>3975</v>
      </c>
    </row>
    <row r="2132" spans="1:12">
      <c r="A2132" s="2" t="s">
        <v>3948</v>
      </c>
      <c r="B2132" s="2">
        <v>321314</v>
      </c>
      <c r="C2132" s="2" t="s">
        <v>3148</v>
      </c>
      <c r="D2132" s="2" t="s">
        <v>3149</v>
      </c>
      <c r="E2132" s="2">
        <v>-10300</v>
      </c>
      <c r="F2132" s="2">
        <v>-10300</v>
      </c>
      <c r="G2132" s="34">
        <v>43910</v>
      </c>
      <c r="H2132" s="2">
        <v>7</v>
      </c>
      <c r="I2132" s="2" t="s">
        <v>4179</v>
      </c>
      <c r="J2132" s="2" t="s">
        <v>4978</v>
      </c>
      <c r="K2132" s="2" t="s">
        <v>3681</v>
      </c>
      <c r="L2132" s="373" t="s">
        <v>3975</v>
      </c>
    </row>
    <row r="2133" spans="1:12">
      <c r="A2133" s="2" t="s">
        <v>3948</v>
      </c>
      <c r="B2133" s="2">
        <v>321314</v>
      </c>
      <c r="C2133" s="2" t="s">
        <v>3148</v>
      </c>
      <c r="D2133" s="2" t="s">
        <v>3149</v>
      </c>
      <c r="E2133" s="2">
        <v>-9898</v>
      </c>
      <c r="F2133" s="2">
        <v>-9898</v>
      </c>
      <c r="G2133" s="34">
        <v>43911</v>
      </c>
      <c r="H2133" s="2">
        <v>6</v>
      </c>
      <c r="I2133" s="2" t="s">
        <v>4179</v>
      </c>
      <c r="J2133" s="2" t="s">
        <v>4978</v>
      </c>
      <c r="K2133" s="2" t="s">
        <v>3681</v>
      </c>
      <c r="L2133" s="373" t="s">
        <v>3975</v>
      </c>
    </row>
    <row r="2134" spans="1:12">
      <c r="A2134" s="2" t="s">
        <v>3948</v>
      </c>
      <c r="B2134" s="2">
        <v>321314</v>
      </c>
      <c r="C2134" s="2" t="s">
        <v>3148</v>
      </c>
      <c r="D2134" s="2" t="s">
        <v>3149</v>
      </c>
      <c r="E2134" s="2">
        <v>-4100</v>
      </c>
      <c r="F2134" s="2">
        <v>-4100</v>
      </c>
      <c r="G2134" s="34">
        <v>43903</v>
      </c>
      <c r="H2134" s="2">
        <v>14</v>
      </c>
      <c r="I2134" s="2" t="s">
        <v>4179</v>
      </c>
      <c r="J2134" s="2" t="s">
        <v>4979</v>
      </c>
      <c r="K2134" s="2" t="s">
        <v>3681</v>
      </c>
      <c r="L2134" s="373" t="s">
        <v>3975</v>
      </c>
    </row>
    <row r="2135" spans="1:12">
      <c r="A2135" s="2" t="s">
        <v>3948</v>
      </c>
      <c r="B2135" s="2">
        <v>321314</v>
      </c>
      <c r="C2135" s="2" t="s">
        <v>3148</v>
      </c>
      <c r="D2135" s="2" t="s">
        <v>3149</v>
      </c>
      <c r="E2135" s="2">
        <v>-4900</v>
      </c>
      <c r="F2135" s="2">
        <v>-4900</v>
      </c>
      <c r="G2135" s="34">
        <v>43899</v>
      </c>
      <c r="H2135" s="2">
        <v>18</v>
      </c>
      <c r="I2135" s="2" t="s">
        <v>4179</v>
      </c>
      <c r="J2135" s="2" t="s">
        <v>4979</v>
      </c>
      <c r="K2135" s="2" t="s">
        <v>3681</v>
      </c>
      <c r="L2135" s="373" t="s">
        <v>3975</v>
      </c>
    </row>
    <row r="2136" spans="1:12">
      <c r="A2136" s="2" t="s">
        <v>3948</v>
      </c>
      <c r="B2136" s="2">
        <v>321314</v>
      </c>
      <c r="C2136" s="2" t="s">
        <v>3148</v>
      </c>
      <c r="D2136" s="2" t="s">
        <v>3149</v>
      </c>
      <c r="E2136" s="2">
        <v>-6350</v>
      </c>
      <c r="F2136" s="2">
        <v>-6350</v>
      </c>
      <c r="G2136" s="34">
        <v>43911</v>
      </c>
      <c r="H2136" s="2">
        <v>6</v>
      </c>
      <c r="I2136" s="2" t="s">
        <v>4179</v>
      </c>
      <c r="J2136" s="2" t="s">
        <v>4979</v>
      </c>
      <c r="K2136" s="2" t="s">
        <v>3681</v>
      </c>
      <c r="L2136" s="373" t="s">
        <v>3975</v>
      </c>
    </row>
    <row r="2137" spans="1:12">
      <c r="A2137" s="2" t="s">
        <v>3948</v>
      </c>
      <c r="B2137" s="2">
        <v>321314</v>
      </c>
      <c r="C2137" s="2" t="s">
        <v>3148</v>
      </c>
      <c r="D2137" s="2" t="s">
        <v>3149</v>
      </c>
      <c r="E2137" s="2">
        <v>-9759</v>
      </c>
      <c r="F2137" s="2">
        <v>-9759</v>
      </c>
      <c r="G2137" s="34">
        <v>43901</v>
      </c>
      <c r="H2137" s="2">
        <v>16</v>
      </c>
      <c r="I2137" s="2" t="s">
        <v>4179</v>
      </c>
      <c r="J2137" s="2" t="s">
        <v>4978</v>
      </c>
      <c r="K2137" s="2" t="s">
        <v>3681</v>
      </c>
      <c r="L2137" s="373" t="s">
        <v>3975</v>
      </c>
    </row>
    <row r="2138" spans="1:12">
      <c r="A2138" s="2" t="s">
        <v>3948</v>
      </c>
      <c r="B2138" s="2">
        <v>321314</v>
      </c>
      <c r="C2138" s="2" t="s">
        <v>3148</v>
      </c>
      <c r="D2138" s="2" t="s">
        <v>3149</v>
      </c>
      <c r="E2138" s="2">
        <v>-10645</v>
      </c>
      <c r="F2138" s="2">
        <v>-10645</v>
      </c>
      <c r="G2138" s="34">
        <v>43908</v>
      </c>
      <c r="H2138" s="2">
        <v>9</v>
      </c>
      <c r="I2138" s="2" t="s">
        <v>4179</v>
      </c>
      <c r="J2138" s="2" t="s">
        <v>4978</v>
      </c>
      <c r="K2138" s="2" t="s">
        <v>3681</v>
      </c>
      <c r="L2138" s="373" t="s">
        <v>3975</v>
      </c>
    </row>
    <row r="2139" spans="1:12">
      <c r="A2139" s="2" t="s">
        <v>3948</v>
      </c>
      <c r="B2139" s="2">
        <v>321314</v>
      </c>
      <c r="C2139" s="2" t="s">
        <v>3148</v>
      </c>
      <c r="D2139" s="2" t="s">
        <v>3149</v>
      </c>
      <c r="E2139" s="2">
        <v>-11200</v>
      </c>
      <c r="F2139" s="2">
        <v>-11200</v>
      </c>
      <c r="G2139" s="34">
        <v>43909</v>
      </c>
      <c r="H2139" s="2">
        <v>8</v>
      </c>
      <c r="I2139" s="2" t="s">
        <v>4179</v>
      </c>
      <c r="J2139" s="2" t="s">
        <v>4979</v>
      </c>
      <c r="K2139" s="2" t="s">
        <v>3681</v>
      </c>
      <c r="L2139" s="373" t="s">
        <v>3975</v>
      </c>
    </row>
    <row r="2140" spans="1:12">
      <c r="A2140" s="2" t="s">
        <v>3948</v>
      </c>
      <c r="B2140" s="2">
        <v>321314</v>
      </c>
      <c r="C2140" s="2" t="s">
        <v>3148</v>
      </c>
      <c r="D2140" s="2" t="s">
        <v>3149</v>
      </c>
      <c r="E2140" s="2">
        <v>-4272</v>
      </c>
      <c r="F2140" s="2">
        <v>-4272</v>
      </c>
      <c r="G2140" s="34">
        <v>43907</v>
      </c>
      <c r="H2140" s="2">
        <v>10</v>
      </c>
      <c r="I2140" s="2" t="s">
        <v>4179</v>
      </c>
      <c r="J2140" s="2" t="s">
        <v>4978</v>
      </c>
      <c r="K2140" s="2" t="s">
        <v>3681</v>
      </c>
      <c r="L2140" s="373" t="s">
        <v>3975</v>
      </c>
    </row>
    <row r="2141" spans="1:12">
      <c r="A2141" s="2" t="s">
        <v>3948</v>
      </c>
      <c r="B2141" s="2">
        <v>321314</v>
      </c>
      <c r="C2141" s="2" t="s">
        <v>3148</v>
      </c>
      <c r="D2141" s="2" t="s">
        <v>3149</v>
      </c>
      <c r="E2141" s="2">
        <v>-9280</v>
      </c>
      <c r="F2141" s="2">
        <v>-9280</v>
      </c>
      <c r="G2141" s="34">
        <v>43909</v>
      </c>
      <c r="H2141" s="2">
        <v>8</v>
      </c>
      <c r="I2141" s="2" t="s">
        <v>4179</v>
      </c>
      <c r="J2141" s="2" t="s">
        <v>4979</v>
      </c>
      <c r="K2141" s="2" t="s">
        <v>3681</v>
      </c>
      <c r="L2141" s="373" t="s">
        <v>3975</v>
      </c>
    </row>
    <row r="2142" spans="1:12">
      <c r="A2142" s="2" t="s">
        <v>3948</v>
      </c>
      <c r="B2142" s="2">
        <v>321314</v>
      </c>
      <c r="C2142" s="2" t="s">
        <v>3148</v>
      </c>
      <c r="D2142" s="2" t="s">
        <v>3149</v>
      </c>
      <c r="E2142" s="2">
        <v>-6880</v>
      </c>
      <c r="F2142" s="2">
        <v>-6880</v>
      </c>
      <c r="G2142" s="34">
        <v>43911</v>
      </c>
      <c r="H2142" s="2">
        <v>6</v>
      </c>
      <c r="I2142" s="2" t="s">
        <v>4179</v>
      </c>
      <c r="J2142" s="2" t="s">
        <v>4979</v>
      </c>
      <c r="K2142" s="2" t="s">
        <v>3681</v>
      </c>
      <c r="L2142" s="373" t="s">
        <v>3975</v>
      </c>
    </row>
    <row r="2143" spans="1:12">
      <c r="A2143" s="2" t="s">
        <v>3948</v>
      </c>
      <c r="B2143" s="2">
        <v>321314</v>
      </c>
      <c r="C2143" s="2" t="s">
        <v>3148</v>
      </c>
      <c r="D2143" s="2" t="s">
        <v>3149</v>
      </c>
      <c r="E2143" s="2">
        <v>-18734</v>
      </c>
      <c r="F2143" s="2">
        <v>-18734</v>
      </c>
      <c r="G2143" s="34">
        <v>43911</v>
      </c>
      <c r="H2143" s="2">
        <v>6</v>
      </c>
      <c r="I2143" s="2" t="s">
        <v>4179</v>
      </c>
      <c r="J2143" s="2" t="s">
        <v>4980</v>
      </c>
      <c r="K2143" s="2" t="s">
        <v>3675</v>
      </c>
      <c r="L2143" s="373" t="s">
        <v>3975</v>
      </c>
    </row>
    <row r="2144" spans="1:12">
      <c r="A2144" s="2" t="s">
        <v>3948</v>
      </c>
      <c r="B2144" s="2">
        <v>321314</v>
      </c>
      <c r="C2144" s="2" t="s">
        <v>3148</v>
      </c>
      <c r="D2144" s="2" t="s">
        <v>3149</v>
      </c>
      <c r="E2144" s="2">
        <v>-12047</v>
      </c>
      <c r="F2144" s="2">
        <v>-12047</v>
      </c>
      <c r="G2144" s="34">
        <v>43908</v>
      </c>
      <c r="H2144" s="2">
        <v>9</v>
      </c>
      <c r="I2144" s="2" t="s">
        <v>4179</v>
      </c>
      <c r="J2144" s="2" t="s">
        <v>4980</v>
      </c>
      <c r="K2144" s="2" t="s">
        <v>3675</v>
      </c>
      <c r="L2144" s="373" t="s">
        <v>3975</v>
      </c>
    </row>
    <row r="2145" spans="1:12">
      <c r="A2145" s="2" t="s">
        <v>3948</v>
      </c>
      <c r="B2145" s="2">
        <v>321314</v>
      </c>
      <c r="C2145" s="2" t="s">
        <v>3148</v>
      </c>
      <c r="D2145" s="2" t="s">
        <v>3149</v>
      </c>
      <c r="E2145" s="2">
        <v>-16108</v>
      </c>
      <c r="F2145" s="2">
        <v>-16108</v>
      </c>
      <c r="G2145" s="34">
        <v>43911</v>
      </c>
      <c r="H2145" s="2">
        <v>6</v>
      </c>
      <c r="I2145" s="2" t="s">
        <v>4179</v>
      </c>
      <c r="J2145" s="2" t="s">
        <v>4980</v>
      </c>
      <c r="K2145" s="2" t="s">
        <v>3675</v>
      </c>
      <c r="L2145" s="373" t="s">
        <v>3975</v>
      </c>
    </row>
    <row r="2146" spans="1:12">
      <c r="A2146" s="2" t="s">
        <v>3948</v>
      </c>
      <c r="B2146" s="2">
        <v>321314</v>
      </c>
      <c r="C2146" s="2" t="s">
        <v>3148</v>
      </c>
      <c r="D2146" s="2" t="s">
        <v>3149</v>
      </c>
      <c r="E2146" s="2">
        <v>-17254</v>
      </c>
      <c r="F2146" s="2">
        <v>-17254</v>
      </c>
      <c r="G2146" s="34">
        <v>43911</v>
      </c>
      <c r="H2146" s="2">
        <v>6</v>
      </c>
      <c r="I2146" s="2" t="s">
        <v>4179</v>
      </c>
      <c r="J2146" s="2" t="s">
        <v>4981</v>
      </c>
      <c r="K2146" s="2" t="s">
        <v>3675</v>
      </c>
      <c r="L2146" s="373" t="s">
        <v>3975</v>
      </c>
    </row>
    <row r="2147" spans="1:12">
      <c r="A2147" s="2" t="s">
        <v>3948</v>
      </c>
      <c r="B2147" s="2">
        <v>321314</v>
      </c>
      <c r="C2147" s="2" t="s">
        <v>3148</v>
      </c>
      <c r="D2147" s="2" t="s">
        <v>3149</v>
      </c>
      <c r="E2147" s="2">
        <v>-1894</v>
      </c>
      <c r="F2147" s="2">
        <v>-1894</v>
      </c>
      <c r="G2147" s="34">
        <v>43892</v>
      </c>
      <c r="H2147" s="2">
        <v>25</v>
      </c>
      <c r="I2147" s="2" t="s">
        <v>4179</v>
      </c>
      <c r="J2147" s="2" t="s">
        <v>4980</v>
      </c>
      <c r="K2147" s="2" t="s">
        <v>3675</v>
      </c>
      <c r="L2147" s="373" t="s">
        <v>3975</v>
      </c>
    </row>
    <row r="2148" spans="1:12">
      <c r="A2148" s="2" t="s">
        <v>3948</v>
      </c>
      <c r="B2148" s="2">
        <v>321314</v>
      </c>
      <c r="C2148" s="2" t="s">
        <v>3148</v>
      </c>
      <c r="D2148" s="2" t="s">
        <v>3149</v>
      </c>
      <c r="E2148" s="2">
        <v>-12300</v>
      </c>
      <c r="F2148" s="2">
        <v>-12300</v>
      </c>
      <c r="G2148" s="34">
        <v>43911</v>
      </c>
      <c r="H2148" s="2">
        <v>6</v>
      </c>
      <c r="I2148" s="2" t="s">
        <v>4179</v>
      </c>
      <c r="J2148" s="2" t="s">
        <v>4981</v>
      </c>
      <c r="K2148" s="2" t="s">
        <v>3675</v>
      </c>
      <c r="L2148" s="373" t="s">
        <v>3975</v>
      </c>
    </row>
    <row r="2149" spans="1:12">
      <c r="A2149" s="2" t="s">
        <v>3948</v>
      </c>
      <c r="B2149" s="2">
        <v>321314</v>
      </c>
      <c r="C2149" s="2" t="s">
        <v>3148</v>
      </c>
      <c r="D2149" s="2" t="s">
        <v>3149</v>
      </c>
      <c r="E2149" s="2">
        <v>-11722</v>
      </c>
      <c r="F2149" s="2">
        <v>-11722</v>
      </c>
      <c r="G2149" s="34">
        <v>43910</v>
      </c>
      <c r="H2149" s="2">
        <v>7</v>
      </c>
      <c r="I2149" s="2" t="s">
        <v>4179</v>
      </c>
      <c r="J2149" s="2" t="s">
        <v>4980</v>
      </c>
      <c r="K2149" s="2" t="s">
        <v>3675</v>
      </c>
      <c r="L2149" s="373" t="s">
        <v>3975</v>
      </c>
    </row>
    <row r="2150" spans="1:12">
      <c r="A2150" s="2" t="s">
        <v>3948</v>
      </c>
      <c r="B2150" s="2">
        <v>321314</v>
      </c>
      <c r="C2150" s="2" t="s">
        <v>3148</v>
      </c>
      <c r="D2150" s="2" t="s">
        <v>3149</v>
      </c>
      <c r="E2150" s="2">
        <v>-599</v>
      </c>
      <c r="F2150" s="2">
        <v>-599</v>
      </c>
      <c r="G2150" s="34">
        <v>43910</v>
      </c>
      <c r="H2150" s="2">
        <v>7</v>
      </c>
      <c r="I2150" s="2" t="s">
        <v>4179</v>
      </c>
      <c r="J2150" s="2" t="s">
        <v>4981</v>
      </c>
      <c r="K2150" s="2" t="s">
        <v>3675</v>
      </c>
      <c r="L2150" s="373" t="s">
        <v>3975</v>
      </c>
    </row>
    <row r="2151" spans="1:12">
      <c r="A2151" s="2" t="s">
        <v>3948</v>
      </c>
      <c r="B2151" s="2">
        <v>321314</v>
      </c>
      <c r="C2151" s="2" t="s">
        <v>3148</v>
      </c>
      <c r="D2151" s="2" t="s">
        <v>3149</v>
      </c>
      <c r="E2151" s="2">
        <v>-60</v>
      </c>
      <c r="F2151" s="2">
        <v>-60</v>
      </c>
      <c r="G2151" s="34">
        <v>43911</v>
      </c>
      <c r="H2151" s="2">
        <v>6</v>
      </c>
      <c r="I2151" s="2" t="s">
        <v>4179</v>
      </c>
      <c r="J2151" s="2" t="s">
        <v>4980</v>
      </c>
      <c r="K2151" s="2" t="s">
        <v>3675</v>
      </c>
      <c r="L2151" s="373" t="s">
        <v>3975</v>
      </c>
    </row>
    <row r="2152" spans="1:12">
      <c r="A2152" s="2" t="s">
        <v>3948</v>
      </c>
      <c r="B2152" s="2">
        <v>321314</v>
      </c>
      <c r="C2152" s="2" t="s">
        <v>3148</v>
      </c>
      <c r="D2152" s="2" t="s">
        <v>3149</v>
      </c>
      <c r="E2152" s="2">
        <v>-21200</v>
      </c>
      <c r="F2152" s="2">
        <v>-21200</v>
      </c>
      <c r="G2152" s="34">
        <v>43911</v>
      </c>
      <c r="H2152" s="2">
        <v>6</v>
      </c>
      <c r="I2152" s="2" t="s">
        <v>4179</v>
      </c>
      <c r="J2152" s="2" t="s">
        <v>4980</v>
      </c>
      <c r="K2152" s="2" t="s">
        <v>3675</v>
      </c>
      <c r="L2152" s="373" t="s">
        <v>3975</v>
      </c>
    </row>
    <row r="2153" spans="1:12">
      <c r="A2153" s="2" t="s">
        <v>3948</v>
      </c>
      <c r="B2153" s="2">
        <v>321314</v>
      </c>
      <c r="C2153" s="2" t="s">
        <v>3148</v>
      </c>
      <c r="D2153" s="2" t="s">
        <v>3149</v>
      </c>
      <c r="E2153" s="2">
        <v>-10566</v>
      </c>
      <c r="F2153" s="2">
        <v>-10566</v>
      </c>
      <c r="G2153" s="34">
        <v>43911</v>
      </c>
      <c r="H2153" s="2">
        <v>6</v>
      </c>
      <c r="I2153" s="2" t="s">
        <v>4179</v>
      </c>
      <c r="J2153" s="2" t="s">
        <v>4980</v>
      </c>
      <c r="K2153" s="2" t="s">
        <v>3675</v>
      </c>
      <c r="L2153" s="373" t="s">
        <v>3975</v>
      </c>
    </row>
    <row r="2154" spans="1:12">
      <c r="A2154" s="2" t="s">
        <v>3948</v>
      </c>
      <c r="B2154" s="2">
        <v>321314</v>
      </c>
      <c r="C2154" s="2" t="s">
        <v>3148</v>
      </c>
      <c r="D2154" s="2" t="s">
        <v>3149</v>
      </c>
      <c r="E2154" s="2">
        <v>-10052</v>
      </c>
      <c r="F2154" s="2">
        <v>-10052</v>
      </c>
      <c r="G2154" s="34">
        <v>43911</v>
      </c>
      <c r="H2154" s="2">
        <v>6</v>
      </c>
      <c r="I2154" s="2" t="s">
        <v>4179</v>
      </c>
      <c r="J2154" s="2" t="s">
        <v>4981</v>
      </c>
      <c r="K2154" s="2" t="s">
        <v>3675</v>
      </c>
      <c r="L2154" s="373" t="s">
        <v>3975</v>
      </c>
    </row>
    <row r="2155" spans="1:12">
      <c r="A2155" s="2" t="s">
        <v>3948</v>
      </c>
      <c r="B2155" s="2">
        <v>321314</v>
      </c>
      <c r="C2155" s="2" t="s">
        <v>3148</v>
      </c>
      <c r="D2155" s="2" t="s">
        <v>3149</v>
      </c>
      <c r="E2155" s="2">
        <v>-7677</v>
      </c>
      <c r="F2155" s="2">
        <v>-7677</v>
      </c>
      <c r="G2155" s="34">
        <v>43911</v>
      </c>
      <c r="H2155" s="2">
        <v>6</v>
      </c>
      <c r="I2155" s="2" t="s">
        <v>4179</v>
      </c>
      <c r="J2155" s="2" t="s">
        <v>4981</v>
      </c>
      <c r="K2155" s="2" t="s">
        <v>3675</v>
      </c>
      <c r="L2155" s="373" t="s">
        <v>3975</v>
      </c>
    </row>
    <row r="2156" spans="1:12">
      <c r="A2156" s="2" t="s">
        <v>3948</v>
      </c>
      <c r="B2156" s="2">
        <v>321314</v>
      </c>
      <c r="C2156" s="2" t="s">
        <v>3148</v>
      </c>
      <c r="D2156" s="2" t="s">
        <v>3149</v>
      </c>
      <c r="E2156" s="2">
        <v>-4200</v>
      </c>
      <c r="F2156" s="2">
        <v>-4200</v>
      </c>
      <c r="G2156" s="34">
        <v>43911</v>
      </c>
      <c r="H2156" s="2">
        <v>6</v>
      </c>
      <c r="I2156" s="2" t="s">
        <v>4179</v>
      </c>
      <c r="J2156" s="2" t="s">
        <v>4980</v>
      </c>
      <c r="K2156" s="2" t="s">
        <v>3675</v>
      </c>
      <c r="L2156" s="373" t="s">
        <v>3975</v>
      </c>
    </row>
    <row r="2157" spans="1:12">
      <c r="A2157" s="2" t="s">
        <v>3948</v>
      </c>
      <c r="B2157" s="2">
        <v>321314</v>
      </c>
      <c r="C2157" s="2" t="s">
        <v>3148</v>
      </c>
      <c r="D2157" s="2" t="s">
        <v>3149</v>
      </c>
      <c r="E2157" s="2">
        <v>-24650</v>
      </c>
      <c r="F2157" s="2">
        <v>-24650</v>
      </c>
      <c r="G2157" s="34">
        <v>43911</v>
      </c>
      <c r="H2157" s="2">
        <v>6</v>
      </c>
      <c r="I2157" s="2" t="s">
        <v>4179</v>
      </c>
      <c r="J2157" s="2" t="s">
        <v>4982</v>
      </c>
      <c r="K2157" s="2" t="s">
        <v>3165</v>
      </c>
      <c r="L2157" s="373" t="s">
        <v>3975</v>
      </c>
    </row>
    <row r="2158" spans="1:12">
      <c r="A2158" s="2" t="s">
        <v>3948</v>
      </c>
      <c r="B2158" s="2">
        <v>321314</v>
      </c>
      <c r="C2158" s="2" t="s">
        <v>3148</v>
      </c>
      <c r="D2158" s="2" t="s">
        <v>3149</v>
      </c>
      <c r="E2158" s="2">
        <v>-11185</v>
      </c>
      <c r="F2158" s="2">
        <v>-11185</v>
      </c>
      <c r="G2158" s="34">
        <v>43911</v>
      </c>
      <c r="H2158" s="2">
        <v>6</v>
      </c>
      <c r="I2158" s="2" t="s">
        <v>4179</v>
      </c>
      <c r="J2158" s="2" t="s">
        <v>4983</v>
      </c>
      <c r="K2158" s="2" t="s">
        <v>3165</v>
      </c>
      <c r="L2158" s="373" t="s">
        <v>3975</v>
      </c>
    </row>
    <row r="2159" spans="1:12">
      <c r="A2159" s="2" t="s">
        <v>3948</v>
      </c>
      <c r="B2159" s="2">
        <v>321314</v>
      </c>
      <c r="C2159" s="2" t="s">
        <v>3148</v>
      </c>
      <c r="D2159" s="2" t="s">
        <v>3149</v>
      </c>
      <c r="E2159" s="2">
        <v>-24550</v>
      </c>
      <c r="F2159" s="2">
        <v>-24550</v>
      </c>
      <c r="G2159" s="34">
        <v>43908</v>
      </c>
      <c r="H2159" s="2">
        <v>9</v>
      </c>
      <c r="I2159" s="2" t="s">
        <v>4179</v>
      </c>
      <c r="J2159" s="2" t="s">
        <v>4982</v>
      </c>
      <c r="K2159" s="2" t="s">
        <v>3165</v>
      </c>
      <c r="L2159" s="373" t="s">
        <v>3975</v>
      </c>
    </row>
    <row r="2160" spans="1:12">
      <c r="A2160" s="2" t="s">
        <v>3948</v>
      </c>
      <c r="B2160" s="2">
        <v>321314</v>
      </c>
      <c r="C2160" s="2" t="s">
        <v>3148</v>
      </c>
      <c r="D2160" s="2" t="s">
        <v>3149</v>
      </c>
      <c r="E2160" s="2">
        <v>-8364</v>
      </c>
      <c r="F2160" s="2">
        <v>-8364</v>
      </c>
      <c r="G2160" s="34">
        <v>43911</v>
      </c>
      <c r="H2160" s="2">
        <v>6</v>
      </c>
      <c r="I2160" s="2" t="s">
        <v>4179</v>
      </c>
      <c r="J2160" s="2" t="s">
        <v>4982</v>
      </c>
      <c r="K2160" s="2" t="s">
        <v>3165</v>
      </c>
      <c r="L2160" s="373" t="s">
        <v>3975</v>
      </c>
    </row>
    <row r="2161" spans="1:12">
      <c r="A2161" s="2" t="s">
        <v>3948</v>
      </c>
      <c r="B2161" s="2">
        <v>321314</v>
      </c>
      <c r="C2161" s="2" t="s">
        <v>3148</v>
      </c>
      <c r="D2161" s="2" t="s">
        <v>3149</v>
      </c>
      <c r="E2161" s="2">
        <v>-4000</v>
      </c>
      <c r="F2161" s="2">
        <v>-4000</v>
      </c>
      <c r="G2161" s="34">
        <v>43911</v>
      </c>
      <c r="H2161" s="2">
        <v>6</v>
      </c>
      <c r="I2161" s="2" t="s">
        <v>4179</v>
      </c>
      <c r="J2161" s="2" t="s">
        <v>4982</v>
      </c>
      <c r="K2161" s="2" t="s">
        <v>3165</v>
      </c>
      <c r="L2161" s="373" t="s">
        <v>3975</v>
      </c>
    </row>
    <row r="2162" spans="1:12">
      <c r="A2162" s="2" t="s">
        <v>3948</v>
      </c>
      <c r="B2162" s="2">
        <v>321314</v>
      </c>
      <c r="C2162" s="2" t="s">
        <v>3148</v>
      </c>
      <c r="D2162" s="2" t="s">
        <v>3149</v>
      </c>
      <c r="E2162" s="2">
        <v>-3460</v>
      </c>
      <c r="F2162" s="2">
        <v>-3460</v>
      </c>
      <c r="G2162" s="34">
        <v>43903</v>
      </c>
      <c r="H2162" s="2">
        <v>14</v>
      </c>
      <c r="I2162" s="2" t="s">
        <v>4179</v>
      </c>
      <c r="J2162" s="2" t="s">
        <v>4982</v>
      </c>
      <c r="K2162" s="2" t="s">
        <v>3165</v>
      </c>
      <c r="L2162" s="373" t="s">
        <v>3975</v>
      </c>
    </row>
    <row r="2163" spans="1:12">
      <c r="A2163" s="2" t="s">
        <v>3948</v>
      </c>
      <c r="B2163" s="2">
        <v>321314</v>
      </c>
      <c r="C2163" s="2" t="s">
        <v>3148</v>
      </c>
      <c r="D2163" s="2" t="s">
        <v>3149</v>
      </c>
      <c r="E2163" s="2">
        <v>-9760</v>
      </c>
      <c r="F2163" s="2">
        <v>-9760</v>
      </c>
      <c r="G2163" s="34">
        <v>43911</v>
      </c>
      <c r="H2163" s="2">
        <v>6</v>
      </c>
      <c r="I2163" s="2" t="s">
        <v>4179</v>
      </c>
      <c r="J2163" s="2" t="s">
        <v>4982</v>
      </c>
      <c r="K2163" s="2" t="s">
        <v>3165</v>
      </c>
      <c r="L2163" s="373" t="s">
        <v>3975</v>
      </c>
    </row>
    <row r="2164" spans="1:12">
      <c r="A2164" s="2" t="s">
        <v>3948</v>
      </c>
      <c r="B2164" s="2">
        <v>321314</v>
      </c>
      <c r="C2164" s="2" t="s">
        <v>3148</v>
      </c>
      <c r="D2164" s="2" t="s">
        <v>3149</v>
      </c>
      <c r="E2164" s="2">
        <v>-11636</v>
      </c>
      <c r="F2164" s="2">
        <v>-11636</v>
      </c>
      <c r="G2164" s="34">
        <v>43911</v>
      </c>
      <c r="H2164" s="2">
        <v>6</v>
      </c>
      <c r="I2164" s="2" t="s">
        <v>4179</v>
      </c>
      <c r="J2164" s="2" t="s">
        <v>4982</v>
      </c>
      <c r="K2164" s="2" t="s">
        <v>3165</v>
      </c>
      <c r="L2164" s="373" t="s">
        <v>3975</v>
      </c>
    </row>
    <row r="2165" spans="1:12">
      <c r="A2165" s="2" t="s">
        <v>3948</v>
      </c>
      <c r="B2165" s="2">
        <v>321314</v>
      </c>
      <c r="C2165" s="2" t="s">
        <v>3148</v>
      </c>
      <c r="D2165" s="2" t="s">
        <v>3149</v>
      </c>
      <c r="E2165" s="2">
        <v>-4390</v>
      </c>
      <c r="F2165" s="2">
        <v>-4390</v>
      </c>
      <c r="G2165" s="34">
        <v>43911</v>
      </c>
      <c r="H2165" s="2">
        <v>6</v>
      </c>
      <c r="I2165" s="2" t="s">
        <v>4179</v>
      </c>
      <c r="J2165" s="2" t="s">
        <v>4982</v>
      </c>
      <c r="K2165" s="2" t="s">
        <v>3165</v>
      </c>
      <c r="L2165" s="373" t="s">
        <v>3975</v>
      </c>
    </row>
    <row r="2166" spans="1:12">
      <c r="A2166" s="2" t="s">
        <v>3948</v>
      </c>
      <c r="B2166" s="2">
        <v>321314</v>
      </c>
      <c r="C2166" s="2" t="s">
        <v>3148</v>
      </c>
      <c r="D2166" s="2" t="s">
        <v>3149</v>
      </c>
      <c r="E2166" s="2">
        <v>-18080</v>
      </c>
      <c r="F2166" s="2">
        <v>-18080</v>
      </c>
      <c r="G2166" s="34">
        <v>43909</v>
      </c>
      <c r="H2166" s="2">
        <v>8</v>
      </c>
      <c r="I2166" s="2" t="s">
        <v>4179</v>
      </c>
      <c r="J2166" s="2" t="s">
        <v>4982</v>
      </c>
      <c r="K2166" s="2" t="s">
        <v>3165</v>
      </c>
      <c r="L2166" s="373" t="s">
        <v>3975</v>
      </c>
    </row>
    <row r="2167" spans="1:12">
      <c r="A2167" s="2" t="s">
        <v>3948</v>
      </c>
      <c r="B2167" s="2">
        <v>321314</v>
      </c>
      <c r="C2167" s="2" t="s">
        <v>3148</v>
      </c>
      <c r="D2167" s="2" t="s">
        <v>3149</v>
      </c>
      <c r="E2167" s="2">
        <v>-4720</v>
      </c>
      <c r="F2167" s="2">
        <v>-4720</v>
      </c>
      <c r="G2167" s="34">
        <v>43911</v>
      </c>
      <c r="H2167" s="2">
        <v>6</v>
      </c>
      <c r="I2167" s="2" t="s">
        <v>4179</v>
      </c>
      <c r="J2167" s="2" t="s">
        <v>4982</v>
      </c>
      <c r="K2167" s="2" t="s">
        <v>3165</v>
      </c>
      <c r="L2167" s="373" t="s">
        <v>3975</v>
      </c>
    </row>
    <row r="2168" spans="1:12">
      <c r="A2168" s="2" t="s">
        <v>3948</v>
      </c>
      <c r="B2168" s="2">
        <v>321314</v>
      </c>
      <c r="C2168" s="2" t="s">
        <v>3148</v>
      </c>
      <c r="D2168" s="2" t="s">
        <v>3149</v>
      </c>
      <c r="E2168" s="2">
        <v>-7730</v>
      </c>
      <c r="F2168" s="2">
        <v>-7730</v>
      </c>
      <c r="G2168" s="34">
        <v>43911</v>
      </c>
      <c r="H2168" s="2">
        <v>6</v>
      </c>
      <c r="I2168" s="2" t="s">
        <v>4179</v>
      </c>
      <c r="J2168" s="2" t="s">
        <v>4982</v>
      </c>
      <c r="K2168" s="2" t="s">
        <v>3165</v>
      </c>
      <c r="L2168" s="373" t="s">
        <v>3975</v>
      </c>
    </row>
    <row r="2169" spans="1:12">
      <c r="A2169" s="2" t="s">
        <v>3948</v>
      </c>
      <c r="B2169" s="2">
        <v>321314</v>
      </c>
      <c r="C2169" s="2" t="s">
        <v>3148</v>
      </c>
      <c r="D2169" s="2" t="s">
        <v>3149</v>
      </c>
      <c r="E2169" s="2">
        <v>-11636</v>
      </c>
      <c r="F2169" s="2">
        <v>-11636</v>
      </c>
      <c r="G2169" s="34">
        <v>43911</v>
      </c>
      <c r="H2169" s="2">
        <v>6</v>
      </c>
      <c r="I2169" s="2" t="s">
        <v>4179</v>
      </c>
      <c r="J2169" s="2" t="s">
        <v>4983</v>
      </c>
      <c r="K2169" s="2" t="s">
        <v>3165</v>
      </c>
      <c r="L2169" s="373" t="s">
        <v>3975</v>
      </c>
    </row>
    <row r="2170" spans="1:12">
      <c r="A2170" s="2" t="s">
        <v>3948</v>
      </c>
      <c r="B2170" s="2">
        <v>321314</v>
      </c>
      <c r="C2170" s="2" t="s">
        <v>3148</v>
      </c>
      <c r="D2170" s="2" t="s">
        <v>3149</v>
      </c>
      <c r="E2170" s="2">
        <v>-1647</v>
      </c>
      <c r="F2170" s="2">
        <v>-1647</v>
      </c>
      <c r="G2170" s="34">
        <v>43879</v>
      </c>
      <c r="H2170" s="2">
        <v>38</v>
      </c>
      <c r="I2170" s="2" t="s">
        <v>4177</v>
      </c>
      <c r="J2170" s="2" t="s">
        <v>4983</v>
      </c>
      <c r="K2170" s="2" t="s">
        <v>3165</v>
      </c>
      <c r="L2170" s="373" t="s">
        <v>3975</v>
      </c>
    </row>
    <row r="2171" spans="1:12">
      <c r="A2171" s="2" t="s">
        <v>3948</v>
      </c>
      <c r="B2171" s="2">
        <v>321314</v>
      </c>
      <c r="C2171" s="2" t="s">
        <v>3148</v>
      </c>
      <c r="D2171" s="2" t="s">
        <v>3149</v>
      </c>
      <c r="E2171" s="2">
        <v>-21200</v>
      </c>
      <c r="F2171" s="2">
        <v>-990</v>
      </c>
      <c r="G2171" s="34">
        <v>43777</v>
      </c>
      <c r="H2171" s="2">
        <v>140</v>
      </c>
      <c r="I2171" s="2" t="s">
        <v>4174</v>
      </c>
      <c r="J2171" s="2" t="s">
        <v>4982</v>
      </c>
      <c r="K2171" s="2" t="s">
        <v>3165</v>
      </c>
      <c r="L2171" s="373" t="s">
        <v>3975</v>
      </c>
    </row>
    <row r="2172" spans="1:12">
      <c r="A2172" s="2" t="s">
        <v>3948</v>
      </c>
      <c r="B2172" s="2">
        <v>321314</v>
      </c>
      <c r="C2172" s="2" t="s">
        <v>3148</v>
      </c>
      <c r="D2172" s="2" t="s">
        <v>3149</v>
      </c>
      <c r="E2172" s="2">
        <v>-3280</v>
      </c>
      <c r="F2172" s="2">
        <v>-3280</v>
      </c>
      <c r="G2172" s="34">
        <v>43911</v>
      </c>
      <c r="H2172" s="2">
        <v>6</v>
      </c>
      <c r="I2172" s="2" t="s">
        <v>4179</v>
      </c>
      <c r="J2172" s="2" t="s">
        <v>4982</v>
      </c>
      <c r="K2172" s="2" t="s">
        <v>3165</v>
      </c>
      <c r="L2172" s="373" t="s">
        <v>3975</v>
      </c>
    </row>
    <row r="2173" spans="1:12">
      <c r="A2173" s="2" t="s">
        <v>3948</v>
      </c>
      <c r="B2173" s="2">
        <v>321314</v>
      </c>
      <c r="C2173" s="2" t="s">
        <v>3148</v>
      </c>
      <c r="D2173" s="2" t="s">
        <v>3149</v>
      </c>
      <c r="E2173" s="2">
        <v>-290</v>
      </c>
      <c r="F2173" s="2">
        <v>-290</v>
      </c>
      <c r="G2173" s="34">
        <v>43907</v>
      </c>
      <c r="H2173" s="2">
        <v>10</v>
      </c>
      <c r="I2173" s="2" t="s">
        <v>4179</v>
      </c>
      <c r="J2173" s="2" t="s">
        <v>4982</v>
      </c>
      <c r="K2173" s="2" t="s">
        <v>3165</v>
      </c>
      <c r="L2173" s="373" t="s">
        <v>3975</v>
      </c>
    </row>
    <row r="2174" spans="1:12">
      <c r="A2174" s="2" t="s">
        <v>3948</v>
      </c>
      <c r="B2174" s="2">
        <v>321314</v>
      </c>
      <c r="C2174" s="2" t="s">
        <v>3148</v>
      </c>
      <c r="D2174" s="2" t="s">
        <v>3149</v>
      </c>
      <c r="E2174" s="2">
        <v>-1950</v>
      </c>
      <c r="F2174" s="2">
        <v>-1950</v>
      </c>
      <c r="G2174" s="34">
        <v>43910</v>
      </c>
      <c r="H2174" s="2">
        <v>7</v>
      </c>
      <c r="I2174" s="2" t="s">
        <v>4179</v>
      </c>
      <c r="J2174" s="2" t="s">
        <v>4982</v>
      </c>
      <c r="K2174" s="2" t="s">
        <v>3165</v>
      </c>
      <c r="L2174" s="373" t="s">
        <v>3975</v>
      </c>
    </row>
    <row r="2175" spans="1:12">
      <c r="A2175" s="2" t="s">
        <v>3948</v>
      </c>
      <c r="B2175" s="2">
        <v>321314</v>
      </c>
      <c r="C2175" s="2" t="s">
        <v>3148</v>
      </c>
      <c r="D2175" s="2" t="s">
        <v>3149</v>
      </c>
      <c r="E2175" s="2">
        <v>-5600</v>
      </c>
      <c r="F2175" s="2">
        <v>-5600</v>
      </c>
      <c r="G2175" s="34">
        <v>43911</v>
      </c>
      <c r="H2175" s="2">
        <v>6</v>
      </c>
      <c r="I2175" s="2" t="s">
        <v>4179</v>
      </c>
      <c r="J2175" s="2" t="s">
        <v>4982</v>
      </c>
      <c r="K2175" s="2" t="s">
        <v>3165</v>
      </c>
      <c r="L2175" s="373" t="s">
        <v>3975</v>
      </c>
    </row>
    <row r="2176" spans="1:12">
      <c r="A2176" s="2" t="s">
        <v>3948</v>
      </c>
      <c r="B2176" s="2">
        <v>321314</v>
      </c>
      <c r="C2176" s="2" t="s">
        <v>3148</v>
      </c>
      <c r="D2176" s="2" t="s">
        <v>3149</v>
      </c>
      <c r="E2176" s="2">
        <v>-9066</v>
      </c>
      <c r="F2176" s="2">
        <v>-9066</v>
      </c>
      <c r="G2176" s="34">
        <v>43911</v>
      </c>
      <c r="H2176" s="2">
        <v>6</v>
      </c>
      <c r="I2176" s="2" t="s">
        <v>4179</v>
      </c>
      <c r="J2176" s="2" t="s">
        <v>4982</v>
      </c>
      <c r="K2176" s="2" t="s">
        <v>3165</v>
      </c>
      <c r="L2176" s="373" t="s">
        <v>3975</v>
      </c>
    </row>
    <row r="2177" spans="1:12">
      <c r="A2177" s="2" t="s">
        <v>3948</v>
      </c>
      <c r="B2177" s="2">
        <v>321314</v>
      </c>
      <c r="C2177" s="2" t="s">
        <v>3148</v>
      </c>
      <c r="D2177" s="2" t="s">
        <v>3149</v>
      </c>
      <c r="E2177" s="2">
        <v>-9910</v>
      </c>
      <c r="F2177" s="2">
        <v>-9910</v>
      </c>
      <c r="G2177" s="34">
        <v>43911</v>
      </c>
      <c r="H2177" s="2">
        <v>6</v>
      </c>
      <c r="I2177" s="2" t="s">
        <v>4179</v>
      </c>
      <c r="J2177" s="2" t="s">
        <v>4983</v>
      </c>
      <c r="K2177" s="2" t="s">
        <v>3165</v>
      </c>
      <c r="L2177" s="373" t="s">
        <v>3975</v>
      </c>
    </row>
    <row r="2178" spans="1:12">
      <c r="A2178" s="2" t="s">
        <v>3948</v>
      </c>
      <c r="B2178" s="2">
        <v>321314</v>
      </c>
      <c r="C2178" s="2" t="s">
        <v>3148</v>
      </c>
      <c r="D2178" s="2" t="s">
        <v>3149</v>
      </c>
      <c r="E2178" s="2">
        <v>-11722</v>
      </c>
      <c r="F2178" s="2">
        <v>-11722</v>
      </c>
      <c r="G2178" s="34">
        <v>43911</v>
      </c>
      <c r="H2178" s="2">
        <v>6</v>
      </c>
      <c r="I2178" s="2" t="s">
        <v>4179</v>
      </c>
      <c r="J2178" s="2" t="s">
        <v>4983</v>
      </c>
      <c r="K2178" s="2" t="s">
        <v>3165</v>
      </c>
      <c r="L2178" s="373" t="s">
        <v>3975</v>
      </c>
    </row>
    <row r="2179" spans="1:12">
      <c r="A2179" s="2" t="s">
        <v>3948</v>
      </c>
      <c r="B2179" s="2">
        <v>321314</v>
      </c>
      <c r="C2179" s="2" t="s">
        <v>3148</v>
      </c>
      <c r="D2179" s="2" t="s">
        <v>3149</v>
      </c>
      <c r="E2179" s="2">
        <v>-8649</v>
      </c>
      <c r="F2179" s="2">
        <v>-8649</v>
      </c>
      <c r="G2179" s="34">
        <v>43911</v>
      </c>
      <c r="H2179" s="2">
        <v>6</v>
      </c>
      <c r="I2179" s="2" t="s">
        <v>4179</v>
      </c>
      <c r="J2179" s="2" t="s">
        <v>4983</v>
      </c>
      <c r="K2179" s="2" t="s">
        <v>3165</v>
      </c>
      <c r="L2179" s="373" t="s">
        <v>3975</v>
      </c>
    </row>
    <row r="2180" spans="1:12">
      <c r="A2180" s="2" t="s">
        <v>3948</v>
      </c>
      <c r="B2180" s="2">
        <v>321314</v>
      </c>
      <c r="C2180" s="2" t="s">
        <v>3148</v>
      </c>
      <c r="D2180" s="2" t="s">
        <v>3149</v>
      </c>
      <c r="E2180" s="2">
        <v>-15800</v>
      </c>
      <c r="F2180" s="2">
        <v>-15800</v>
      </c>
      <c r="G2180" s="34">
        <v>43911</v>
      </c>
      <c r="H2180" s="2">
        <v>6</v>
      </c>
      <c r="I2180" s="2" t="s">
        <v>4179</v>
      </c>
      <c r="J2180" s="2" t="s">
        <v>4982</v>
      </c>
      <c r="K2180" s="2" t="s">
        <v>3165</v>
      </c>
      <c r="L2180" s="373" t="s">
        <v>3975</v>
      </c>
    </row>
    <row r="2181" spans="1:12">
      <c r="A2181" s="2" t="s">
        <v>3948</v>
      </c>
      <c r="B2181" s="2">
        <v>321314</v>
      </c>
      <c r="C2181" s="2" t="s">
        <v>3148</v>
      </c>
      <c r="D2181" s="2" t="s">
        <v>3149</v>
      </c>
      <c r="E2181" s="2">
        <v>-4287</v>
      </c>
      <c r="F2181" s="2">
        <v>-4287</v>
      </c>
      <c r="G2181" s="34">
        <v>43911</v>
      </c>
      <c r="H2181" s="2">
        <v>6</v>
      </c>
      <c r="I2181" s="2" t="s">
        <v>4179</v>
      </c>
      <c r="J2181" s="2" t="s">
        <v>4983</v>
      </c>
      <c r="K2181" s="2" t="s">
        <v>3165</v>
      </c>
      <c r="L2181" s="373" t="s">
        <v>3975</v>
      </c>
    </row>
    <row r="2182" spans="1:12">
      <c r="A2182" s="2" t="s">
        <v>3948</v>
      </c>
      <c r="B2182" s="2">
        <v>321314</v>
      </c>
      <c r="C2182" s="2" t="s">
        <v>3148</v>
      </c>
      <c r="D2182" s="2" t="s">
        <v>3149</v>
      </c>
      <c r="E2182" s="2">
        <v>-6295</v>
      </c>
      <c r="F2182" s="2">
        <v>-6295</v>
      </c>
      <c r="G2182" s="34">
        <v>43911</v>
      </c>
      <c r="H2182" s="2">
        <v>6</v>
      </c>
      <c r="I2182" s="2" t="s">
        <v>4179</v>
      </c>
      <c r="J2182" s="2" t="s">
        <v>4982</v>
      </c>
      <c r="K2182" s="2" t="s">
        <v>3165</v>
      </c>
      <c r="L2182" s="373" t="s">
        <v>3975</v>
      </c>
    </row>
    <row r="2183" spans="1:12">
      <c r="A2183" s="2" t="s">
        <v>3948</v>
      </c>
      <c r="B2183" s="2">
        <v>321314</v>
      </c>
      <c r="C2183" s="2" t="s">
        <v>3148</v>
      </c>
      <c r="D2183" s="2" t="s">
        <v>3149</v>
      </c>
      <c r="E2183" s="2">
        <v>-10168</v>
      </c>
      <c r="F2183" s="2">
        <v>-10168</v>
      </c>
      <c r="G2183" s="34">
        <v>43910</v>
      </c>
      <c r="H2183" s="2">
        <v>7</v>
      </c>
      <c r="I2183" s="2" t="s">
        <v>4179</v>
      </c>
      <c r="J2183" s="2" t="s">
        <v>4984</v>
      </c>
      <c r="K2183" s="2" t="s">
        <v>3682</v>
      </c>
      <c r="L2183" s="373" t="s">
        <v>3975</v>
      </c>
    </row>
    <row r="2184" spans="1:12">
      <c r="A2184" s="2" t="s">
        <v>3948</v>
      </c>
      <c r="B2184" s="2">
        <v>321314</v>
      </c>
      <c r="C2184" s="2" t="s">
        <v>3148</v>
      </c>
      <c r="D2184" s="2" t="s">
        <v>3149</v>
      </c>
      <c r="E2184" s="2">
        <v>-4360</v>
      </c>
      <c r="F2184" s="2">
        <v>-4360</v>
      </c>
      <c r="G2184" s="34">
        <v>43911</v>
      </c>
      <c r="H2184" s="2">
        <v>6</v>
      </c>
      <c r="I2184" s="2" t="s">
        <v>4179</v>
      </c>
      <c r="J2184" s="2" t="s">
        <v>4985</v>
      </c>
      <c r="K2184" s="2" t="s">
        <v>3682</v>
      </c>
      <c r="L2184" s="373" t="s">
        <v>3975</v>
      </c>
    </row>
    <row r="2185" spans="1:12">
      <c r="A2185" s="2" t="s">
        <v>3948</v>
      </c>
      <c r="B2185" s="2">
        <v>321314</v>
      </c>
      <c r="C2185" s="2" t="s">
        <v>3148</v>
      </c>
      <c r="D2185" s="2" t="s">
        <v>3149</v>
      </c>
      <c r="E2185" s="2">
        <v>-3944</v>
      </c>
      <c r="F2185" s="2">
        <v>-3944</v>
      </c>
      <c r="G2185" s="34">
        <v>43909</v>
      </c>
      <c r="H2185" s="2">
        <v>8</v>
      </c>
      <c r="I2185" s="2" t="s">
        <v>4179</v>
      </c>
      <c r="J2185" s="2" t="s">
        <v>4985</v>
      </c>
      <c r="K2185" s="2" t="s">
        <v>3682</v>
      </c>
      <c r="L2185" s="373" t="s">
        <v>3975</v>
      </c>
    </row>
    <row r="2186" spans="1:12">
      <c r="A2186" s="2" t="s">
        <v>3948</v>
      </c>
      <c r="B2186" s="2">
        <v>321314</v>
      </c>
      <c r="C2186" s="2" t="s">
        <v>3148</v>
      </c>
      <c r="D2186" s="2" t="s">
        <v>3149</v>
      </c>
      <c r="E2186" s="2">
        <v>-8950</v>
      </c>
      <c r="F2186" s="2">
        <v>-8950</v>
      </c>
      <c r="G2186" s="34">
        <v>43901</v>
      </c>
      <c r="H2186" s="2">
        <v>16</v>
      </c>
      <c r="I2186" s="2" t="s">
        <v>4179</v>
      </c>
      <c r="J2186" s="2" t="s">
        <v>4985</v>
      </c>
      <c r="K2186" s="2" t="s">
        <v>3682</v>
      </c>
      <c r="L2186" s="373" t="s">
        <v>3975</v>
      </c>
    </row>
    <row r="2187" spans="1:12">
      <c r="A2187" s="2" t="s">
        <v>3948</v>
      </c>
      <c r="B2187" s="2">
        <v>321314</v>
      </c>
      <c r="C2187" s="2" t="s">
        <v>3148</v>
      </c>
      <c r="D2187" s="2" t="s">
        <v>3149</v>
      </c>
      <c r="E2187" s="2">
        <v>-4940</v>
      </c>
      <c r="F2187" s="2">
        <v>-4940</v>
      </c>
      <c r="G2187" s="34">
        <v>43911</v>
      </c>
      <c r="H2187" s="2">
        <v>6</v>
      </c>
      <c r="I2187" s="2" t="s">
        <v>4179</v>
      </c>
      <c r="J2187" s="2" t="s">
        <v>4985</v>
      </c>
      <c r="K2187" s="2" t="s">
        <v>3682</v>
      </c>
      <c r="L2187" s="373" t="s">
        <v>3975</v>
      </c>
    </row>
    <row r="2188" spans="1:12">
      <c r="A2188" s="2" t="s">
        <v>3948</v>
      </c>
      <c r="B2188" s="2">
        <v>321314</v>
      </c>
      <c r="C2188" s="2" t="s">
        <v>3148</v>
      </c>
      <c r="D2188" s="2" t="s">
        <v>3149</v>
      </c>
      <c r="E2188" s="2">
        <v>-4550</v>
      </c>
      <c r="F2188" s="2">
        <v>-4550</v>
      </c>
      <c r="G2188" s="34">
        <v>43904</v>
      </c>
      <c r="H2188" s="2">
        <v>13</v>
      </c>
      <c r="I2188" s="2" t="s">
        <v>4179</v>
      </c>
      <c r="J2188" s="2" t="s">
        <v>4985</v>
      </c>
      <c r="K2188" s="2" t="s">
        <v>3682</v>
      </c>
      <c r="L2188" s="373" t="s">
        <v>3975</v>
      </c>
    </row>
    <row r="2189" spans="1:12">
      <c r="A2189" s="2" t="s">
        <v>3948</v>
      </c>
      <c r="B2189" s="2">
        <v>321314</v>
      </c>
      <c r="C2189" s="2" t="s">
        <v>3148</v>
      </c>
      <c r="D2189" s="2" t="s">
        <v>3149</v>
      </c>
      <c r="E2189" s="2">
        <v>-8900</v>
      </c>
      <c r="F2189" s="2">
        <v>-8900</v>
      </c>
      <c r="G2189" s="34">
        <v>43879</v>
      </c>
      <c r="H2189" s="2">
        <v>38</v>
      </c>
      <c r="I2189" s="2" t="s">
        <v>4177</v>
      </c>
      <c r="J2189" s="2" t="s">
        <v>4985</v>
      </c>
      <c r="K2189" s="2" t="s">
        <v>3682</v>
      </c>
      <c r="L2189" s="373" t="s">
        <v>3975</v>
      </c>
    </row>
    <row r="2190" spans="1:12">
      <c r="A2190" s="2" t="s">
        <v>3948</v>
      </c>
      <c r="B2190" s="2">
        <v>321314</v>
      </c>
      <c r="C2190" s="2" t="s">
        <v>3148</v>
      </c>
      <c r="D2190" s="2" t="s">
        <v>3149</v>
      </c>
      <c r="E2190" s="2">
        <v>-8000</v>
      </c>
      <c r="F2190" s="2">
        <v>-8000</v>
      </c>
      <c r="G2190" s="34">
        <v>43910</v>
      </c>
      <c r="H2190" s="2">
        <v>7</v>
      </c>
      <c r="I2190" s="2" t="s">
        <v>4179</v>
      </c>
      <c r="J2190" s="2" t="s">
        <v>4985</v>
      </c>
      <c r="K2190" s="2" t="s">
        <v>3682</v>
      </c>
      <c r="L2190" s="373" t="s">
        <v>3975</v>
      </c>
    </row>
    <row r="2191" spans="1:12">
      <c r="A2191" s="2" t="s">
        <v>3948</v>
      </c>
      <c r="B2191" s="2">
        <v>321314</v>
      </c>
      <c r="C2191" s="2" t="s">
        <v>3148</v>
      </c>
      <c r="D2191" s="2" t="s">
        <v>3149</v>
      </c>
      <c r="E2191" s="2">
        <v>-290</v>
      </c>
      <c r="F2191" s="2">
        <v>-290</v>
      </c>
      <c r="G2191" s="34">
        <v>43909</v>
      </c>
      <c r="H2191" s="2">
        <v>8</v>
      </c>
      <c r="I2191" s="2" t="s">
        <v>4179</v>
      </c>
      <c r="J2191" s="2" t="s">
        <v>4985</v>
      </c>
      <c r="K2191" s="2" t="s">
        <v>3682</v>
      </c>
      <c r="L2191" s="373" t="s">
        <v>3975</v>
      </c>
    </row>
    <row r="2192" spans="1:12">
      <c r="A2192" s="2" t="s">
        <v>3948</v>
      </c>
      <c r="B2192" s="2">
        <v>321314</v>
      </c>
      <c r="C2192" s="2" t="s">
        <v>3148</v>
      </c>
      <c r="D2192" s="2" t="s">
        <v>3149</v>
      </c>
      <c r="E2192" s="2">
        <v>-5824</v>
      </c>
      <c r="F2192" s="2">
        <v>-5824</v>
      </c>
      <c r="G2192" s="34">
        <v>43899</v>
      </c>
      <c r="H2192" s="2">
        <v>18</v>
      </c>
      <c r="I2192" s="2" t="s">
        <v>4179</v>
      </c>
      <c r="J2192" s="2" t="s">
        <v>4985</v>
      </c>
      <c r="K2192" s="2" t="s">
        <v>3682</v>
      </c>
      <c r="L2192" s="373" t="s">
        <v>3975</v>
      </c>
    </row>
    <row r="2193" spans="1:12">
      <c r="A2193" s="2" t="s">
        <v>3948</v>
      </c>
      <c r="B2193" s="2">
        <v>321314</v>
      </c>
      <c r="C2193" s="2" t="s">
        <v>3148</v>
      </c>
      <c r="D2193" s="2" t="s">
        <v>3149</v>
      </c>
      <c r="E2193" s="2">
        <v>-8705</v>
      </c>
      <c r="F2193" s="2">
        <v>-8705</v>
      </c>
      <c r="G2193" s="34">
        <v>43901</v>
      </c>
      <c r="H2193" s="2">
        <v>16</v>
      </c>
      <c r="I2193" s="2" t="s">
        <v>4179</v>
      </c>
      <c r="J2193" s="2" t="s">
        <v>4984</v>
      </c>
      <c r="K2193" s="2" t="s">
        <v>3682</v>
      </c>
      <c r="L2193" s="373" t="s">
        <v>3975</v>
      </c>
    </row>
    <row r="2194" spans="1:12">
      <c r="A2194" s="2" t="s">
        <v>3948</v>
      </c>
      <c r="B2194" s="2">
        <v>321314</v>
      </c>
      <c r="C2194" s="2" t="s">
        <v>3148</v>
      </c>
      <c r="D2194" s="2" t="s">
        <v>3149</v>
      </c>
      <c r="E2194" s="2">
        <v>-4650</v>
      </c>
      <c r="F2194" s="2">
        <v>-4650</v>
      </c>
      <c r="G2194" s="34">
        <v>43901</v>
      </c>
      <c r="H2194" s="2">
        <v>16</v>
      </c>
      <c r="I2194" s="2" t="s">
        <v>4179</v>
      </c>
      <c r="J2194" s="2" t="s">
        <v>4984</v>
      </c>
      <c r="K2194" s="2" t="s">
        <v>3682</v>
      </c>
      <c r="L2194" s="373" t="s">
        <v>3975</v>
      </c>
    </row>
    <row r="2195" spans="1:12">
      <c r="A2195" s="2" t="s">
        <v>3948</v>
      </c>
      <c r="B2195" s="2">
        <v>321314</v>
      </c>
      <c r="C2195" s="2" t="s">
        <v>3148</v>
      </c>
      <c r="D2195" s="2" t="s">
        <v>3149</v>
      </c>
      <c r="E2195" s="2">
        <v>-5613</v>
      </c>
      <c r="F2195" s="2">
        <v>-5613</v>
      </c>
      <c r="G2195" s="34">
        <v>43896</v>
      </c>
      <c r="H2195" s="2">
        <v>21</v>
      </c>
      <c r="I2195" s="2" t="s">
        <v>4179</v>
      </c>
      <c r="J2195" s="2" t="s">
        <v>4984</v>
      </c>
      <c r="K2195" s="2" t="s">
        <v>3682</v>
      </c>
      <c r="L2195" s="373" t="s">
        <v>3975</v>
      </c>
    </row>
    <row r="2196" spans="1:12">
      <c r="A2196" s="2" t="s">
        <v>3948</v>
      </c>
      <c r="B2196" s="2">
        <v>321314</v>
      </c>
      <c r="C2196" s="2" t="s">
        <v>3148</v>
      </c>
      <c r="D2196" s="2" t="s">
        <v>3149</v>
      </c>
      <c r="E2196" s="2">
        <v>-5560</v>
      </c>
      <c r="F2196" s="2">
        <v>-5560</v>
      </c>
      <c r="G2196" s="34">
        <v>43897</v>
      </c>
      <c r="H2196" s="2">
        <v>20</v>
      </c>
      <c r="I2196" s="2" t="s">
        <v>4179</v>
      </c>
      <c r="J2196" s="2" t="s">
        <v>4985</v>
      </c>
      <c r="K2196" s="2" t="s">
        <v>3682</v>
      </c>
      <c r="L2196" s="373" t="s">
        <v>3975</v>
      </c>
    </row>
    <row r="2197" spans="1:12">
      <c r="A2197" s="2" t="s">
        <v>3948</v>
      </c>
      <c r="B2197" s="2">
        <v>321314</v>
      </c>
      <c r="C2197" s="2" t="s">
        <v>3148</v>
      </c>
      <c r="D2197" s="2" t="s">
        <v>3149</v>
      </c>
      <c r="E2197" s="2">
        <v>-4750</v>
      </c>
      <c r="F2197" s="2">
        <v>-4750</v>
      </c>
      <c r="G2197" s="34">
        <v>43911</v>
      </c>
      <c r="H2197" s="2">
        <v>6</v>
      </c>
      <c r="I2197" s="2" t="s">
        <v>4179</v>
      </c>
      <c r="J2197" s="2" t="s">
        <v>4985</v>
      </c>
      <c r="K2197" s="2" t="s">
        <v>3682</v>
      </c>
      <c r="L2197" s="373" t="s">
        <v>3975</v>
      </c>
    </row>
    <row r="2198" spans="1:12">
      <c r="A2198" s="2" t="s">
        <v>3948</v>
      </c>
      <c r="B2198" s="2">
        <v>321314</v>
      </c>
      <c r="C2198" s="2" t="s">
        <v>3148</v>
      </c>
      <c r="D2198" s="2" t="s">
        <v>3149</v>
      </c>
      <c r="E2198" s="2">
        <v>-8410</v>
      </c>
      <c r="F2198" s="2">
        <v>-8410</v>
      </c>
      <c r="G2198" s="34">
        <v>43899</v>
      </c>
      <c r="H2198" s="2">
        <v>18</v>
      </c>
      <c r="I2198" s="2" t="s">
        <v>4179</v>
      </c>
      <c r="J2198" s="2" t="s">
        <v>4985</v>
      </c>
      <c r="K2198" s="2" t="s">
        <v>3682</v>
      </c>
      <c r="L2198" s="373" t="s">
        <v>3975</v>
      </c>
    </row>
    <row r="2199" spans="1:12">
      <c r="A2199" s="2" t="s">
        <v>3948</v>
      </c>
      <c r="B2199" s="2">
        <v>321314</v>
      </c>
      <c r="C2199" s="2" t="s">
        <v>3148</v>
      </c>
      <c r="D2199" s="2" t="s">
        <v>3149</v>
      </c>
      <c r="E2199" s="2">
        <v>-3440</v>
      </c>
      <c r="F2199" s="2">
        <v>-3440</v>
      </c>
      <c r="G2199" s="34">
        <v>43909</v>
      </c>
      <c r="H2199" s="2">
        <v>8</v>
      </c>
      <c r="I2199" s="2" t="s">
        <v>4179</v>
      </c>
      <c r="J2199" s="2" t="s">
        <v>4985</v>
      </c>
      <c r="K2199" s="2" t="s">
        <v>3682</v>
      </c>
      <c r="L2199" s="373" t="s">
        <v>3975</v>
      </c>
    </row>
    <row r="2200" spans="1:12">
      <c r="A2200" s="2" t="s">
        <v>3948</v>
      </c>
      <c r="B2200" s="2">
        <v>321314</v>
      </c>
      <c r="C2200" s="2" t="s">
        <v>3148</v>
      </c>
      <c r="D2200" s="2" t="s">
        <v>3149</v>
      </c>
      <c r="E2200" s="2">
        <v>-3000</v>
      </c>
      <c r="F2200" s="2">
        <v>-3000</v>
      </c>
      <c r="G2200" s="34">
        <v>43908</v>
      </c>
      <c r="H2200" s="2">
        <v>9</v>
      </c>
      <c r="I2200" s="2" t="s">
        <v>4179</v>
      </c>
      <c r="J2200" s="2" t="s">
        <v>4985</v>
      </c>
      <c r="K2200" s="2" t="s">
        <v>3682</v>
      </c>
      <c r="L2200" s="373" t="s">
        <v>3975</v>
      </c>
    </row>
    <row r="2201" spans="1:12">
      <c r="A2201" s="2" t="s">
        <v>3948</v>
      </c>
      <c r="B2201" s="2">
        <v>321314</v>
      </c>
      <c r="C2201" s="2" t="s">
        <v>3148</v>
      </c>
      <c r="D2201" s="2" t="s">
        <v>3149</v>
      </c>
      <c r="E2201" s="2">
        <v>-5082</v>
      </c>
      <c r="F2201" s="2">
        <v>-5082</v>
      </c>
      <c r="G2201" s="34">
        <v>43910</v>
      </c>
      <c r="H2201" s="2">
        <v>7</v>
      </c>
      <c r="I2201" s="2" t="s">
        <v>4179</v>
      </c>
      <c r="J2201" s="2" t="s">
        <v>4984</v>
      </c>
      <c r="K2201" s="2" t="s">
        <v>3682</v>
      </c>
      <c r="L2201" s="373" t="s">
        <v>3975</v>
      </c>
    </row>
    <row r="2202" spans="1:12">
      <c r="A2202" s="2" t="s">
        <v>3948</v>
      </c>
      <c r="B2202" s="2">
        <v>321314</v>
      </c>
      <c r="C2202" s="2" t="s">
        <v>3148</v>
      </c>
      <c r="D2202" s="2" t="s">
        <v>3149</v>
      </c>
      <c r="E2202" s="2">
        <v>-7650</v>
      </c>
      <c r="F2202" s="2">
        <v>-7650</v>
      </c>
      <c r="G2202" s="34">
        <v>43910</v>
      </c>
      <c r="H2202" s="2">
        <v>7</v>
      </c>
      <c r="I2202" s="2" t="s">
        <v>4179</v>
      </c>
      <c r="J2202" s="2" t="s">
        <v>4985</v>
      </c>
      <c r="K2202" s="2" t="s">
        <v>3682</v>
      </c>
      <c r="L2202" s="373" t="s">
        <v>3975</v>
      </c>
    </row>
    <row r="2203" spans="1:12">
      <c r="A2203" s="2" t="s">
        <v>3948</v>
      </c>
      <c r="B2203" s="2">
        <v>321314</v>
      </c>
      <c r="C2203" s="2" t="s">
        <v>3148</v>
      </c>
      <c r="D2203" s="2" t="s">
        <v>3149</v>
      </c>
      <c r="E2203" s="2">
        <v>-7800</v>
      </c>
      <c r="F2203" s="2">
        <v>-7800</v>
      </c>
      <c r="G2203" s="34">
        <v>43911</v>
      </c>
      <c r="H2203" s="2">
        <v>6</v>
      </c>
      <c r="I2203" s="2" t="s">
        <v>4179</v>
      </c>
      <c r="J2203" s="2" t="s">
        <v>4986</v>
      </c>
      <c r="K2203" s="2" t="s">
        <v>3677</v>
      </c>
      <c r="L2203" s="373" t="s">
        <v>3975</v>
      </c>
    </row>
    <row r="2204" spans="1:12">
      <c r="A2204" s="2" t="s">
        <v>3948</v>
      </c>
      <c r="B2204" s="2">
        <v>321314</v>
      </c>
      <c r="C2204" s="2" t="s">
        <v>3148</v>
      </c>
      <c r="D2204" s="2" t="s">
        <v>3149</v>
      </c>
      <c r="E2204" s="2">
        <v>-12500</v>
      </c>
      <c r="F2204" s="2">
        <v>-12500</v>
      </c>
      <c r="G2204" s="34">
        <v>43911</v>
      </c>
      <c r="H2204" s="2">
        <v>6</v>
      </c>
      <c r="I2204" s="2" t="s">
        <v>4179</v>
      </c>
      <c r="J2204" s="2" t="s">
        <v>4987</v>
      </c>
      <c r="K2204" s="2" t="s">
        <v>3677</v>
      </c>
      <c r="L2204" s="373" t="s">
        <v>3975</v>
      </c>
    </row>
    <row r="2205" spans="1:12">
      <c r="A2205" s="2" t="s">
        <v>3948</v>
      </c>
      <c r="B2205" s="2">
        <v>321314</v>
      </c>
      <c r="C2205" s="2" t="s">
        <v>3148</v>
      </c>
      <c r="D2205" s="2" t="s">
        <v>3149</v>
      </c>
      <c r="E2205" s="2">
        <v>-4210</v>
      </c>
      <c r="F2205" s="2">
        <v>-4210</v>
      </c>
      <c r="G2205" s="34">
        <v>43911</v>
      </c>
      <c r="H2205" s="2">
        <v>6</v>
      </c>
      <c r="I2205" s="2" t="s">
        <v>4179</v>
      </c>
      <c r="J2205" s="2" t="s">
        <v>4986</v>
      </c>
      <c r="K2205" s="2" t="s">
        <v>3677</v>
      </c>
      <c r="L2205" s="373" t="s">
        <v>3975</v>
      </c>
    </row>
    <row r="2206" spans="1:12">
      <c r="A2206" s="2" t="s">
        <v>3948</v>
      </c>
      <c r="B2206" s="2">
        <v>321314</v>
      </c>
      <c r="C2206" s="2" t="s">
        <v>3148</v>
      </c>
      <c r="D2206" s="2" t="s">
        <v>3149</v>
      </c>
      <c r="E2206" s="2">
        <v>-4400</v>
      </c>
      <c r="F2206" s="2">
        <v>-4400</v>
      </c>
      <c r="G2206" s="34">
        <v>43911</v>
      </c>
      <c r="H2206" s="2">
        <v>6</v>
      </c>
      <c r="I2206" s="2" t="s">
        <v>4179</v>
      </c>
      <c r="J2206" s="2" t="s">
        <v>4987</v>
      </c>
      <c r="K2206" s="2" t="s">
        <v>3677</v>
      </c>
      <c r="L2206" s="373" t="s">
        <v>3975</v>
      </c>
    </row>
    <row r="2207" spans="1:12">
      <c r="A2207" s="2" t="s">
        <v>3948</v>
      </c>
      <c r="B2207" s="2">
        <v>321314</v>
      </c>
      <c r="C2207" s="2" t="s">
        <v>3148</v>
      </c>
      <c r="D2207" s="2" t="s">
        <v>3149</v>
      </c>
      <c r="E2207" s="2">
        <v>-4540</v>
      </c>
      <c r="F2207" s="2">
        <v>-4540</v>
      </c>
      <c r="G2207" s="34">
        <v>43910</v>
      </c>
      <c r="H2207" s="2">
        <v>7</v>
      </c>
      <c r="I2207" s="2" t="s">
        <v>4179</v>
      </c>
      <c r="J2207" s="2" t="s">
        <v>4986</v>
      </c>
      <c r="K2207" s="2" t="s">
        <v>3677</v>
      </c>
      <c r="L2207" s="373" t="s">
        <v>3975</v>
      </c>
    </row>
    <row r="2208" spans="1:12">
      <c r="A2208" s="2" t="s">
        <v>3948</v>
      </c>
      <c r="B2208" s="2">
        <v>321314</v>
      </c>
      <c r="C2208" s="2" t="s">
        <v>3148</v>
      </c>
      <c r="D2208" s="2" t="s">
        <v>3149</v>
      </c>
      <c r="E2208" s="2">
        <v>-4290</v>
      </c>
      <c r="F2208" s="2">
        <v>-4290</v>
      </c>
      <c r="G2208" s="34">
        <v>43894</v>
      </c>
      <c r="H2208" s="2">
        <v>23</v>
      </c>
      <c r="I2208" s="2" t="s">
        <v>4179</v>
      </c>
      <c r="J2208" s="2" t="s">
        <v>4986</v>
      </c>
      <c r="K2208" s="2" t="s">
        <v>3677</v>
      </c>
      <c r="L2208" s="373" t="s">
        <v>3975</v>
      </c>
    </row>
    <row r="2209" spans="1:12">
      <c r="A2209" s="2" t="s">
        <v>3948</v>
      </c>
      <c r="B2209" s="2">
        <v>321314</v>
      </c>
      <c r="C2209" s="2" t="s">
        <v>3148</v>
      </c>
      <c r="D2209" s="2" t="s">
        <v>3149</v>
      </c>
      <c r="E2209" s="2">
        <v>-2910</v>
      </c>
      <c r="F2209" s="2">
        <v>-2910</v>
      </c>
      <c r="G2209" s="34">
        <v>43883</v>
      </c>
      <c r="H2209" s="2">
        <v>34</v>
      </c>
      <c r="I2209" s="2" t="s">
        <v>4177</v>
      </c>
      <c r="J2209" s="2" t="s">
        <v>4987</v>
      </c>
      <c r="K2209" s="2" t="s">
        <v>3677</v>
      </c>
      <c r="L2209" s="373" t="s">
        <v>3975</v>
      </c>
    </row>
    <row r="2210" spans="1:12">
      <c r="A2210" s="2" t="s">
        <v>3948</v>
      </c>
      <c r="B2210" s="2">
        <v>321314</v>
      </c>
      <c r="C2210" s="2" t="s">
        <v>3148</v>
      </c>
      <c r="D2210" s="2" t="s">
        <v>3149</v>
      </c>
      <c r="E2210" s="2">
        <v>-3595</v>
      </c>
      <c r="F2210" s="2">
        <v>-3595</v>
      </c>
      <c r="G2210" s="34">
        <v>43854</v>
      </c>
      <c r="H2210" s="2">
        <v>63</v>
      </c>
      <c r="I2210" s="2" t="s">
        <v>4181</v>
      </c>
      <c r="J2210" s="2" t="s">
        <v>4988</v>
      </c>
      <c r="K2210" s="2" t="s">
        <v>3677</v>
      </c>
      <c r="L2210" s="373" t="s">
        <v>3975</v>
      </c>
    </row>
    <row r="2211" spans="1:12">
      <c r="A2211" s="2" t="s">
        <v>3948</v>
      </c>
      <c r="B2211" s="2">
        <v>321314</v>
      </c>
      <c r="C2211" s="2" t="s">
        <v>3148</v>
      </c>
      <c r="D2211" s="2" t="s">
        <v>3149</v>
      </c>
      <c r="E2211" s="2">
        <v>-500</v>
      </c>
      <c r="F2211" s="2">
        <v>-500</v>
      </c>
      <c r="G2211" s="34">
        <v>43866</v>
      </c>
      <c r="H2211" s="2">
        <v>51</v>
      </c>
      <c r="I2211" s="2" t="s">
        <v>4177</v>
      </c>
      <c r="J2211" s="2" t="s">
        <v>4986</v>
      </c>
      <c r="K2211" s="2" t="s">
        <v>3677</v>
      </c>
      <c r="L2211" s="373" t="s">
        <v>3975</v>
      </c>
    </row>
    <row r="2212" spans="1:12">
      <c r="A2212" s="2" t="s">
        <v>3948</v>
      </c>
      <c r="B2212" s="2">
        <v>321314</v>
      </c>
      <c r="C2212" s="2" t="s">
        <v>3148</v>
      </c>
      <c r="D2212" s="2" t="s">
        <v>3149</v>
      </c>
      <c r="E2212" s="2">
        <v>-10730</v>
      </c>
      <c r="F2212" s="2">
        <v>-10730</v>
      </c>
      <c r="G2212" s="34">
        <v>43911</v>
      </c>
      <c r="H2212" s="2">
        <v>6</v>
      </c>
      <c r="I2212" s="2" t="s">
        <v>4179</v>
      </c>
      <c r="J2212" s="2" t="s">
        <v>4986</v>
      </c>
      <c r="K2212" s="2" t="s">
        <v>3677</v>
      </c>
      <c r="L2212" s="373" t="s">
        <v>3975</v>
      </c>
    </row>
    <row r="2213" spans="1:12">
      <c r="A2213" s="2" t="s">
        <v>3948</v>
      </c>
      <c r="B2213" s="2">
        <v>321314</v>
      </c>
      <c r="C2213" s="2" t="s">
        <v>3148</v>
      </c>
      <c r="D2213" s="2" t="s">
        <v>3149</v>
      </c>
      <c r="E2213" s="2">
        <v>-9890</v>
      </c>
      <c r="F2213" s="2">
        <v>-9890</v>
      </c>
      <c r="G2213" s="34">
        <v>43911</v>
      </c>
      <c r="H2213" s="2">
        <v>6</v>
      </c>
      <c r="I2213" s="2" t="s">
        <v>4179</v>
      </c>
      <c r="J2213" s="2" t="s">
        <v>4986</v>
      </c>
      <c r="K2213" s="2" t="s">
        <v>3677</v>
      </c>
      <c r="L2213" s="373" t="s">
        <v>3975</v>
      </c>
    </row>
    <row r="2214" spans="1:12">
      <c r="A2214" s="2" t="s">
        <v>3948</v>
      </c>
      <c r="B2214" s="2">
        <v>321314</v>
      </c>
      <c r="C2214" s="2" t="s">
        <v>3148</v>
      </c>
      <c r="D2214" s="2" t="s">
        <v>3149</v>
      </c>
      <c r="E2214" s="2">
        <v>-719</v>
      </c>
      <c r="F2214" s="2">
        <v>-719</v>
      </c>
      <c r="G2214" s="34">
        <v>43892</v>
      </c>
      <c r="H2214" s="2">
        <v>25</v>
      </c>
      <c r="I2214" s="2" t="s">
        <v>4179</v>
      </c>
      <c r="J2214" s="2" t="s">
        <v>4989</v>
      </c>
      <c r="K2214" s="2" t="s">
        <v>3899</v>
      </c>
      <c r="L2214" s="373" t="s">
        <v>3975</v>
      </c>
    </row>
    <row r="2215" spans="1:12">
      <c r="A2215" s="2" t="s">
        <v>3948</v>
      </c>
      <c r="B2215" s="2">
        <v>321314</v>
      </c>
      <c r="C2215" s="2" t="s">
        <v>3148</v>
      </c>
      <c r="D2215" s="2" t="s">
        <v>3149</v>
      </c>
      <c r="E2215" s="2">
        <v>-13258</v>
      </c>
      <c r="F2215" s="2">
        <v>-13258</v>
      </c>
      <c r="G2215" s="34">
        <v>43911</v>
      </c>
      <c r="H2215" s="2">
        <v>6</v>
      </c>
      <c r="I2215" s="2" t="s">
        <v>4179</v>
      </c>
      <c r="J2215" s="2" t="s">
        <v>4990</v>
      </c>
      <c r="K2215" s="2" t="s">
        <v>3899</v>
      </c>
      <c r="L2215" s="373" t="s">
        <v>3975</v>
      </c>
    </row>
    <row r="2216" spans="1:12">
      <c r="A2216" s="2" t="s">
        <v>3948</v>
      </c>
      <c r="B2216" s="2">
        <v>321314</v>
      </c>
      <c r="C2216" s="2" t="s">
        <v>3148</v>
      </c>
      <c r="D2216" s="2" t="s">
        <v>3149</v>
      </c>
      <c r="E2216" s="2">
        <v>-8322</v>
      </c>
      <c r="F2216" s="2">
        <v>-8322</v>
      </c>
      <c r="G2216" s="34">
        <v>43911</v>
      </c>
      <c r="H2216" s="2">
        <v>6</v>
      </c>
      <c r="I2216" s="2" t="s">
        <v>4179</v>
      </c>
      <c r="J2216" s="2" t="s">
        <v>4990</v>
      </c>
      <c r="K2216" s="2" t="s">
        <v>3899</v>
      </c>
      <c r="L2216" s="373" t="s">
        <v>3975</v>
      </c>
    </row>
    <row r="2217" spans="1:12">
      <c r="A2217" s="2" t="s">
        <v>3948</v>
      </c>
      <c r="B2217" s="2">
        <v>321314</v>
      </c>
      <c r="C2217" s="2" t="s">
        <v>3148</v>
      </c>
      <c r="D2217" s="2" t="s">
        <v>3149</v>
      </c>
      <c r="E2217" s="2">
        <v>-11220</v>
      </c>
      <c r="F2217" s="2">
        <v>-11220</v>
      </c>
      <c r="G2217" s="34">
        <v>43911</v>
      </c>
      <c r="H2217" s="2">
        <v>6</v>
      </c>
      <c r="I2217" s="2" t="s">
        <v>4179</v>
      </c>
      <c r="J2217" s="2" t="s">
        <v>4989</v>
      </c>
      <c r="K2217" s="2" t="s">
        <v>3899</v>
      </c>
      <c r="L2217" s="373" t="s">
        <v>3975</v>
      </c>
    </row>
    <row r="2218" spans="1:12">
      <c r="A2218" s="2" t="s">
        <v>4991</v>
      </c>
      <c r="B2218" s="2">
        <v>1206885</v>
      </c>
      <c r="C2218" s="2" t="s">
        <v>3148</v>
      </c>
      <c r="D2218" s="2" t="s">
        <v>3149</v>
      </c>
      <c r="E2218" s="2">
        <v>-10000</v>
      </c>
      <c r="F2218" s="2">
        <v>-10000</v>
      </c>
      <c r="G2218" s="34">
        <v>43908</v>
      </c>
      <c r="H2218" s="2">
        <v>9</v>
      </c>
      <c r="I2218" s="2" t="s">
        <v>4179</v>
      </c>
      <c r="J2218" s="2" t="s">
        <v>3976</v>
      </c>
      <c r="K2218" s="2" t="s">
        <v>3941</v>
      </c>
      <c r="L2218" s="373" t="s">
        <v>3461</v>
      </c>
    </row>
    <row r="2219" spans="1:12">
      <c r="A2219" s="2" t="s">
        <v>4959</v>
      </c>
      <c r="B2219" s="2">
        <v>330007</v>
      </c>
      <c r="C2219" s="2" t="s">
        <v>3148</v>
      </c>
      <c r="D2219" s="2" t="s">
        <v>3149</v>
      </c>
      <c r="E2219" s="2">
        <v>-1080</v>
      </c>
      <c r="F2219" s="2">
        <v>-1080</v>
      </c>
      <c r="G2219" s="34">
        <v>43907</v>
      </c>
      <c r="H2219" s="2">
        <v>10</v>
      </c>
      <c r="I2219" s="2" t="s">
        <v>4179</v>
      </c>
      <c r="J2219" s="2" t="s">
        <v>3976</v>
      </c>
      <c r="K2219" s="2" t="s">
        <v>3941</v>
      </c>
      <c r="L2219" s="373" t="s">
        <v>3461</v>
      </c>
    </row>
    <row r="2220" spans="1:12">
      <c r="A2220" s="2" t="s">
        <v>4992</v>
      </c>
      <c r="B2220" s="2">
        <v>919355</v>
      </c>
      <c r="C2220" s="2" t="s">
        <v>3148</v>
      </c>
      <c r="D2220" s="2" t="s">
        <v>3149</v>
      </c>
      <c r="E2220" s="2">
        <v>-568240</v>
      </c>
      <c r="F2220" s="2">
        <v>-7129.7</v>
      </c>
      <c r="G2220" s="34">
        <v>43901</v>
      </c>
      <c r="H2220" s="2">
        <v>16</v>
      </c>
      <c r="I2220" s="2" t="s">
        <v>4179</v>
      </c>
      <c r="J2220" s="2" t="s">
        <v>3976</v>
      </c>
      <c r="K2220" s="2" t="s">
        <v>3941</v>
      </c>
      <c r="L2220" s="373" t="s">
        <v>3461</v>
      </c>
    </row>
    <row r="2221" spans="1:12">
      <c r="A2221" s="2" t="s">
        <v>4993</v>
      </c>
      <c r="B2221" s="2">
        <v>1271459</v>
      </c>
      <c r="C2221" s="2" t="s">
        <v>3148</v>
      </c>
      <c r="D2221" s="2" t="s">
        <v>3149</v>
      </c>
      <c r="E2221" s="2">
        <v>-10000</v>
      </c>
      <c r="F2221" s="2">
        <v>-10000</v>
      </c>
      <c r="G2221" s="34">
        <v>43887</v>
      </c>
      <c r="H2221" s="2">
        <v>30</v>
      </c>
      <c r="I2221" s="2" t="s">
        <v>4179</v>
      </c>
      <c r="J2221" s="2" t="s">
        <v>3976</v>
      </c>
      <c r="K2221" s="2" t="s">
        <v>3941</v>
      </c>
      <c r="L2221" s="373" t="s">
        <v>3461</v>
      </c>
    </row>
    <row r="2222" spans="1:12">
      <c r="A2222" s="2" t="s">
        <v>4994</v>
      </c>
      <c r="B2222" s="2">
        <v>1252122</v>
      </c>
      <c r="C2222" s="2" t="s">
        <v>3148</v>
      </c>
      <c r="D2222" s="2" t="s">
        <v>3149</v>
      </c>
      <c r="E2222" s="2">
        <v>-100000</v>
      </c>
      <c r="F2222" s="2">
        <v>-1290.29</v>
      </c>
      <c r="G2222" s="34">
        <v>43826</v>
      </c>
      <c r="H2222" s="2">
        <v>91</v>
      </c>
      <c r="I2222" s="2" t="s">
        <v>4174</v>
      </c>
      <c r="J2222" s="2" t="s">
        <v>3976</v>
      </c>
      <c r="K2222" s="2" t="s">
        <v>3941</v>
      </c>
      <c r="L2222" s="373" t="s">
        <v>3461</v>
      </c>
    </row>
    <row r="2223" spans="1:12">
      <c r="A2223" s="2" t="s">
        <v>4995</v>
      </c>
      <c r="B2223" s="2">
        <v>451557</v>
      </c>
      <c r="C2223" s="2" t="s">
        <v>3148</v>
      </c>
      <c r="D2223" s="2" t="s">
        <v>3149</v>
      </c>
      <c r="E2223" s="2">
        <v>-4440</v>
      </c>
      <c r="F2223" s="2">
        <v>-1123.75</v>
      </c>
      <c r="G2223" s="34">
        <v>43811</v>
      </c>
      <c r="H2223" s="2">
        <v>106</v>
      </c>
      <c r="I2223" s="2" t="s">
        <v>4174</v>
      </c>
      <c r="J2223" s="2" t="s">
        <v>3976</v>
      </c>
      <c r="K2223" s="2" t="s">
        <v>3941</v>
      </c>
      <c r="L2223" s="373" t="s">
        <v>3461</v>
      </c>
    </row>
    <row r="2224" spans="1:12">
      <c r="A2224" s="2" t="s">
        <v>4996</v>
      </c>
      <c r="B2224" s="2">
        <v>1148049</v>
      </c>
      <c r="C2224" s="2" t="s">
        <v>3148</v>
      </c>
      <c r="D2224" s="2" t="s">
        <v>3149</v>
      </c>
      <c r="E2224" s="2">
        <v>-10000</v>
      </c>
      <c r="F2224" s="2">
        <v>-10000</v>
      </c>
      <c r="G2224" s="34">
        <v>43798</v>
      </c>
      <c r="H2224" s="2">
        <v>119</v>
      </c>
      <c r="I2224" s="2" t="s">
        <v>4174</v>
      </c>
      <c r="J2224" s="2" t="s">
        <v>3976</v>
      </c>
      <c r="K2224" s="2" t="s">
        <v>3941</v>
      </c>
      <c r="L2224" s="373" t="s">
        <v>3461</v>
      </c>
    </row>
    <row r="2225" spans="1:12">
      <c r="A2225" s="2" t="s">
        <v>4997</v>
      </c>
      <c r="B2225" s="2">
        <v>1163487</v>
      </c>
      <c r="C2225" s="2" t="s">
        <v>3148</v>
      </c>
      <c r="D2225" s="2" t="s">
        <v>3149</v>
      </c>
      <c r="E2225" s="2">
        <v>-11000</v>
      </c>
      <c r="F2225" s="2">
        <v>-11000</v>
      </c>
      <c r="G2225" s="34">
        <v>43797</v>
      </c>
      <c r="H2225" s="2">
        <v>120</v>
      </c>
      <c r="I2225" s="2" t="s">
        <v>4174</v>
      </c>
      <c r="J2225" s="2" t="s">
        <v>3976</v>
      </c>
      <c r="K2225" s="2" t="s">
        <v>3941</v>
      </c>
      <c r="L2225" s="373" t="s">
        <v>3461</v>
      </c>
    </row>
    <row r="2226" spans="1:12">
      <c r="A2226" s="2" t="s">
        <v>4998</v>
      </c>
      <c r="B2226" s="2">
        <v>1231699</v>
      </c>
      <c r="C2226" s="2" t="s">
        <v>3148</v>
      </c>
      <c r="D2226" s="2" t="s">
        <v>3149</v>
      </c>
      <c r="E2226" s="2">
        <v>-686719</v>
      </c>
      <c r="F2226" s="2">
        <v>-1252.8399999999999</v>
      </c>
      <c r="G2226" s="34">
        <v>43761</v>
      </c>
      <c r="H2226" s="2">
        <v>156</v>
      </c>
      <c r="I2226" s="2" t="s">
        <v>4174</v>
      </c>
      <c r="J2226" s="2" t="s">
        <v>3976</v>
      </c>
      <c r="K2226" s="2" t="s">
        <v>3941</v>
      </c>
      <c r="L2226" s="373" t="s">
        <v>3461</v>
      </c>
    </row>
    <row r="2227" spans="1:12">
      <c r="A2227" s="2" t="s">
        <v>3876</v>
      </c>
      <c r="B2227" s="2">
        <v>44495</v>
      </c>
      <c r="C2227" s="2" t="s">
        <v>3148</v>
      </c>
      <c r="D2227" s="2" t="s">
        <v>3149</v>
      </c>
      <c r="E2227" s="2">
        <v>-19391.41</v>
      </c>
      <c r="F2227" s="2">
        <v>-1499.87</v>
      </c>
      <c r="G2227" s="34">
        <v>43727</v>
      </c>
      <c r="H2227" s="2">
        <v>190</v>
      </c>
      <c r="I2227" s="2" t="s">
        <v>3870</v>
      </c>
      <c r="J2227" s="2" t="s">
        <v>3976</v>
      </c>
      <c r="K2227" s="2" t="s">
        <v>3941</v>
      </c>
      <c r="L2227" s="373" t="s">
        <v>3461</v>
      </c>
    </row>
    <row r="2228" spans="1:12">
      <c r="A2228" s="2" t="s">
        <v>3977</v>
      </c>
      <c r="B2228" s="2">
        <v>1223077</v>
      </c>
      <c r="C2228" s="2" t="s">
        <v>3148</v>
      </c>
      <c r="D2228" s="2" t="s">
        <v>3149</v>
      </c>
      <c r="E2228" s="2">
        <v>-10000</v>
      </c>
      <c r="F2228" s="2">
        <v>-10000</v>
      </c>
      <c r="G2228" s="34">
        <v>43701</v>
      </c>
      <c r="H2228" s="2">
        <v>216</v>
      </c>
      <c r="I2228" s="2" t="s">
        <v>3870</v>
      </c>
      <c r="J2228" s="2" t="s">
        <v>3976</v>
      </c>
      <c r="K2228" s="2" t="s">
        <v>3941</v>
      </c>
      <c r="L2228" s="373" t="s">
        <v>3461</v>
      </c>
    </row>
    <row r="2229" spans="1:12">
      <c r="A2229" s="2" t="s">
        <v>4999</v>
      </c>
      <c r="B2229" s="2">
        <v>1199657</v>
      </c>
      <c r="C2229" s="2" t="s">
        <v>3148</v>
      </c>
      <c r="D2229" s="2" t="s">
        <v>3149</v>
      </c>
      <c r="E2229" s="2">
        <v>-11000</v>
      </c>
      <c r="F2229" s="2">
        <v>-11000</v>
      </c>
      <c r="G2229" s="34">
        <v>43908</v>
      </c>
      <c r="H2229" s="2">
        <v>9</v>
      </c>
      <c r="I2229" s="2" t="s">
        <v>4179</v>
      </c>
      <c r="J2229" s="2" t="s">
        <v>3976</v>
      </c>
      <c r="K2229" s="2" t="s">
        <v>3941</v>
      </c>
      <c r="L2229" s="373" t="s">
        <v>3461</v>
      </c>
    </row>
    <row r="2230" spans="1:12">
      <c r="A2230" s="2" t="s">
        <v>4110</v>
      </c>
      <c r="B2230" s="2">
        <v>297196</v>
      </c>
      <c r="C2230" s="2" t="s">
        <v>3148</v>
      </c>
      <c r="D2230" s="2" t="s">
        <v>3149</v>
      </c>
      <c r="E2230" s="2">
        <v>-1796.96</v>
      </c>
      <c r="F2230" s="2">
        <v>-1796.96</v>
      </c>
      <c r="G2230" s="34">
        <v>43907</v>
      </c>
      <c r="H2230" s="2">
        <v>10</v>
      </c>
      <c r="I2230" s="2" t="s">
        <v>4179</v>
      </c>
      <c r="J2230" s="2" t="s">
        <v>3976</v>
      </c>
      <c r="K2230" s="2" t="s">
        <v>3941</v>
      </c>
      <c r="L2230" s="373" t="s">
        <v>3461</v>
      </c>
    </row>
    <row r="2231" spans="1:12">
      <c r="A2231" s="2" t="s">
        <v>5000</v>
      </c>
      <c r="B2231" s="2">
        <v>1265831</v>
      </c>
      <c r="C2231" s="2" t="s">
        <v>3148</v>
      </c>
      <c r="D2231" s="2" t="s">
        <v>3149</v>
      </c>
      <c r="E2231" s="2">
        <v>-951000</v>
      </c>
      <c r="F2231" s="2">
        <v>-3132.4</v>
      </c>
      <c r="G2231" s="34">
        <v>43893</v>
      </c>
      <c r="H2231" s="2">
        <v>24</v>
      </c>
      <c r="I2231" s="2" t="s">
        <v>4179</v>
      </c>
      <c r="J2231" s="2" t="s">
        <v>3976</v>
      </c>
      <c r="K2231" s="2" t="s">
        <v>3941</v>
      </c>
      <c r="L2231" s="373" t="s">
        <v>3461</v>
      </c>
    </row>
    <row r="2232" spans="1:12">
      <c r="A2232" s="2" t="s">
        <v>4725</v>
      </c>
      <c r="B2232" s="2">
        <v>1238970</v>
      </c>
      <c r="C2232" s="2" t="s">
        <v>3148</v>
      </c>
      <c r="D2232" s="2" t="s">
        <v>3149</v>
      </c>
      <c r="E2232" s="2">
        <v>-892165</v>
      </c>
      <c r="F2232" s="2">
        <v>-27021.14</v>
      </c>
      <c r="G2232" s="34">
        <v>43890</v>
      </c>
      <c r="H2232" s="2">
        <v>27</v>
      </c>
      <c r="I2232" s="2" t="s">
        <v>4179</v>
      </c>
      <c r="J2232" s="2" t="s">
        <v>3976</v>
      </c>
      <c r="K2232" s="2" t="s">
        <v>3941</v>
      </c>
      <c r="L2232" s="373" t="s">
        <v>3461</v>
      </c>
    </row>
    <row r="2233" spans="1:12">
      <c r="A2233" s="2" t="s">
        <v>5001</v>
      </c>
      <c r="B2233" s="2">
        <v>1190236</v>
      </c>
      <c r="C2233" s="2" t="s">
        <v>3148</v>
      </c>
      <c r="D2233" s="2" t="s">
        <v>3149</v>
      </c>
      <c r="E2233" s="2">
        <v>-2000</v>
      </c>
      <c r="F2233" s="2">
        <v>-2000</v>
      </c>
      <c r="G2233" s="34">
        <v>43887</v>
      </c>
      <c r="H2233" s="2">
        <v>30</v>
      </c>
      <c r="I2233" s="2" t="s">
        <v>4179</v>
      </c>
      <c r="J2233" s="2" t="s">
        <v>3976</v>
      </c>
      <c r="K2233" s="2" t="s">
        <v>3941</v>
      </c>
      <c r="L2233" s="373" t="s">
        <v>3461</v>
      </c>
    </row>
    <row r="2234" spans="1:12">
      <c r="A2234" s="2" t="s">
        <v>5002</v>
      </c>
      <c r="B2234" s="2">
        <v>1176333</v>
      </c>
      <c r="C2234" s="2" t="s">
        <v>3148</v>
      </c>
      <c r="D2234" s="2" t="s">
        <v>3149</v>
      </c>
      <c r="E2234" s="2">
        <v>-10000</v>
      </c>
      <c r="F2234" s="2">
        <v>-10000</v>
      </c>
      <c r="G2234" s="34">
        <v>43885</v>
      </c>
      <c r="H2234" s="2">
        <v>32</v>
      </c>
      <c r="I2234" s="2" t="s">
        <v>4177</v>
      </c>
      <c r="J2234" s="2" t="s">
        <v>3976</v>
      </c>
      <c r="K2234" s="2" t="s">
        <v>3941</v>
      </c>
      <c r="L2234" s="373" t="s">
        <v>3461</v>
      </c>
    </row>
    <row r="2235" spans="1:12">
      <c r="A2235" s="2" t="s">
        <v>3947</v>
      </c>
      <c r="B2235" s="2">
        <v>1030</v>
      </c>
      <c r="C2235" s="2" t="s">
        <v>3148</v>
      </c>
      <c r="D2235" s="2" t="s">
        <v>3149</v>
      </c>
      <c r="E2235" s="2">
        <v>-40925</v>
      </c>
      <c r="F2235" s="2">
        <v>-861.05</v>
      </c>
      <c r="G2235" s="34">
        <v>43882</v>
      </c>
      <c r="H2235" s="2">
        <v>35</v>
      </c>
      <c r="I2235" s="2" t="s">
        <v>4177</v>
      </c>
      <c r="J2235" s="2" t="s">
        <v>3976</v>
      </c>
      <c r="K2235" s="2" t="s">
        <v>3941</v>
      </c>
      <c r="L2235" s="373" t="s">
        <v>3461</v>
      </c>
    </row>
    <row r="2236" spans="1:12">
      <c r="A2236" s="2" t="s">
        <v>5003</v>
      </c>
      <c r="B2236" s="2">
        <v>1242830</v>
      </c>
      <c r="C2236" s="2" t="s">
        <v>3148</v>
      </c>
      <c r="D2236" s="2" t="s">
        <v>3149</v>
      </c>
      <c r="E2236" s="2">
        <v>-11000</v>
      </c>
      <c r="F2236" s="2">
        <v>-11000</v>
      </c>
      <c r="G2236" s="34">
        <v>43827</v>
      </c>
      <c r="H2236" s="2">
        <v>90</v>
      </c>
      <c r="I2236" s="2" t="s">
        <v>4181</v>
      </c>
      <c r="J2236" s="2" t="s">
        <v>3976</v>
      </c>
      <c r="K2236" s="2" t="s">
        <v>3941</v>
      </c>
      <c r="L2236" s="373" t="s">
        <v>3461</v>
      </c>
    </row>
    <row r="2237" spans="1:12">
      <c r="A2237" s="2" t="s">
        <v>5004</v>
      </c>
      <c r="B2237" s="2">
        <v>1193656</v>
      </c>
      <c r="C2237" s="2" t="s">
        <v>3148</v>
      </c>
      <c r="D2237" s="2" t="s">
        <v>3149</v>
      </c>
      <c r="E2237" s="2">
        <v>-11000</v>
      </c>
      <c r="F2237" s="2">
        <v>-11000</v>
      </c>
      <c r="G2237" s="34">
        <v>43804</v>
      </c>
      <c r="H2237" s="2">
        <v>113</v>
      </c>
      <c r="I2237" s="2" t="s">
        <v>4174</v>
      </c>
      <c r="J2237" s="2" t="s">
        <v>3976</v>
      </c>
      <c r="K2237" s="2" t="s">
        <v>3941</v>
      </c>
      <c r="L2237" s="373" t="s">
        <v>3461</v>
      </c>
    </row>
    <row r="2238" spans="1:12">
      <c r="A2238" s="2" t="s">
        <v>5005</v>
      </c>
      <c r="B2238" s="2">
        <v>1256292</v>
      </c>
      <c r="C2238" s="2" t="s">
        <v>3148</v>
      </c>
      <c r="D2238" s="2" t="s">
        <v>3149</v>
      </c>
      <c r="E2238" s="2">
        <v>-10000</v>
      </c>
      <c r="F2238" s="2">
        <v>-8010.64</v>
      </c>
      <c r="G2238" s="34">
        <v>43802</v>
      </c>
      <c r="H2238" s="2">
        <v>115</v>
      </c>
      <c r="I2238" s="2" t="s">
        <v>4174</v>
      </c>
      <c r="J2238" s="2" t="s">
        <v>3976</v>
      </c>
      <c r="K2238" s="2" t="s">
        <v>3941</v>
      </c>
      <c r="L2238" s="373" t="s">
        <v>3461</v>
      </c>
    </row>
    <row r="2239" spans="1:12">
      <c r="A2239" s="2" t="s">
        <v>5006</v>
      </c>
      <c r="B2239" s="2">
        <v>1154936</v>
      </c>
      <c r="C2239" s="2" t="s">
        <v>3148</v>
      </c>
      <c r="D2239" s="2" t="s">
        <v>3149</v>
      </c>
      <c r="E2239" s="2">
        <v>-11000</v>
      </c>
      <c r="F2239" s="2">
        <v>-11000</v>
      </c>
      <c r="G2239" s="34">
        <v>43799</v>
      </c>
      <c r="H2239" s="2">
        <v>118</v>
      </c>
      <c r="I2239" s="2" t="s">
        <v>4174</v>
      </c>
      <c r="J2239" s="2" t="s">
        <v>3976</v>
      </c>
      <c r="K2239" s="2" t="s">
        <v>3941</v>
      </c>
      <c r="L2239" s="373" t="s">
        <v>3461</v>
      </c>
    </row>
    <row r="2240" spans="1:12">
      <c r="A2240" s="2" t="s">
        <v>5007</v>
      </c>
      <c r="B2240" s="2">
        <v>1136106</v>
      </c>
      <c r="C2240" s="2" t="s">
        <v>3148</v>
      </c>
      <c r="D2240" s="2" t="s">
        <v>3149</v>
      </c>
      <c r="E2240" s="2">
        <v>-11000</v>
      </c>
      <c r="F2240" s="2">
        <v>-11000</v>
      </c>
      <c r="G2240" s="34">
        <v>43798</v>
      </c>
      <c r="H2240" s="2">
        <v>119</v>
      </c>
      <c r="I2240" s="2" t="s">
        <v>4174</v>
      </c>
      <c r="J2240" s="2" t="s">
        <v>3976</v>
      </c>
      <c r="K2240" s="2" t="s">
        <v>3941</v>
      </c>
      <c r="L2240" s="373" t="s">
        <v>3461</v>
      </c>
    </row>
    <row r="2241" spans="1:12">
      <c r="A2241" s="2" t="s">
        <v>5008</v>
      </c>
      <c r="B2241" s="2">
        <v>1168612</v>
      </c>
      <c r="C2241" s="2" t="s">
        <v>3148</v>
      </c>
      <c r="D2241" s="2" t="s">
        <v>3149</v>
      </c>
      <c r="E2241" s="2">
        <v>-11000</v>
      </c>
      <c r="F2241" s="2">
        <v>-11000</v>
      </c>
      <c r="G2241" s="34">
        <v>43797</v>
      </c>
      <c r="H2241" s="2">
        <v>120</v>
      </c>
      <c r="I2241" s="2" t="s">
        <v>4174</v>
      </c>
      <c r="J2241" s="2" t="s">
        <v>3976</v>
      </c>
      <c r="K2241" s="2" t="s">
        <v>3941</v>
      </c>
      <c r="L2241" s="373" t="s">
        <v>3461</v>
      </c>
    </row>
    <row r="2242" spans="1:12">
      <c r="A2242" s="2" t="s">
        <v>5009</v>
      </c>
      <c r="B2242" s="2">
        <v>1161635</v>
      </c>
      <c r="C2242" s="2" t="s">
        <v>3148</v>
      </c>
      <c r="D2242" s="2" t="s">
        <v>3149</v>
      </c>
      <c r="E2242" s="2">
        <v>-1000</v>
      </c>
      <c r="F2242" s="2">
        <v>-1000</v>
      </c>
      <c r="G2242" s="34">
        <v>43797</v>
      </c>
      <c r="H2242" s="2">
        <v>120</v>
      </c>
      <c r="I2242" s="2" t="s">
        <v>4174</v>
      </c>
      <c r="J2242" s="2" t="s">
        <v>3976</v>
      </c>
      <c r="K2242" s="2" t="s">
        <v>3941</v>
      </c>
      <c r="L2242" s="373" t="s">
        <v>3461</v>
      </c>
    </row>
    <row r="2243" spans="1:12">
      <c r="A2243" s="2" t="s">
        <v>5010</v>
      </c>
      <c r="B2243" s="2">
        <v>1238641</v>
      </c>
      <c r="C2243" s="2" t="s">
        <v>3148</v>
      </c>
      <c r="D2243" s="2" t="s">
        <v>3149</v>
      </c>
      <c r="E2243" s="2">
        <v>-686174</v>
      </c>
      <c r="F2243" s="2">
        <v>-664.63</v>
      </c>
      <c r="G2243" s="34">
        <v>43755</v>
      </c>
      <c r="H2243" s="2">
        <v>162</v>
      </c>
      <c r="I2243" s="2" t="s">
        <v>4174</v>
      </c>
      <c r="J2243" s="2" t="s">
        <v>3976</v>
      </c>
      <c r="K2243" s="2" t="s">
        <v>3941</v>
      </c>
      <c r="L2243" s="373" t="s">
        <v>3461</v>
      </c>
    </row>
    <row r="2244" spans="1:12">
      <c r="A2244" s="2" t="s">
        <v>5011</v>
      </c>
      <c r="B2244" s="2">
        <v>808555</v>
      </c>
      <c r="C2244" s="2" t="s">
        <v>3148</v>
      </c>
      <c r="D2244" s="2" t="s">
        <v>3149</v>
      </c>
      <c r="E2244" s="2">
        <v>-10000</v>
      </c>
      <c r="F2244" s="2">
        <v>-10000</v>
      </c>
      <c r="G2244" s="34">
        <v>43910</v>
      </c>
      <c r="H2244" s="2">
        <v>7</v>
      </c>
      <c r="I2244" s="2" t="s">
        <v>4179</v>
      </c>
      <c r="J2244" s="2" t="s">
        <v>3976</v>
      </c>
      <c r="K2244" s="2" t="s">
        <v>3941</v>
      </c>
      <c r="L2244" s="373" t="s">
        <v>3461</v>
      </c>
    </row>
    <row r="2245" spans="1:12">
      <c r="A2245" s="2" t="s">
        <v>3710</v>
      </c>
      <c r="B2245" s="2">
        <v>1195453</v>
      </c>
      <c r="C2245" s="2" t="s">
        <v>3148</v>
      </c>
      <c r="D2245" s="2" t="s">
        <v>3149</v>
      </c>
      <c r="E2245" s="2">
        <v>-10000</v>
      </c>
      <c r="F2245" s="2">
        <v>-10000</v>
      </c>
      <c r="G2245" s="34">
        <v>43909</v>
      </c>
      <c r="H2245" s="2">
        <v>8</v>
      </c>
      <c r="I2245" s="2" t="s">
        <v>4179</v>
      </c>
      <c r="J2245" s="2" t="s">
        <v>3976</v>
      </c>
      <c r="K2245" s="2" t="s">
        <v>3941</v>
      </c>
      <c r="L2245" s="373" t="s">
        <v>3461</v>
      </c>
    </row>
    <row r="2246" spans="1:12">
      <c r="A2246" s="2" t="s">
        <v>5012</v>
      </c>
      <c r="B2246" s="2">
        <v>1208876</v>
      </c>
      <c r="C2246" s="2" t="s">
        <v>3148</v>
      </c>
      <c r="D2246" s="2" t="s">
        <v>3149</v>
      </c>
      <c r="E2246" s="2">
        <v>-11000</v>
      </c>
      <c r="F2246" s="2">
        <v>-11000</v>
      </c>
      <c r="G2246" s="34">
        <v>43908</v>
      </c>
      <c r="H2246" s="2">
        <v>9</v>
      </c>
      <c r="I2246" s="2" t="s">
        <v>4179</v>
      </c>
      <c r="J2246" s="2" t="s">
        <v>3976</v>
      </c>
      <c r="K2246" s="2" t="s">
        <v>3941</v>
      </c>
      <c r="L2246" s="373" t="s">
        <v>3461</v>
      </c>
    </row>
    <row r="2247" spans="1:12">
      <c r="A2247" s="2" t="s">
        <v>5013</v>
      </c>
      <c r="B2247" s="2">
        <v>1146377</v>
      </c>
      <c r="C2247" s="2" t="s">
        <v>3148</v>
      </c>
      <c r="D2247" s="2" t="s">
        <v>3149</v>
      </c>
      <c r="E2247" s="2">
        <v>-1000</v>
      </c>
      <c r="F2247" s="2">
        <v>-1000</v>
      </c>
      <c r="G2247" s="34">
        <v>43908</v>
      </c>
      <c r="H2247" s="2">
        <v>9</v>
      </c>
      <c r="I2247" s="2" t="s">
        <v>4179</v>
      </c>
      <c r="J2247" s="2" t="s">
        <v>3976</v>
      </c>
      <c r="K2247" s="2" t="s">
        <v>3941</v>
      </c>
      <c r="L2247" s="373" t="s">
        <v>3461</v>
      </c>
    </row>
    <row r="2248" spans="1:12">
      <c r="A2248" s="2" t="s">
        <v>5014</v>
      </c>
      <c r="B2248" s="2">
        <v>1200440</v>
      </c>
      <c r="C2248" s="2" t="s">
        <v>3148</v>
      </c>
      <c r="D2248" s="2" t="s">
        <v>3149</v>
      </c>
      <c r="E2248" s="2">
        <v>-11000</v>
      </c>
      <c r="F2248" s="2">
        <v>-11000</v>
      </c>
      <c r="G2248" s="34">
        <v>43907</v>
      </c>
      <c r="H2248" s="2">
        <v>10</v>
      </c>
      <c r="I2248" s="2" t="s">
        <v>4179</v>
      </c>
      <c r="J2248" s="2" t="s">
        <v>3976</v>
      </c>
      <c r="K2248" s="2" t="s">
        <v>3941</v>
      </c>
      <c r="L2248" s="373" t="s">
        <v>3461</v>
      </c>
    </row>
    <row r="2249" spans="1:12">
      <c r="A2249" s="2" t="s">
        <v>5015</v>
      </c>
      <c r="B2249" s="2">
        <v>1197077</v>
      </c>
      <c r="C2249" s="2" t="s">
        <v>3148</v>
      </c>
      <c r="D2249" s="2" t="s">
        <v>3149</v>
      </c>
      <c r="E2249" s="2">
        <v>-10000</v>
      </c>
      <c r="F2249" s="2">
        <v>-10000</v>
      </c>
      <c r="G2249" s="34">
        <v>43890</v>
      </c>
      <c r="H2249" s="2">
        <v>27</v>
      </c>
      <c r="I2249" s="2" t="s">
        <v>4179</v>
      </c>
      <c r="J2249" s="2" t="s">
        <v>3976</v>
      </c>
      <c r="K2249" s="2" t="s">
        <v>3941</v>
      </c>
      <c r="L2249" s="373" t="s">
        <v>3461</v>
      </c>
    </row>
    <row r="2250" spans="1:12">
      <c r="A2250" s="2" t="s">
        <v>5016</v>
      </c>
      <c r="B2250" s="2">
        <v>1195496</v>
      </c>
      <c r="C2250" s="2" t="s">
        <v>3148</v>
      </c>
      <c r="D2250" s="2" t="s">
        <v>3149</v>
      </c>
      <c r="E2250" s="2">
        <v>-5000</v>
      </c>
      <c r="F2250" s="2">
        <v>-5000</v>
      </c>
      <c r="G2250" s="34">
        <v>43887</v>
      </c>
      <c r="H2250" s="2">
        <v>30</v>
      </c>
      <c r="I2250" s="2" t="s">
        <v>4179</v>
      </c>
      <c r="J2250" s="2" t="s">
        <v>3976</v>
      </c>
      <c r="K2250" s="2" t="s">
        <v>3941</v>
      </c>
      <c r="L2250" s="373" t="s">
        <v>3461</v>
      </c>
    </row>
    <row r="2251" spans="1:12">
      <c r="A2251" s="2" t="s">
        <v>5017</v>
      </c>
      <c r="B2251" s="2">
        <v>1112585</v>
      </c>
      <c r="C2251" s="2" t="s">
        <v>3148</v>
      </c>
      <c r="D2251" s="2" t="s">
        <v>3149</v>
      </c>
      <c r="E2251" s="2">
        <v>-5000</v>
      </c>
      <c r="F2251" s="2">
        <v>-5000</v>
      </c>
      <c r="G2251" s="34">
        <v>43887</v>
      </c>
      <c r="H2251" s="2">
        <v>30</v>
      </c>
      <c r="I2251" s="2" t="s">
        <v>4179</v>
      </c>
      <c r="J2251" s="2" t="s">
        <v>3976</v>
      </c>
      <c r="K2251" s="2" t="s">
        <v>3941</v>
      </c>
      <c r="L2251" s="373" t="s">
        <v>3461</v>
      </c>
    </row>
    <row r="2252" spans="1:12">
      <c r="A2252" s="2" t="s">
        <v>4683</v>
      </c>
      <c r="B2252" s="2">
        <v>1113977</v>
      </c>
      <c r="C2252" s="2" t="s">
        <v>3148</v>
      </c>
      <c r="D2252" s="2" t="s">
        <v>3149</v>
      </c>
      <c r="E2252" s="2">
        <v>-5000</v>
      </c>
      <c r="F2252" s="2">
        <v>-199.6</v>
      </c>
      <c r="G2252" s="34">
        <v>43886</v>
      </c>
      <c r="H2252" s="2">
        <v>31</v>
      </c>
      <c r="I2252" s="2" t="s">
        <v>4177</v>
      </c>
      <c r="J2252" s="2" t="s">
        <v>3976</v>
      </c>
      <c r="K2252" s="2" t="s">
        <v>3941</v>
      </c>
      <c r="L2252" s="373" t="s">
        <v>3461</v>
      </c>
    </row>
    <row r="2253" spans="1:12">
      <c r="A2253" s="2" t="s">
        <v>4110</v>
      </c>
      <c r="B2253" s="2">
        <v>297196</v>
      </c>
      <c r="C2253" s="2" t="s">
        <v>3148</v>
      </c>
      <c r="D2253" s="2" t="s">
        <v>3149</v>
      </c>
      <c r="E2253" s="2">
        <v>-1620.29</v>
      </c>
      <c r="F2253" s="2">
        <v>-1620.29</v>
      </c>
      <c r="G2253" s="34">
        <v>43876</v>
      </c>
      <c r="H2253" s="2">
        <v>41</v>
      </c>
      <c r="I2253" s="2" t="s">
        <v>4177</v>
      </c>
      <c r="J2253" s="2" t="s">
        <v>3976</v>
      </c>
      <c r="K2253" s="2" t="s">
        <v>3941</v>
      </c>
      <c r="L2253" s="373" t="s">
        <v>3461</v>
      </c>
    </row>
    <row r="2254" spans="1:12">
      <c r="A2254" s="2" t="s">
        <v>5018</v>
      </c>
      <c r="B2254" s="2">
        <v>1275877</v>
      </c>
      <c r="C2254" s="2" t="s">
        <v>3148</v>
      </c>
      <c r="D2254" s="2" t="s">
        <v>3149</v>
      </c>
      <c r="E2254" s="2">
        <v>-545046</v>
      </c>
      <c r="F2254" s="2">
        <v>-4431.03</v>
      </c>
      <c r="G2254" s="34">
        <v>43873</v>
      </c>
      <c r="H2254" s="2">
        <v>44</v>
      </c>
      <c r="I2254" s="2" t="s">
        <v>4177</v>
      </c>
      <c r="J2254" s="2" t="s">
        <v>3976</v>
      </c>
      <c r="K2254" s="2" t="s">
        <v>3941</v>
      </c>
      <c r="L2254" s="373" t="s">
        <v>3461</v>
      </c>
    </row>
    <row r="2255" spans="1:12">
      <c r="A2255" s="2" t="s">
        <v>4243</v>
      </c>
      <c r="B2255" s="2">
        <v>1219</v>
      </c>
      <c r="C2255" s="2" t="s">
        <v>3148</v>
      </c>
      <c r="D2255" s="2" t="s">
        <v>3149</v>
      </c>
      <c r="E2255" s="2">
        <v>-3232</v>
      </c>
      <c r="F2255" s="2">
        <v>-100.16</v>
      </c>
      <c r="G2255" s="34">
        <v>43806</v>
      </c>
      <c r="H2255" s="2">
        <v>111</v>
      </c>
      <c r="I2255" s="2" t="s">
        <v>4174</v>
      </c>
      <c r="J2255" s="2" t="s">
        <v>3976</v>
      </c>
      <c r="K2255" s="2" t="s">
        <v>3941</v>
      </c>
      <c r="L2255" s="373" t="s">
        <v>3461</v>
      </c>
    </row>
    <row r="2256" spans="1:12">
      <c r="A2256" s="2" t="s">
        <v>5019</v>
      </c>
      <c r="B2256" s="2">
        <v>747550</v>
      </c>
      <c r="C2256" s="2" t="s">
        <v>3148</v>
      </c>
      <c r="D2256" s="2" t="s">
        <v>3149</v>
      </c>
      <c r="E2256" s="2">
        <v>-11000</v>
      </c>
      <c r="F2256" s="2">
        <v>-11000</v>
      </c>
      <c r="G2256" s="34">
        <v>43805</v>
      </c>
      <c r="H2256" s="2">
        <v>112</v>
      </c>
      <c r="I2256" s="2" t="s">
        <v>4174</v>
      </c>
      <c r="J2256" s="2" t="s">
        <v>3976</v>
      </c>
      <c r="K2256" s="2" t="s">
        <v>3941</v>
      </c>
      <c r="L2256" s="373" t="s">
        <v>3461</v>
      </c>
    </row>
    <row r="2257" spans="1:12">
      <c r="A2257" s="2" t="s">
        <v>5020</v>
      </c>
      <c r="B2257" s="2">
        <v>1232396</v>
      </c>
      <c r="C2257" s="2" t="s">
        <v>3148</v>
      </c>
      <c r="D2257" s="2" t="s">
        <v>3149</v>
      </c>
      <c r="E2257" s="2">
        <v>-545248</v>
      </c>
      <c r="F2257" s="2">
        <v>-63.99</v>
      </c>
      <c r="G2257" s="34">
        <v>43747</v>
      </c>
      <c r="H2257" s="2">
        <v>170</v>
      </c>
      <c r="I2257" s="2" t="s">
        <v>4174</v>
      </c>
      <c r="J2257" s="2" t="s">
        <v>3976</v>
      </c>
      <c r="K2257" s="2" t="s">
        <v>3941</v>
      </c>
      <c r="L2257" s="373" t="s">
        <v>3461</v>
      </c>
    </row>
    <row r="2258" spans="1:12">
      <c r="A2258" s="2" t="s">
        <v>3978</v>
      </c>
      <c r="B2258" s="2">
        <v>1173227</v>
      </c>
      <c r="C2258" s="2" t="s">
        <v>3148</v>
      </c>
      <c r="D2258" s="2" t="s">
        <v>3149</v>
      </c>
      <c r="E2258" s="2">
        <v>-1000</v>
      </c>
      <c r="F2258" s="2">
        <v>-1000</v>
      </c>
      <c r="G2258" s="34">
        <v>43680</v>
      </c>
      <c r="H2258" s="2">
        <v>237</v>
      </c>
      <c r="I2258" s="2" t="s">
        <v>3870</v>
      </c>
      <c r="J2258" s="2" t="s">
        <v>3976</v>
      </c>
      <c r="K2258" s="2" t="s">
        <v>3941</v>
      </c>
      <c r="L2258" s="373" t="s">
        <v>3461</v>
      </c>
    </row>
    <row r="2259" spans="1:12">
      <c r="A2259" s="2" t="s">
        <v>5021</v>
      </c>
      <c r="B2259" s="2">
        <v>1123488</v>
      </c>
      <c r="C2259" s="2" t="s">
        <v>3148</v>
      </c>
      <c r="D2259" s="2" t="s">
        <v>3149</v>
      </c>
      <c r="E2259" s="2">
        <v>-10000</v>
      </c>
      <c r="F2259" s="2">
        <v>-10000</v>
      </c>
      <c r="G2259" s="34">
        <v>43913</v>
      </c>
      <c r="H2259" s="2">
        <v>4</v>
      </c>
      <c r="I2259" s="2" t="s">
        <v>4179</v>
      </c>
      <c r="J2259" s="2" t="s">
        <v>3976</v>
      </c>
      <c r="K2259" s="2" t="s">
        <v>3941</v>
      </c>
      <c r="L2259" s="373" t="s">
        <v>3461</v>
      </c>
    </row>
    <row r="2260" spans="1:12">
      <c r="A2260" s="2" t="s">
        <v>5022</v>
      </c>
      <c r="B2260" s="2">
        <v>1182663</v>
      </c>
      <c r="C2260" s="2" t="s">
        <v>3148</v>
      </c>
      <c r="D2260" s="2" t="s">
        <v>3149</v>
      </c>
      <c r="E2260" s="2">
        <v>-11000</v>
      </c>
      <c r="F2260" s="2">
        <v>-11000</v>
      </c>
      <c r="G2260" s="34">
        <v>43903</v>
      </c>
      <c r="H2260" s="2">
        <v>14</v>
      </c>
      <c r="I2260" s="2" t="s">
        <v>4179</v>
      </c>
      <c r="J2260" s="2" t="s">
        <v>3976</v>
      </c>
      <c r="K2260" s="2" t="s">
        <v>3941</v>
      </c>
      <c r="L2260" s="373" t="s">
        <v>3461</v>
      </c>
    </row>
    <row r="2261" spans="1:12">
      <c r="A2261" s="2" t="s">
        <v>5023</v>
      </c>
      <c r="B2261" s="2">
        <v>1194704</v>
      </c>
      <c r="C2261" s="2" t="s">
        <v>3148</v>
      </c>
      <c r="D2261" s="2" t="s">
        <v>3149</v>
      </c>
      <c r="E2261" s="2">
        <v>-5000</v>
      </c>
      <c r="F2261" s="2">
        <v>-5000</v>
      </c>
      <c r="G2261" s="34">
        <v>43887</v>
      </c>
      <c r="H2261" s="2">
        <v>30</v>
      </c>
      <c r="I2261" s="2" t="s">
        <v>4179</v>
      </c>
      <c r="J2261" s="2" t="s">
        <v>3976</v>
      </c>
      <c r="K2261" s="2" t="s">
        <v>3941</v>
      </c>
      <c r="L2261" s="373" t="s">
        <v>3461</v>
      </c>
    </row>
    <row r="2262" spans="1:12">
      <c r="A2262" s="2" t="s">
        <v>4802</v>
      </c>
      <c r="B2262" s="2">
        <v>1240249</v>
      </c>
      <c r="C2262" s="2" t="s">
        <v>3148</v>
      </c>
      <c r="D2262" s="2" t="s">
        <v>3149</v>
      </c>
      <c r="E2262" s="2">
        <v>-11000</v>
      </c>
      <c r="F2262" s="2">
        <v>-11000</v>
      </c>
      <c r="G2262" s="34">
        <v>43886</v>
      </c>
      <c r="H2262" s="2">
        <v>31</v>
      </c>
      <c r="I2262" s="2" t="s">
        <v>4177</v>
      </c>
      <c r="J2262" s="2" t="s">
        <v>3976</v>
      </c>
      <c r="K2262" s="2" t="s">
        <v>3941</v>
      </c>
      <c r="L2262" s="373" t="s">
        <v>3461</v>
      </c>
    </row>
    <row r="2263" spans="1:12">
      <c r="A2263" s="2" t="s">
        <v>5024</v>
      </c>
      <c r="B2263" s="2">
        <v>1176200</v>
      </c>
      <c r="C2263" s="2" t="s">
        <v>3148</v>
      </c>
      <c r="D2263" s="2" t="s">
        <v>3149</v>
      </c>
      <c r="E2263" s="2">
        <v>-10000</v>
      </c>
      <c r="F2263" s="2">
        <v>-10000</v>
      </c>
      <c r="G2263" s="34">
        <v>43794</v>
      </c>
      <c r="H2263" s="2">
        <v>123</v>
      </c>
      <c r="I2263" s="2" t="s">
        <v>4174</v>
      </c>
      <c r="J2263" s="2" t="s">
        <v>3976</v>
      </c>
      <c r="K2263" s="2" t="s">
        <v>3941</v>
      </c>
      <c r="L2263" s="373" t="s">
        <v>3461</v>
      </c>
    </row>
    <row r="2264" spans="1:12">
      <c r="A2264" s="2" t="s">
        <v>3979</v>
      </c>
      <c r="B2264" s="2">
        <v>1221068</v>
      </c>
      <c r="C2264" s="2" t="s">
        <v>3148</v>
      </c>
      <c r="D2264" s="2" t="s">
        <v>3149</v>
      </c>
      <c r="E2264" s="2">
        <v>-1000</v>
      </c>
      <c r="F2264" s="2">
        <v>-1000</v>
      </c>
      <c r="G2264" s="34">
        <v>43704</v>
      </c>
      <c r="H2264" s="2">
        <v>213</v>
      </c>
      <c r="I2264" s="2" t="s">
        <v>3870</v>
      </c>
      <c r="J2264" s="2" t="s">
        <v>3976</v>
      </c>
      <c r="K2264" s="2" t="s">
        <v>3941</v>
      </c>
      <c r="L2264" s="373" t="s">
        <v>3461</v>
      </c>
    </row>
    <row r="2265" spans="1:12">
      <c r="A2265" s="2" t="s">
        <v>3980</v>
      </c>
      <c r="B2265" s="2">
        <v>893536</v>
      </c>
      <c r="C2265" s="2" t="s">
        <v>3148</v>
      </c>
      <c r="D2265" s="2" t="s">
        <v>3149</v>
      </c>
      <c r="E2265" s="2">
        <v>-21000</v>
      </c>
      <c r="F2265" s="2">
        <v>-21000</v>
      </c>
      <c r="G2265" s="34">
        <v>43601</v>
      </c>
      <c r="H2265" s="2">
        <v>316</v>
      </c>
      <c r="I2265" s="2" t="s">
        <v>3870</v>
      </c>
      <c r="J2265" s="2" t="s">
        <v>3976</v>
      </c>
      <c r="K2265" s="2" t="s">
        <v>3941</v>
      </c>
      <c r="L2265" s="373" t="s">
        <v>3461</v>
      </c>
    </row>
    <row r="2266" spans="1:12">
      <c r="A2266" s="2" t="s">
        <v>5025</v>
      </c>
      <c r="B2266" s="2">
        <v>355912</v>
      </c>
      <c r="C2266" s="2" t="s">
        <v>3148</v>
      </c>
      <c r="D2266" s="2" t="s">
        <v>3149</v>
      </c>
      <c r="E2266" s="2">
        <v>-310558</v>
      </c>
      <c r="F2266" s="2">
        <v>-56514.01</v>
      </c>
      <c r="G2266" s="34">
        <v>43910</v>
      </c>
      <c r="H2266" s="2">
        <v>7</v>
      </c>
      <c r="I2266" s="2" t="s">
        <v>4179</v>
      </c>
      <c r="J2266" s="2" t="s">
        <v>3976</v>
      </c>
      <c r="K2266" s="2" t="s">
        <v>3941</v>
      </c>
      <c r="L2266" s="373" t="s">
        <v>3461</v>
      </c>
    </row>
    <row r="2267" spans="1:12">
      <c r="A2267" s="2" t="s">
        <v>4670</v>
      </c>
      <c r="B2267" s="2">
        <v>1270801</v>
      </c>
      <c r="C2267" s="2" t="s">
        <v>3148</v>
      </c>
      <c r="D2267" s="2" t="s">
        <v>3149</v>
      </c>
      <c r="E2267" s="2">
        <v>-200000</v>
      </c>
      <c r="F2267" s="2">
        <v>-200000</v>
      </c>
      <c r="G2267" s="34">
        <v>43910</v>
      </c>
      <c r="H2267" s="2">
        <v>7</v>
      </c>
      <c r="I2267" s="2" t="s">
        <v>4179</v>
      </c>
      <c r="J2267" s="2" t="s">
        <v>3976</v>
      </c>
      <c r="K2267" s="2" t="s">
        <v>3941</v>
      </c>
      <c r="L2267" s="373" t="s">
        <v>3461</v>
      </c>
    </row>
    <row r="2268" spans="1:12">
      <c r="A2268" s="2" t="s">
        <v>5026</v>
      </c>
      <c r="B2268" s="2">
        <v>1171295</v>
      </c>
      <c r="C2268" s="2" t="s">
        <v>3148</v>
      </c>
      <c r="D2268" s="2" t="s">
        <v>3149</v>
      </c>
      <c r="E2268" s="2">
        <v>-1000</v>
      </c>
      <c r="F2268" s="2">
        <v>-1000</v>
      </c>
      <c r="G2268" s="34">
        <v>43860</v>
      </c>
      <c r="H2268" s="2">
        <v>57</v>
      </c>
      <c r="I2268" s="2" t="s">
        <v>4177</v>
      </c>
      <c r="J2268" s="2" t="s">
        <v>3976</v>
      </c>
      <c r="K2268" s="2" t="s">
        <v>3941</v>
      </c>
      <c r="L2268" s="373" t="s">
        <v>3461</v>
      </c>
    </row>
    <row r="2269" spans="1:12">
      <c r="A2269" s="2" t="s">
        <v>5027</v>
      </c>
      <c r="B2269" s="2">
        <v>1256137</v>
      </c>
      <c r="C2269" s="2" t="s">
        <v>3148</v>
      </c>
      <c r="D2269" s="2" t="s">
        <v>3149</v>
      </c>
      <c r="E2269" s="2">
        <v>-486800</v>
      </c>
      <c r="F2269" s="2">
        <v>-2015.8</v>
      </c>
      <c r="G2269" s="34">
        <v>43815</v>
      </c>
      <c r="H2269" s="2">
        <v>102</v>
      </c>
      <c r="I2269" s="2" t="s">
        <v>4174</v>
      </c>
      <c r="J2269" s="2" t="s">
        <v>3976</v>
      </c>
      <c r="K2269" s="2" t="s">
        <v>3941</v>
      </c>
      <c r="L2269" s="373" t="s">
        <v>3461</v>
      </c>
    </row>
    <row r="2270" spans="1:12">
      <c r="A2270" s="2" t="s">
        <v>5028</v>
      </c>
      <c r="B2270" s="2">
        <v>1179506</v>
      </c>
      <c r="C2270" s="2" t="s">
        <v>3148</v>
      </c>
      <c r="D2270" s="2" t="s">
        <v>3149</v>
      </c>
      <c r="E2270" s="2">
        <v>-10000</v>
      </c>
      <c r="F2270" s="2">
        <v>-10000</v>
      </c>
      <c r="G2270" s="34">
        <v>43799</v>
      </c>
      <c r="H2270" s="2">
        <v>118</v>
      </c>
      <c r="I2270" s="2" t="s">
        <v>4174</v>
      </c>
      <c r="J2270" s="2" t="s">
        <v>3976</v>
      </c>
      <c r="K2270" s="2" t="s">
        <v>3941</v>
      </c>
      <c r="L2270" s="373" t="s">
        <v>3461</v>
      </c>
    </row>
    <row r="2271" spans="1:12">
      <c r="A2271" s="2" t="s">
        <v>5029</v>
      </c>
      <c r="B2271" s="2">
        <v>133378</v>
      </c>
      <c r="C2271" s="2" t="s">
        <v>3148</v>
      </c>
      <c r="D2271" s="2" t="s">
        <v>3149</v>
      </c>
      <c r="E2271" s="2">
        <v>-10000</v>
      </c>
      <c r="F2271" s="2">
        <v>-10000</v>
      </c>
      <c r="G2271" s="34">
        <v>43799</v>
      </c>
      <c r="H2271" s="2">
        <v>118</v>
      </c>
      <c r="I2271" s="2" t="s">
        <v>4174</v>
      </c>
      <c r="J2271" s="2" t="s">
        <v>3976</v>
      </c>
      <c r="K2271" s="2" t="s">
        <v>3941</v>
      </c>
      <c r="L2271" s="373" t="s">
        <v>3461</v>
      </c>
    </row>
    <row r="2272" spans="1:12">
      <c r="A2272" s="2" t="s">
        <v>5030</v>
      </c>
      <c r="B2272" s="2">
        <v>1168266</v>
      </c>
      <c r="C2272" s="2" t="s">
        <v>3148</v>
      </c>
      <c r="D2272" s="2" t="s">
        <v>3149</v>
      </c>
      <c r="E2272" s="2">
        <v>-10000</v>
      </c>
      <c r="F2272" s="2">
        <v>-10000</v>
      </c>
      <c r="G2272" s="34">
        <v>43799</v>
      </c>
      <c r="H2272" s="2">
        <v>118</v>
      </c>
      <c r="I2272" s="2" t="s">
        <v>4174</v>
      </c>
      <c r="J2272" s="2" t="s">
        <v>3976</v>
      </c>
      <c r="K2272" s="2" t="s">
        <v>3941</v>
      </c>
      <c r="L2272" s="373" t="s">
        <v>3461</v>
      </c>
    </row>
    <row r="2273" spans="1:12">
      <c r="A2273" s="2" t="s">
        <v>5031</v>
      </c>
      <c r="B2273" s="2">
        <v>1163448</v>
      </c>
      <c r="C2273" s="2" t="s">
        <v>3148</v>
      </c>
      <c r="D2273" s="2" t="s">
        <v>3149</v>
      </c>
      <c r="E2273" s="2">
        <v>-10000</v>
      </c>
      <c r="F2273" s="2">
        <v>-10000</v>
      </c>
      <c r="G2273" s="34">
        <v>43799</v>
      </c>
      <c r="H2273" s="2">
        <v>118</v>
      </c>
      <c r="I2273" s="2" t="s">
        <v>4174</v>
      </c>
      <c r="J2273" s="2" t="s">
        <v>3976</v>
      </c>
      <c r="K2273" s="2" t="s">
        <v>3941</v>
      </c>
      <c r="L2273" s="373" t="s">
        <v>3461</v>
      </c>
    </row>
    <row r="2274" spans="1:12">
      <c r="A2274" s="2" t="s">
        <v>5032</v>
      </c>
      <c r="B2274" s="2">
        <v>1179218</v>
      </c>
      <c r="C2274" s="2" t="s">
        <v>3148</v>
      </c>
      <c r="D2274" s="2" t="s">
        <v>3149</v>
      </c>
      <c r="E2274" s="2">
        <v>-1000</v>
      </c>
      <c r="F2274" s="2">
        <v>-1000</v>
      </c>
      <c r="G2274" s="34">
        <v>43797</v>
      </c>
      <c r="H2274" s="2">
        <v>120</v>
      </c>
      <c r="I2274" s="2" t="s">
        <v>4174</v>
      </c>
      <c r="J2274" s="2" t="s">
        <v>3976</v>
      </c>
      <c r="K2274" s="2" t="s">
        <v>3941</v>
      </c>
      <c r="L2274" s="373" t="s">
        <v>3461</v>
      </c>
    </row>
    <row r="2275" spans="1:12">
      <c r="A2275" s="2" t="s">
        <v>5033</v>
      </c>
      <c r="B2275" s="2">
        <v>1241971</v>
      </c>
      <c r="C2275" s="2" t="s">
        <v>3148</v>
      </c>
      <c r="D2275" s="2" t="s">
        <v>3149</v>
      </c>
      <c r="E2275" s="2">
        <v>-6915</v>
      </c>
      <c r="F2275" s="2">
        <v>-6915</v>
      </c>
      <c r="G2275" s="34">
        <v>43774</v>
      </c>
      <c r="H2275" s="2">
        <v>143</v>
      </c>
      <c r="I2275" s="2" t="s">
        <v>4174</v>
      </c>
      <c r="J2275" s="2" t="s">
        <v>3976</v>
      </c>
      <c r="K2275" s="2" t="s">
        <v>3941</v>
      </c>
      <c r="L2275" s="373" t="s">
        <v>3461</v>
      </c>
    </row>
    <row r="2276" spans="1:12">
      <c r="A2276" s="2" t="s">
        <v>5034</v>
      </c>
      <c r="B2276" s="2">
        <v>1240457</v>
      </c>
      <c r="C2276" s="2" t="s">
        <v>3148</v>
      </c>
      <c r="D2276" s="2" t="s">
        <v>3149</v>
      </c>
      <c r="E2276" s="2">
        <v>-11000</v>
      </c>
      <c r="F2276" s="2">
        <v>-11000</v>
      </c>
      <c r="G2276" s="34">
        <v>43767</v>
      </c>
      <c r="H2276" s="2">
        <v>150</v>
      </c>
      <c r="I2276" s="2" t="s">
        <v>4174</v>
      </c>
      <c r="J2276" s="2" t="s">
        <v>3976</v>
      </c>
      <c r="K2276" s="2" t="s">
        <v>3941</v>
      </c>
      <c r="L2276" s="373" t="s">
        <v>3461</v>
      </c>
    </row>
    <row r="2277" spans="1:12">
      <c r="A2277" s="2" t="s">
        <v>3981</v>
      </c>
      <c r="B2277" s="2">
        <v>1173114</v>
      </c>
      <c r="C2277" s="2" t="s">
        <v>3148</v>
      </c>
      <c r="D2277" s="2" t="s">
        <v>3149</v>
      </c>
      <c r="E2277" s="2">
        <v>-10000</v>
      </c>
      <c r="F2277" s="2">
        <v>-10000</v>
      </c>
      <c r="G2277" s="34">
        <v>43621</v>
      </c>
      <c r="H2277" s="2">
        <v>296</v>
      </c>
      <c r="I2277" s="2" t="s">
        <v>3870</v>
      </c>
      <c r="J2277" s="2" t="s">
        <v>3976</v>
      </c>
      <c r="K2277" s="2" t="s">
        <v>3941</v>
      </c>
      <c r="L2277" s="373" t="s">
        <v>3461</v>
      </c>
    </row>
    <row r="2278" spans="1:12">
      <c r="A2278" s="2" t="s">
        <v>3988</v>
      </c>
      <c r="B2278" s="2">
        <v>1158545</v>
      </c>
      <c r="C2278" s="2" t="s">
        <v>3148</v>
      </c>
      <c r="D2278" s="2" t="s">
        <v>3149</v>
      </c>
      <c r="E2278" s="2">
        <v>-10000</v>
      </c>
      <c r="F2278" s="2">
        <v>-10000</v>
      </c>
      <c r="G2278" s="34">
        <v>43913</v>
      </c>
      <c r="H2278" s="2">
        <v>4</v>
      </c>
      <c r="I2278" s="2" t="s">
        <v>4179</v>
      </c>
      <c r="J2278" s="2" t="s">
        <v>3976</v>
      </c>
      <c r="K2278" s="2" t="s">
        <v>3941</v>
      </c>
      <c r="L2278" s="373" t="s">
        <v>3461</v>
      </c>
    </row>
    <row r="2279" spans="1:12">
      <c r="A2279" s="2" t="s">
        <v>5035</v>
      </c>
      <c r="B2279" s="2">
        <v>1210597</v>
      </c>
      <c r="C2279" s="2" t="s">
        <v>3148</v>
      </c>
      <c r="D2279" s="2" t="s">
        <v>3149</v>
      </c>
      <c r="E2279" s="2">
        <v>-10000</v>
      </c>
      <c r="F2279" s="2">
        <v>-10000</v>
      </c>
      <c r="G2279" s="34">
        <v>43908</v>
      </c>
      <c r="H2279" s="2">
        <v>9</v>
      </c>
      <c r="I2279" s="2" t="s">
        <v>4179</v>
      </c>
      <c r="J2279" s="2" t="s">
        <v>3976</v>
      </c>
      <c r="K2279" s="2" t="s">
        <v>3941</v>
      </c>
      <c r="L2279" s="373" t="s">
        <v>3461</v>
      </c>
    </row>
    <row r="2280" spans="1:12">
      <c r="A2280" s="2" t="s">
        <v>5036</v>
      </c>
      <c r="B2280" s="2">
        <v>1196105</v>
      </c>
      <c r="C2280" s="2" t="s">
        <v>3148</v>
      </c>
      <c r="D2280" s="2" t="s">
        <v>3149</v>
      </c>
      <c r="E2280" s="2">
        <v>-11000</v>
      </c>
      <c r="F2280" s="2">
        <v>-11000</v>
      </c>
      <c r="G2280" s="34">
        <v>43903</v>
      </c>
      <c r="H2280" s="2">
        <v>14</v>
      </c>
      <c r="I2280" s="2" t="s">
        <v>4179</v>
      </c>
      <c r="J2280" s="2" t="s">
        <v>3976</v>
      </c>
      <c r="K2280" s="2" t="s">
        <v>3941</v>
      </c>
      <c r="L2280" s="373" t="s">
        <v>3461</v>
      </c>
    </row>
    <row r="2281" spans="1:12">
      <c r="A2281" s="2" t="s">
        <v>5037</v>
      </c>
      <c r="B2281" s="2">
        <v>1216809</v>
      </c>
      <c r="C2281" s="2" t="s">
        <v>3148</v>
      </c>
      <c r="D2281" s="2" t="s">
        <v>3149</v>
      </c>
      <c r="E2281" s="2">
        <v>-1667</v>
      </c>
      <c r="F2281" s="2">
        <v>-51.49</v>
      </c>
      <c r="G2281" s="34">
        <v>43903</v>
      </c>
      <c r="H2281" s="2">
        <v>14</v>
      </c>
      <c r="I2281" s="2" t="s">
        <v>4179</v>
      </c>
      <c r="J2281" s="2" t="s">
        <v>3976</v>
      </c>
      <c r="K2281" s="2" t="s">
        <v>3941</v>
      </c>
      <c r="L2281" s="373" t="s">
        <v>3461</v>
      </c>
    </row>
    <row r="2282" spans="1:12">
      <c r="A2282" s="2" t="s">
        <v>4119</v>
      </c>
      <c r="B2282" s="2">
        <v>1170772</v>
      </c>
      <c r="C2282" s="2" t="s">
        <v>3148</v>
      </c>
      <c r="D2282" s="2" t="s">
        <v>3149</v>
      </c>
      <c r="E2282" s="2">
        <v>-8000</v>
      </c>
      <c r="F2282" s="2">
        <v>-1657.19</v>
      </c>
      <c r="G2282" s="34">
        <v>43875</v>
      </c>
      <c r="H2282" s="2">
        <v>42</v>
      </c>
      <c r="I2282" s="2" t="s">
        <v>4177</v>
      </c>
      <c r="J2282" s="2" t="s">
        <v>3976</v>
      </c>
      <c r="K2282" s="2" t="s">
        <v>3941</v>
      </c>
      <c r="L2282" s="373" t="s">
        <v>3461</v>
      </c>
    </row>
    <row r="2283" spans="1:12">
      <c r="A2283" s="2" t="s">
        <v>4720</v>
      </c>
      <c r="B2283" s="2">
        <v>1276069</v>
      </c>
      <c r="C2283" s="2" t="s">
        <v>3148</v>
      </c>
      <c r="D2283" s="2" t="s">
        <v>3149</v>
      </c>
      <c r="E2283" s="2">
        <v>-5000</v>
      </c>
      <c r="F2283" s="2">
        <v>-5000</v>
      </c>
      <c r="G2283" s="34">
        <v>43867</v>
      </c>
      <c r="H2283" s="2">
        <v>50</v>
      </c>
      <c r="I2283" s="2" t="s">
        <v>4177</v>
      </c>
      <c r="J2283" s="2" t="s">
        <v>3976</v>
      </c>
      <c r="K2283" s="2" t="s">
        <v>3941</v>
      </c>
      <c r="L2283" s="373" t="s">
        <v>3461</v>
      </c>
    </row>
    <row r="2284" spans="1:12">
      <c r="A2284" s="2" t="s">
        <v>5038</v>
      </c>
      <c r="B2284" s="2">
        <v>1170906</v>
      </c>
      <c r="C2284" s="2" t="s">
        <v>3148</v>
      </c>
      <c r="D2284" s="2" t="s">
        <v>3149</v>
      </c>
      <c r="E2284" s="2">
        <v>-10000</v>
      </c>
      <c r="F2284" s="2">
        <v>-10000</v>
      </c>
      <c r="G2284" s="34">
        <v>43799</v>
      </c>
      <c r="H2284" s="2">
        <v>118</v>
      </c>
      <c r="I2284" s="2" t="s">
        <v>4174</v>
      </c>
      <c r="J2284" s="2" t="s">
        <v>3976</v>
      </c>
      <c r="K2284" s="2" t="s">
        <v>3941</v>
      </c>
      <c r="L2284" s="373" t="s">
        <v>3461</v>
      </c>
    </row>
    <row r="2285" spans="1:12">
      <c r="A2285" s="2" t="s">
        <v>5039</v>
      </c>
      <c r="B2285" s="2">
        <v>1168894</v>
      </c>
      <c r="C2285" s="2" t="s">
        <v>3148</v>
      </c>
      <c r="D2285" s="2" t="s">
        <v>3149</v>
      </c>
      <c r="E2285" s="2">
        <v>-11000</v>
      </c>
      <c r="F2285" s="2">
        <v>-11000</v>
      </c>
      <c r="G2285" s="34">
        <v>43799</v>
      </c>
      <c r="H2285" s="2">
        <v>118</v>
      </c>
      <c r="I2285" s="2" t="s">
        <v>4174</v>
      </c>
      <c r="J2285" s="2" t="s">
        <v>3976</v>
      </c>
      <c r="K2285" s="2" t="s">
        <v>3941</v>
      </c>
      <c r="L2285" s="373" t="s">
        <v>3461</v>
      </c>
    </row>
    <row r="2286" spans="1:12">
      <c r="A2286" s="2" t="s">
        <v>5040</v>
      </c>
      <c r="B2286" s="2">
        <v>1166536</v>
      </c>
      <c r="C2286" s="2" t="s">
        <v>3148</v>
      </c>
      <c r="D2286" s="2" t="s">
        <v>3149</v>
      </c>
      <c r="E2286" s="2">
        <v>-5000</v>
      </c>
      <c r="F2286" s="2">
        <v>-5000</v>
      </c>
      <c r="G2286" s="34">
        <v>43799</v>
      </c>
      <c r="H2286" s="2">
        <v>118</v>
      </c>
      <c r="I2286" s="2" t="s">
        <v>4174</v>
      </c>
      <c r="J2286" s="2" t="s">
        <v>3976</v>
      </c>
      <c r="K2286" s="2" t="s">
        <v>3941</v>
      </c>
      <c r="L2286" s="373" t="s">
        <v>3461</v>
      </c>
    </row>
    <row r="2287" spans="1:12">
      <c r="A2287" s="2" t="s">
        <v>5041</v>
      </c>
      <c r="B2287" s="2">
        <v>1145051</v>
      </c>
      <c r="C2287" s="2" t="s">
        <v>3148</v>
      </c>
      <c r="D2287" s="2" t="s">
        <v>3149</v>
      </c>
      <c r="E2287" s="2">
        <v>-5000</v>
      </c>
      <c r="F2287" s="2">
        <v>-5000</v>
      </c>
      <c r="G2287" s="34">
        <v>43797</v>
      </c>
      <c r="H2287" s="2">
        <v>120</v>
      </c>
      <c r="I2287" s="2" t="s">
        <v>4174</v>
      </c>
      <c r="J2287" s="2" t="s">
        <v>3976</v>
      </c>
      <c r="K2287" s="2" t="s">
        <v>3941</v>
      </c>
      <c r="L2287" s="373" t="s">
        <v>3461</v>
      </c>
    </row>
    <row r="2288" spans="1:12">
      <c r="A2288" s="2" t="s">
        <v>5042</v>
      </c>
      <c r="B2288" s="2">
        <v>303635</v>
      </c>
      <c r="C2288" s="2" t="s">
        <v>3148</v>
      </c>
      <c r="D2288" s="2" t="s">
        <v>3149</v>
      </c>
      <c r="E2288" s="2">
        <v>-500</v>
      </c>
      <c r="F2288" s="2">
        <v>-86.98</v>
      </c>
      <c r="G2288" s="34">
        <v>43785</v>
      </c>
      <c r="H2288" s="2">
        <v>132</v>
      </c>
      <c r="I2288" s="2" t="s">
        <v>4174</v>
      </c>
      <c r="J2288" s="2" t="s">
        <v>3976</v>
      </c>
      <c r="K2288" s="2" t="s">
        <v>3941</v>
      </c>
      <c r="L2288" s="373" t="s">
        <v>3461</v>
      </c>
    </row>
    <row r="2289" spans="1:12">
      <c r="A2289" s="2" t="s">
        <v>5043</v>
      </c>
      <c r="B2289" s="2">
        <v>1248642</v>
      </c>
      <c r="C2289" s="2" t="s">
        <v>3148</v>
      </c>
      <c r="D2289" s="2" t="s">
        <v>3149</v>
      </c>
      <c r="E2289" s="2">
        <v>-647981</v>
      </c>
      <c r="F2289" s="2">
        <v>-2324.29</v>
      </c>
      <c r="G2289" s="34">
        <v>43782</v>
      </c>
      <c r="H2289" s="2">
        <v>135</v>
      </c>
      <c r="I2289" s="2" t="s">
        <v>4174</v>
      </c>
      <c r="J2289" s="2" t="s">
        <v>3976</v>
      </c>
      <c r="K2289" s="2" t="s">
        <v>3941</v>
      </c>
      <c r="L2289" s="373" t="s">
        <v>3461</v>
      </c>
    </row>
    <row r="2290" spans="1:12">
      <c r="A2290" s="2" t="s">
        <v>3982</v>
      </c>
      <c r="B2290" s="2">
        <v>1223994</v>
      </c>
      <c r="C2290" s="2" t="s">
        <v>3148</v>
      </c>
      <c r="D2290" s="2" t="s">
        <v>3149</v>
      </c>
      <c r="E2290" s="2">
        <v>-7953</v>
      </c>
      <c r="F2290" s="2">
        <v>-7953</v>
      </c>
      <c r="G2290" s="34">
        <v>43734</v>
      </c>
      <c r="H2290" s="2">
        <v>183</v>
      </c>
      <c r="I2290" s="2" t="s">
        <v>3870</v>
      </c>
      <c r="J2290" s="2" t="s">
        <v>3976</v>
      </c>
      <c r="K2290" s="2" t="s">
        <v>3941</v>
      </c>
      <c r="L2290" s="373" t="s">
        <v>3461</v>
      </c>
    </row>
    <row r="2291" spans="1:12">
      <c r="A2291" s="2" t="s">
        <v>3983</v>
      </c>
      <c r="B2291" s="2">
        <v>1167621</v>
      </c>
      <c r="C2291" s="2" t="s">
        <v>3148</v>
      </c>
      <c r="D2291" s="2" t="s">
        <v>3149</v>
      </c>
      <c r="E2291" s="2">
        <v>-11000</v>
      </c>
      <c r="F2291" s="2">
        <v>-11000</v>
      </c>
      <c r="G2291" s="34">
        <v>43651</v>
      </c>
      <c r="H2291" s="2">
        <v>266</v>
      </c>
      <c r="I2291" s="2" t="s">
        <v>3870</v>
      </c>
      <c r="J2291" s="2" t="s">
        <v>3976</v>
      </c>
      <c r="K2291" s="2" t="s">
        <v>3941</v>
      </c>
      <c r="L2291" s="373" t="s">
        <v>3461</v>
      </c>
    </row>
    <row r="2292" spans="1:12">
      <c r="A2292" s="2" t="s">
        <v>3763</v>
      </c>
      <c r="B2292" s="2">
        <v>1202314</v>
      </c>
      <c r="C2292" s="2" t="s">
        <v>3148</v>
      </c>
      <c r="D2292" s="2" t="s">
        <v>3149</v>
      </c>
      <c r="E2292" s="2">
        <v>-20000</v>
      </c>
      <c r="F2292" s="2">
        <v>-20000</v>
      </c>
      <c r="G2292" s="34">
        <v>43914</v>
      </c>
      <c r="H2292" s="2">
        <v>3</v>
      </c>
      <c r="I2292" s="2" t="s">
        <v>4179</v>
      </c>
      <c r="J2292" s="2" t="s">
        <v>3976</v>
      </c>
      <c r="K2292" s="2" t="s">
        <v>3941</v>
      </c>
      <c r="L2292" s="373" t="s">
        <v>3461</v>
      </c>
    </row>
    <row r="2293" spans="1:12">
      <c r="A2293" s="2" t="s">
        <v>5044</v>
      </c>
      <c r="B2293" s="2">
        <v>689164</v>
      </c>
      <c r="C2293" s="2" t="s">
        <v>3148</v>
      </c>
      <c r="D2293" s="2" t="s">
        <v>3149</v>
      </c>
      <c r="E2293" s="2">
        <v>-10000</v>
      </c>
      <c r="F2293" s="2">
        <v>-10000</v>
      </c>
      <c r="G2293" s="34">
        <v>43913</v>
      </c>
      <c r="H2293" s="2">
        <v>4</v>
      </c>
      <c r="I2293" s="2" t="s">
        <v>4179</v>
      </c>
      <c r="J2293" s="2" t="s">
        <v>3976</v>
      </c>
      <c r="K2293" s="2" t="s">
        <v>3941</v>
      </c>
      <c r="L2293" s="373" t="s">
        <v>3461</v>
      </c>
    </row>
    <row r="2294" spans="1:12">
      <c r="A2294" s="2" t="s">
        <v>5045</v>
      </c>
      <c r="B2294" s="2">
        <v>1201147</v>
      </c>
      <c r="C2294" s="2" t="s">
        <v>3148</v>
      </c>
      <c r="D2294" s="2" t="s">
        <v>3149</v>
      </c>
      <c r="E2294" s="2">
        <v>-1000</v>
      </c>
      <c r="F2294" s="2">
        <v>-1000</v>
      </c>
      <c r="G2294" s="34">
        <v>43909</v>
      </c>
      <c r="H2294" s="2">
        <v>8</v>
      </c>
      <c r="I2294" s="2" t="s">
        <v>4179</v>
      </c>
      <c r="J2294" s="2" t="s">
        <v>3976</v>
      </c>
      <c r="K2294" s="2" t="s">
        <v>3941</v>
      </c>
      <c r="L2294" s="373" t="s">
        <v>3461</v>
      </c>
    </row>
    <row r="2295" spans="1:12">
      <c r="A2295" s="2" t="s">
        <v>4959</v>
      </c>
      <c r="B2295" s="2">
        <v>330007</v>
      </c>
      <c r="C2295" s="2" t="s">
        <v>3148</v>
      </c>
      <c r="D2295" s="2" t="s">
        <v>3149</v>
      </c>
      <c r="E2295" s="2">
        <v>-8645</v>
      </c>
      <c r="F2295" s="2">
        <v>-8645</v>
      </c>
      <c r="G2295" s="34">
        <v>43908</v>
      </c>
      <c r="H2295" s="2">
        <v>9</v>
      </c>
      <c r="I2295" s="2" t="s">
        <v>4179</v>
      </c>
      <c r="J2295" s="2" t="s">
        <v>3976</v>
      </c>
      <c r="K2295" s="2" t="s">
        <v>3941</v>
      </c>
      <c r="L2295" s="373" t="s">
        <v>3461</v>
      </c>
    </row>
    <row r="2296" spans="1:12">
      <c r="A2296" s="2" t="s">
        <v>5046</v>
      </c>
      <c r="B2296" s="2">
        <v>1037190</v>
      </c>
      <c r="C2296" s="2" t="s">
        <v>3148</v>
      </c>
      <c r="D2296" s="2" t="s">
        <v>3149</v>
      </c>
      <c r="E2296" s="2">
        <v>-11000</v>
      </c>
      <c r="F2296" s="2">
        <v>-11000</v>
      </c>
      <c r="G2296" s="34">
        <v>43908</v>
      </c>
      <c r="H2296" s="2">
        <v>9</v>
      </c>
      <c r="I2296" s="2" t="s">
        <v>4179</v>
      </c>
      <c r="J2296" s="2" t="s">
        <v>3976</v>
      </c>
      <c r="K2296" s="2" t="s">
        <v>3941</v>
      </c>
      <c r="L2296" s="373" t="s">
        <v>3461</v>
      </c>
    </row>
    <row r="2297" spans="1:12">
      <c r="A2297" s="2" t="s">
        <v>4110</v>
      </c>
      <c r="B2297" s="2">
        <v>297196</v>
      </c>
      <c r="C2297" s="2" t="s">
        <v>3148</v>
      </c>
      <c r="D2297" s="2" t="s">
        <v>3149</v>
      </c>
      <c r="E2297" s="2">
        <v>-2202.21</v>
      </c>
      <c r="F2297" s="2">
        <v>-2202.21</v>
      </c>
      <c r="G2297" s="34">
        <v>43907</v>
      </c>
      <c r="H2297" s="2">
        <v>10</v>
      </c>
      <c r="I2297" s="2" t="s">
        <v>4179</v>
      </c>
      <c r="J2297" s="2" t="s">
        <v>3976</v>
      </c>
      <c r="K2297" s="2" t="s">
        <v>3941</v>
      </c>
      <c r="L2297" s="373" t="s">
        <v>3461</v>
      </c>
    </row>
    <row r="2298" spans="1:12">
      <c r="A2298" s="2" t="s">
        <v>5047</v>
      </c>
      <c r="B2298" s="2">
        <v>1196119</v>
      </c>
      <c r="C2298" s="2" t="s">
        <v>3148</v>
      </c>
      <c r="D2298" s="2" t="s">
        <v>3149</v>
      </c>
      <c r="E2298" s="2">
        <v>-11000</v>
      </c>
      <c r="F2298" s="2">
        <v>-11000</v>
      </c>
      <c r="G2298" s="34">
        <v>43890</v>
      </c>
      <c r="H2298" s="2">
        <v>27</v>
      </c>
      <c r="I2298" s="2" t="s">
        <v>4179</v>
      </c>
      <c r="J2298" s="2" t="s">
        <v>3976</v>
      </c>
      <c r="K2298" s="2" t="s">
        <v>3941</v>
      </c>
      <c r="L2298" s="373" t="s">
        <v>3461</v>
      </c>
    </row>
    <row r="2299" spans="1:12">
      <c r="A2299" s="2" t="s">
        <v>5048</v>
      </c>
      <c r="B2299" s="2">
        <v>1172932</v>
      </c>
      <c r="C2299" s="2" t="s">
        <v>3148</v>
      </c>
      <c r="D2299" s="2" t="s">
        <v>3149</v>
      </c>
      <c r="E2299" s="2">
        <v>-11000</v>
      </c>
      <c r="F2299" s="2">
        <v>-11000</v>
      </c>
      <c r="G2299" s="34">
        <v>43860</v>
      </c>
      <c r="H2299" s="2">
        <v>57</v>
      </c>
      <c r="I2299" s="2" t="s">
        <v>4177</v>
      </c>
      <c r="J2299" s="2" t="s">
        <v>3976</v>
      </c>
      <c r="K2299" s="2" t="s">
        <v>3941</v>
      </c>
      <c r="L2299" s="373" t="s">
        <v>3461</v>
      </c>
    </row>
    <row r="2300" spans="1:12">
      <c r="A2300" s="2" t="s">
        <v>5049</v>
      </c>
      <c r="B2300" s="2">
        <v>1254538</v>
      </c>
      <c r="C2300" s="2" t="s">
        <v>3148</v>
      </c>
      <c r="D2300" s="2" t="s">
        <v>3149</v>
      </c>
      <c r="E2300" s="2">
        <v>-11000</v>
      </c>
      <c r="F2300" s="2">
        <v>-1589.39</v>
      </c>
      <c r="G2300" s="34">
        <v>43827</v>
      </c>
      <c r="H2300" s="2">
        <v>90</v>
      </c>
      <c r="I2300" s="2" t="s">
        <v>4181</v>
      </c>
      <c r="J2300" s="2" t="s">
        <v>3976</v>
      </c>
      <c r="K2300" s="2" t="s">
        <v>3941</v>
      </c>
      <c r="L2300" s="373" t="s">
        <v>3461</v>
      </c>
    </row>
    <row r="2301" spans="1:12">
      <c r="A2301" s="2" t="s">
        <v>3876</v>
      </c>
      <c r="B2301" s="2">
        <v>44495</v>
      </c>
      <c r="C2301" s="2" t="s">
        <v>3148</v>
      </c>
      <c r="D2301" s="2" t="s">
        <v>3149</v>
      </c>
      <c r="E2301" s="2">
        <v>-16640.939999999999</v>
      </c>
      <c r="F2301" s="2">
        <v>-275.56</v>
      </c>
      <c r="G2301" s="34">
        <v>43813</v>
      </c>
      <c r="H2301" s="2">
        <v>104</v>
      </c>
      <c r="I2301" s="2" t="s">
        <v>4174</v>
      </c>
      <c r="J2301" s="2" t="s">
        <v>3976</v>
      </c>
      <c r="K2301" s="2" t="s">
        <v>3941</v>
      </c>
      <c r="L2301" s="373" t="s">
        <v>3461</v>
      </c>
    </row>
    <row r="2302" spans="1:12">
      <c r="A2302" s="2" t="s">
        <v>5050</v>
      </c>
      <c r="B2302" s="2">
        <v>1174311</v>
      </c>
      <c r="C2302" s="2" t="s">
        <v>3148</v>
      </c>
      <c r="D2302" s="2" t="s">
        <v>3149</v>
      </c>
      <c r="E2302" s="2">
        <v>-11000</v>
      </c>
      <c r="F2302" s="2">
        <v>-11000</v>
      </c>
      <c r="G2302" s="34">
        <v>43799</v>
      </c>
      <c r="H2302" s="2">
        <v>118</v>
      </c>
      <c r="I2302" s="2" t="s">
        <v>4174</v>
      </c>
      <c r="J2302" s="2" t="s">
        <v>3976</v>
      </c>
      <c r="K2302" s="2" t="s">
        <v>3941</v>
      </c>
      <c r="L2302" s="373" t="s">
        <v>3461</v>
      </c>
    </row>
    <row r="2303" spans="1:12">
      <c r="A2303" s="2" t="s">
        <v>5051</v>
      </c>
      <c r="B2303" s="2">
        <v>1172101</v>
      </c>
      <c r="C2303" s="2" t="s">
        <v>3148</v>
      </c>
      <c r="D2303" s="2" t="s">
        <v>3149</v>
      </c>
      <c r="E2303" s="2">
        <v>-20000</v>
      </c>
      <c r="F2303" s="2">
        <v>-20000</v>
      </c>
      <c r="G2303" s="34">
        <v>43797</v>
      </c>
      <c r="H2303" s="2">
        <v>120</v>
      </c>
      <c r="I2303" s="2" t="s">
        <v>4174</v>
      </c>
      <c r="J2303" s="2" t="s">
        <v>3976</v>
      </c>
      <c r="K2303" s="2" t="s">
        <v>3941</v>
      </c>
      <c r="L2303" s="373" t="s">
        <v>3461</v>
      </c>
    </row>
    <row r="2304" spans="1:12">
      <c r="A2304" s="2" t="s">
        <v>5052</v>
      </c>
      <c r="B2304" s="2">
        <v>937138</v>
      </c>
      <c r="C2304" s="2" t="s">
        <v>3148</v>
      </c>
      <c r="D2304" s="2" t="s">
        <v>3149</v>
      </c>
      <c r="E2304" s="2">
        <v>-8513</v>
      </c>
      <c r="F2304" s="2">
        <v>-261.39999999999998</v>
      </c>
      <c r="G2304" s="34">
        <v>43770</v>
      </c>
      <c r="H2304" s="2">
        <v>147</v>
      </c>
      <c r="I2304" s="2" t="s">
        <v>4174</v>
      </c>
      <c r="J2304" s="2" t="s">
        <v>3976</v>
      </c>
      <c r="K2304" s="2" t="s">
        <v>3941</v>
      </c>
      <c r="L2304" s="373" t="s">
        <v>3461</v>
      </c>
    </row>
    <row r="2305" spans="1:12">
      <c r="A2305" s="2" t="s">
        <v>3984</v>
      </c>
      <c r="B2305" s="2">
        <v>1101877</v>
      </c>
      <c r="C2305" s="2" t="s">
        <v>3148</v>
      </c>
      <c r="D2305" s="2" t="s">
        <v>3149</v>
      </c>
      <c r="E2305" s="2">
        <v>-30000</v>
      </c>
      <c r="F2305" s="2">
        <v>-30000</v>
      </c>
      <c r="G2305" s="34">
        <v>43722</v>
      </c>
      <c r="H2305" s="2">
        <v>195</v>
      </c>
      <c r="I2305" s="2" t="s">
        <v>3870</v>
      </c>
      <c r="J2305" s="2" t="s">
        <v>3976</v>
      </c>
      <c r="K2305" s="2" t="s">
        <v>3941</v>
      </c>
      <c r="L2305" s="373" t="s">
        <v>3461</v>
      </c>
    </row>
    <row r="2306" spans="1:12">
      <c r="A2306" s="2" t="s">
        <v>3985</v>
      </c>
      <c r="B2306" s="2">
        <v>1222791</v>
      </c>
      <c r="C2306" s="2" t="s">
        <v>3148</v>
      </c>
      <c r="D2306" s="2" t="s">
        <v>3149</v>
      </c>
      <c r="E2306" s="2">
        <v>-1000</v>
      </c>
      <c r="F2306" s="2">
        <v>-1000</v>
      </c>
      <c r="G2306" s="34">
        <v>43708</v>
      </c>
      <c r="H2306" s="2">
        <v>209</v>
      </c>
      <c r="I2306" s="2" t="s">
        <v>3870</v>
      </c>
      <c r="J2306" s="2" t="s">
        <v>3976</v>
      </c>
      <c r="K2306" s="2" t="s">
        <v>3941</v>
      </c>
      <c r="L2306" s="373" t="s">
        <v>3461</v>
      </c>
    </row>
    <row r="2307" spans="1:12">
      <c r="A2307" s="2" t="s">
        <v>5053</v>
      </c>
      <c r="B2307" s="2">
        <v>1182191</v>
      </c>
      <c r="C2307" s="2" t="s">
        <v>3148</v>
      </c>
      <c r="D2307" s="2" t="s">
        <v>3149</v>
      </c>
      <c r="E2307" s="2">
        <v>-11000</v>
      </c>
      <c r="F2307" s="2">
        <v>-11000</v>
      </c>
      <c r="G2307" s="34">
        <v>43908</v>
      </c>
      <c r="H2307" s="2">
        <v>9</v>
      </c>
      <c r="I2307" s="2" t="s">
        <v>4179</v>
      </c>
      <c r="J2307" s="2" t="s">
        <v>3976</v>
      </c>
      <c r="K2307" s="2" t="s">
        <v>3941</v>
      </c>
      <c r="L2307" s="373" t="s">
        <v>3461</v>
      </c>
    </row>
    <row r="2308" spans="1:12">
      <c r="A2308" s="2" t="s">
        <v>5054</v>
      </c>
      <c r="B2308" s="2">
        <v>1191122</v>
      </c>
      <c r="C2308" s="2" t="s">
        <v>3148</v>
      </c>
      <c r="D2308" s="2" t="s">
        <v>3149</v>
      </c>
      <c r="E2308" s="2">
        <v>-10000</v>
      </c>
      <c r="F2308" s="2">
        <v>-10000</v>
      </c>
      <c r="G2308" s="34">
        <v>43903</v>
      </c>
      <c r="H2308" s="2">
        <v>14</v>
      </c>
      <c r="I2308" s="2" t="s">
        <v>4179</v>
      </c>
      <c r="J2308" s="2" t="s">
        <v>3976</v>
      </c>
      <c r="K2308" s="2" t="s">
        <v>3941</v>
      </c>
      <c r="L2308" s="373" t="s">
        <v>3461</v>
      </c>
    </row>
    <row r="2309" spans="1:12">
      <c r="A2309" s="2" t="s">
        <v>5055</v>
      </c>
      <c r="B2309" s="2">
        <v>1254003</v>
      </c>
      <c r="C2309" s="2" t="s">
        <v>3148</v>
      </c>
      <c r="D2309" s="2" t="s">
        <v>3149</v>
      </c>
      <c r="E2309" s="2">
        <v>-834232</v>
      </c>
      <c r="F2309" s="2">
        <v>-7430.08</v>
      </c>
      <c r="G2309" s="34">
        <v>43902</v>
      </c>
      <c r="H2309" s="2">
        <v>15</v>
      </c>
      <c r="I2309" s="2" t="s">
        <v>4179</v>
      </c>
      <c r="J2309" s="2" t="s">
        <v>3976</v>
      </c>
      <c r="K2309" s="2" t="s">
        <v>3941</v>
      </c>
      <c r="L2309" s="373" t="s">
        <v>3461</v>
      </c>
    </row>
    <row r="2310" spans="1:12">
      <c r="A2310" s="2" t="s">
        <v>4187</v>
      </c>
      <c r="B2310" s="2">
        <v>1283776</v>
      </c>
      <c r="C2310" s="2" t="s">
        <v>3148</v>
      </c>
      <c r="D2310" s="2" t="s">
        <v>3149</v>
      </c>
      <c r="E2310" s="2">
        <v>-345000</v>
      </c>
      <c r="F2310" s="2">
        <v>-16511.009999999998</v>
      </c>
      <c r="G2310" s="34">
        <v>43896</v>
      </c>
      <c r="H2310" s="2">
        <v>21</v>
      </c>
      <c r="I2310" s="2" t="s">
        <v>4179</v>
      </c>
      <c r="J2310" s="2" t="s">
        <v>3976</v>
      </c>
      <c r="K2310" s="2" t="s">
        <v>3941</v>
      </c>
      <c r="L2310" s="373" t="s">
        <v>3461</v>
      </c>
    </row>
    <row r="2311" spans="1:12">
      <c r="A2311" s="2" t="s">
        <v>3162</v>
      </c>
      <c r="B2311" s="2">
        <v>1171153</v>
      </c>
      <c r="C2311" s="2" t="s">
        <v>3148</v>
      </c>
      <c r="D2311" s="2" t="s">
        <v>3149</v>
      </c>
      <c r="E2311" s="2">
        <v>-7379</v>
      </c>
      <c r="F2311" s="2">
        <v>-72.84</v>
      </c>
      <c r="G2311" s="34">
        <v>43836</v>
      </c>
      <c r="H2311" s="2">
        <v>81</v>
      </c>
      <c r="I2311" s="2" t="s">
        <v>4181</v>
      </c>
      <c r="J2311" s="2" t="s">
        <v>3976</v>
      </c>
      <c r="K2311" s="2" t="s">
        <v>3941</v>
      </c>
      <c r="L2311" s="373" t="s">
        <v>3461</v>
      </c>
    </row>
    <row r="2312" spans="1:12">
      <c r="A2312" s="2" t="s">
        <v>5056</v>
      </c>
      <c r="B2312" s="2">
        <v>1267234</v>
      </c>
      <c r="C2312" s="2" t="s">
        <v>3148</v>
      </c>
      <c r="D2312" s="2" t="s">
        <v>3149</v>
      </c>
      <c r="E2312" s="2">
        <v>-875321</v>
      </c>
      <c r="F2312" s="2">
        <v>-391.12</v>
      </c>
      <c r="G2312" s="34">
        <v>43832</v>
      </c>
      <c r="H2312" s="2">
        <v>85</v>
      </c>
      <c r="I2312" s="2" t="s">
        <v>4181</v>
      </c>
      <c r="J2312" s="2" t="s">
        <v>3976</v>
      </c>
      <c r="K2312" s="2" t="s">
        <v>3941</v>
      </c>
      <c r="L2312" s="373" t="s">
        <v>3461</v>
      </c>
    </row>
    <row r="2313" spans="1:12">
      <c r="A2313" s="2" t="s">
        <v>5057</v>
      </c>
      <c r="B2313" s="2">
        <v>1236940</v>
      </c>
      <c r="C2313" s="2" t="s">
        <v>3148</v>
      </c>
      <c r="D2313" s="2" t="s">
        <v>3149</v>
      </c>
      <c r="E2313" s="2">
        <v>-535</v>
      </c>
      <c r="F2313" s="2">
        <v>-535</v>
      </c>
      <c r="G2313" s="34">
        <v>43810</v>
      </c>
      <c r="H2313" s="2">
        <v>107</v>
      </c>
      <c r="I2313" s="2" t="s">
        <v>4174</v>
      </c>
      <c r="J2313" s="2" t="s">
        <v>3976</v>
      </c>
      <c r="K2313" s="2" t="s">
        <v>3941</v>
      </c>
      <c r="L2313" s="373" t="s">
        <v>3461</v>
      </c>
    </row>
    <row r="2314" spans="1:12">
      <c r="A2314" s="2" t="s">
        <v>5058</v>
      </c>
      <c r="B2314" s="2">
        <v>1158164</v>
      </c>
      <c r="C2314" s="2" t="s">
        <v>3148</v>
      </c>
      <c r="D2314" s="2" t="s">
        <v>3149</v>
      </c>
      <c r="E2314" s="2">
        <v>-1000</v>
      </c>
      <c r="F2314" s="2">
        <v>-1000</v>
      </c>
      <c r="G2314" s="34">
        <v>43797</v>
      </c>
      <c r="H2314" s="2">
        <v>120</v>
      </c>
      <c r="I2314" s="2" t="s">
        <v>4174</v>
      </c>
      <c r="J2314" s="2" t="s">
        <v>3976</v>
      </c>
      <c r="K2314" s="2" t="s">
        <v>3941</v>
      </c>
      <c r="L2314" s="373" t="s">
        <v>3461</v>
      </c>
    </row>
    <row r="2315" spans="1:12">
      <c r="A2315" s="2" t="s">
        <v>3986</v>
      </c>
      <c r="B2315" s="2">
        <v>1105757</v>
      </c>
      <c r="C2315" s="2" t="s">
        <v>3148</v>
      </c>
      <c r="D2315" s="2" t="s">
        <v>3149</v>
      </c>
      <c r="E2315" s="2">
        <v>-11000</v>
      </c>
      <c r="F2315" s="2">
        <v>-474.18</v>
      </c>
      <c r="G2315" s="34">
        <v>43731</v>
      </c>
      <c r="H2315" s="2">
        <v>186</v>
      </c>
      <c r="I2315" s="2" t="s">
        <v>3870</v>
      </c>
      <c r="J2315" s="2" t="s">
        <v>3976</v>
      </c>
      <c r="K2315" s="2" t="s">
        <v>3941</v>
      </c>
      <c r="L2315" s="373" t="s">
        <v>3461</v>
      </c>
    </row>
    <row r="2316" spans="1:12">
      <c r="A2316" s="2" t="s">
        <v>3987</v>
      </c>
      <c r="B2316" s="2">
        <v>1021356</v>
      </c>
      <c r="C2316" s="2" t="s">
        <v>3148</v>
      </c>
      <c r="D2316" s="2" t="s">
        <v>3149</v>
      </c>
      <c r="E2316" s="2">
        <v>-10000</v>
      </c>
      <c r="F2316" s="2">
        <v>-10000</v>
      </c>
      <c r="G2316" s="34">
        <v>43671</v>
      </c>
      <c r="H2316" s="2">
        <v>246</v>
      </c>
      <c r="I2316" s="2" t="s">
        <v>3870</v>
      </c>
      <c r="J2316" s="2" t="s">
        <v>3976</v>
      </c>
      <c r="K2316" s="2" t="s">
        <v>3941</v>
      </c>
      <c r="L2316" s="373" t="s">
        <v>3461</v>
      </c>
    </row>
    <row r="2317" spans="1:12">
      <c r="A2317" s="2" t="s">
        <v>5059</v>
      </c>
      <c r="B2317" s="2">
        <v>1186449</v>
      </c>
      <c r="C2317" s="2" t="s">
        <v>3148</v>
      </c>
      <c r="D2317" s="2" t="s">
        <v>3149</v>
      </c>
      <c r="E2317" s="2">
        <v>-10000</v>
      </c>
      <c r="F2317" s="2">
        <v>-10000</v>
      </c>
      <c r="G2317" s="34">
        <v>43908</v>
      </c>
      <c r="H2317" s="2">
        <v>9</v>
      </c>
      <c r="I2317" s="2" t="s">
        <v>4179</v>
      </c>
      <c r="J2317" s="2" t="s">
        <v>3976</v>
      </c>
      <c r="K2317" s="2" t="s">
        <v>3941</v>
      </c>
      <c r="L2317" s="373" t="s">
        <v>3461</v>
      </c>
    </row>
    <row r="2318" spans="1:12">
      <c r="A2318" s="2" t="s">
        <v>5060</v>
      </c>
      <c r="B2318" s="2">
        <v>785827</v>
      </c>
      <c r="C2318" s="2" t="s">
        <v>3148</v>
      </c>
      <c r="D2318" s="2" t="s">
        <v>3149</v>
      </c>
      <c r="E2318" s="2">
        <v>-11000</v>
      </c>
      <c r="F2318" s="2">
        <v>-11000</v>
      </c>
      <c r="G2318" s="34">
        <v>43901</v>
      </c>
      <c r="H2318" s="2">
        <v>16</v>
      </c>
      <c r="I2318" s="2" t="s">
        <v>4179</v>
      </c>
      <c r="J2318" s="2" t="s">
        <v>3976</v>
      </c>
      <c r="K2318" s="2" t="s">
        <v>3941</v>
      </c>
      <c r="L2318" s="373" t="s">
        <v>3461</v>
      </c>
    </row>
    <row r="2319" spans="1:12">
      <c r="A2319" s="2" t="s">
        <v>5061</v>
      </c>
      <c r="B2319" s="2">
        <v>1202494</v>
      </c>
      <c r="C2319" s="2" t="s">
        <v>3148</v>
      </c>
      <c r="D2319" s="2" t="s">
        <v>3149</v>
      </c>
      <c r="E2319" s="2">
        <v>-11000</v>
      </c>
      <c r="F2319" s="2">
        <v>-11000</v>
      </c>
      <c r="G2319" s="34">
        <v>43889</v>
      </c>
      <c r="H2319" s="2">
        <v>28</v>
      </c>
      <c r="I2319" s="2" t="s">
        <v>4179</v>
      </c>
      <c r="J2319" s="2" t="s">
        <v>3976</v>
      </c>
      <c r="K2319" s="2" t="s">
        <v>3941</v>
      </c>
      <c r="L2319" s="373" t="s">
        <v>3461</v>
      </c>
    </row>
    <row r="2320" spans="1:12">
      <c r="A2320" s="2" t="s">
        <v>5062</v>
      </c>
      <c r="B2320" s="2">
        <v>1180059</v>
      </c>
      <c r="C2320" s="2" t="s">
        <v>3148</v>
      </c>
      <c r="D2320" s="2" t="s">
        <v>3149</v>
      </c>
      <c r="E2320" s="2">
        <v>-5000</v>
      </c>
      <c r="F2320" s="2">
        <v>-5000</v>
      </c>
      <c r="G2320" s="34">
        <v>43879</v>
      </c>
      <c r="H2320" s="2">
        <v>38</v>
      </c>
      <c r="I2320" s="2" t="s">
        <v>4177</v>
      </c>
      <c r="J2320" s="2" t="s">
        <v>3976</v>
      </c>
      <c r="K2320" s="2" t="s">
        <v>3941</v>
      </c>
      <c r="L2320" s="373" t="s">
        <v>3461</v>
      </c>
    </row>
    <row r="2321" spans="1:12">
      <c r="A2321" s="2" t="s">
        <v>5063</v>
      </c>
      <c r="B2321" s="2">
        <v>1172857</v>
      </c>
      <c r="C2321" s="2" t="s">
        <v>3148</v>
      </c>
      <c r="D2321" s="2" t="s">
        <v>3149</v>
      </c>
      <c r="E2321" s="2">
        <v>-10000</v>
      </c>
      <c r="F2321" s="2">
        <v>-10000</v>
      </c>
      <c r="G2321" s="34">
        <v>43860</v>
      </c>
      <c r="H2321" s="2">
        <v>57</v>
      </c>
      <c r="I2321" s="2" t="s">
        <v>4177</v>
      </c>
      <c r="J2321" s="2" t="s">
        <v>3976</v>
      </c>
      <c r="K2321" s="2" t="s">
        <v>3941</v>
      </c>
      <c r="L2321" s="373" t="s">
        <v>3461</v>
      </c>
    </row>
    <row r="2322" spans="1:12">
      <c r="A2322" s="2" t="s">
        <v>5064</v>
      </c>
      <c r="B2322" s="2">
        <v>1165511</v>
      </c>
      <c r="C2322" s="2" t="s">
        <v>3148</v>
      </c>
      <c r="D2322" s="2" t="s">
        <v>3149</v>
      </c>
      <c r="E2322" s="2">
        <v>-11000</v>
      </c>
      <c r="F2322" s="2">
        <v>-11000</v>
      </c>
      <c r="G2322" s="34">
        <v>43797</v>
      </c>
      <c r="H2322" s="2">
        <v>120</v>
      </c>
      <c r="I2322" s="2" t="s">
        <v>4174</v>
      </c>
      <c r="J2322" s="2" t="s">
        <v>3976</v>
      </c>
      <c r="K2322" s="2" t="s">
        <v>3941</v>
      </c>
      <c r="L2322" s="373" t="s">
        <v>3461</v>
      </c>
    </row>
    <row r="2323" spans="1:12">
      <c r="A2323" s="2" t="s">
        <v>5065</v>
      </c>
      <c r="B2323" s="2">
        <v>1159083</v>
      </c>
      <c r="C2323" s="2" t="s">
        <v>3148</v>
      </c>
      <c r="D2323" s="2" t="s">
        <v>3149</v>
      </c>
      <c r="E2323" s="2">
        <v>-500</v>
      </c>
      <c r="F2323" s="2">
        <v>-500</v>
      </c>
      <c r="G2323" s="34">
        <v>43797</v>
      </c>
      <c r="H2323" s="2">
        <v>120</v>
      </c>
      <c r="I2323" s="2" t="s">
        <v>4174</v>
      </c>
      <c r="J2323" s="2" t="s">
        <v>3976</v>
      </c>
      <c r="K2323" s="2" t="s">
        <v>3941</v>
      </c>
      <c r="L2323" s="373" t="s">
        <v>3461</v>
      </c>
    </row>
    <row r="2324" spans="1:12">
      <c r="A2324" s="2" t="s">
        <v>5066</v>
      </c>
      <c r="B2324" s="2">
        <v>1002415</v>
      </c>
      <c r="C2324" s="2" t="s">
        <v>3148</v>
      </c>
      <c r="D2324" s="2" t="s">
        <v>3149</v>
      </c>
      <c r="E2324" s="2">
        <v>-25000</v>
      </c>
      <c r="F2324" s="2">
        <v>-25000</v>
      </c>
      <c r="G2324" s="34">
        <v>43747</v>
      </c>
      <c r="H2324" s="2">
        <v>170</v>
      </c>
      <c r="I2324" s="2" t="s">
        <v>4174</v>
      </c>
      <c r="J2324" s="2" t="s">
        <v>3976</v>
      </c>
      <c r="K2324" s="2" t="s">
        <v>3941</v>
      </c>
      <c r="L2324" s="373" t="s">
        <v>3461</v>
      </c>
    </row>
    <row r="2325" spans="1:12">
      <c r="A2325" s="2" t="s">
        <v>4723</v>
      </c>
      <c r="B2325" s="2">
        <v>1238222</v>
      </c>
      <c r="C2325" s="2" t="s">
        <v>3148</v>
      </c>
      <c r="D2325" s="2" t="s">
        <v>3149</v>
      </c>
      <c r="E2325" s="2">
        <v>-10000</v>
      </c>
      <c r="F2325" s="2">
        <v>-10000</v>
      </c>
      <c r="G2325" s="34">
        <v>43746</v>
      </c>
      <c r="H2325" s="2">
        <v>171</v>
      </c>
      <c r="I2325" s="2" t="s">
        <v>4174</v>
      </c>
      <c r="J2325" s="2" t="s">
        <v>3976</v>
      </c>
      <c r="K2325" s="2" t="s">
        <v>3941</v>
      </c>
      <c r="L2325" s="373" t="s">
        <v>3461</v>
      </c>
    </row>
    <row r="2326" spans="1:12">
      <c r="A2326" s="2" t="s">
        <v>3988</v>
      </c>
      <c r="B2326" s="2">
        <v>1158545</v>
      </c>
      <c r="C2326" s="2" t="s">
        <v>3148</v>
      </c>
      <c r="D2326" s="2" t="s">
        <v>3149</v>
      </c>
      <c r="E2326" s="2">
        <v>-10000</v>
      </c>
      <c r="F2326" s="2">
        <v>-10000</v>
      </c>
      <c r="G2326" s="34">
        <v>43571</v>
      </c>
      <c r="H2326" s="2">
        <v>346</v>
      </c>
      <c r="I2326" s="2" t="s">
        <v>3870</v>
      </c>
      <c r="J2326" s="2" t="s">
        <v>3976</v>
      </c>
      <c r="K2326" s="2" t="s">
        <v>3941</v>
      </c>
      <c r="L2326" s="373" t="s">
        <v>3461</v>
      </c>
    </row>
    <row r="2327" spans="1:12">
      <c r="A2327" s="2" t="s">
        <v>4670</v>
      </c>
      <c r="B2327" s="2">
        <v>1270801</v>
      </c>
      <c r="C2327" s="2" t="s">
        <v>3148</v>
      </c>
      <c r="D2327" s="2" t="s">
        <v>3149</v>
      </c>
      <c r="E2327" s="2">
        <v>-305400</v>
      </c>
      <c r="F2327" s="2">
        <v>-305400</v>
      </c>
      <c r="G2327" s="34">
        <v>43910</v>
      </c>
      <c r="H2327" s="2">
        <v>7</v>
      </c>
      <c r="I2327" s="2" t="s">
        <v>4179</v>
      </c>
      <c r="J2327" s="2" t="s">
        <v>3976</v>
      </c>
      <c r="K2327" s="2" t="s">
        <v>3941</v>
      </c>
      <c r="L2327" s="373" t="s">
        <v>3461</v>
      </c>
    </row>
    <row r="2328" spans="1:12">
      <c r="A2328" s="2" t="s">
        <v>5067</v>
      </c>
      <c r="B2328" s="2">
        <v>1205358</v>
      </c>
      <c r="C2328" s="2" t="s">
        <v>3148</v>
      </c>
      <c r="D2328" s="2" t="s">
        <v>3149</v>
      </c>
      <c r="E2328" s="2">
        <v>-1000</v>
      </c>
      <c r="F2328" s="2">
        <v>-1000</v>
      </c>
      <c r="G2328" s="34">
        <v>43909</v>
      </c>
      <c r="H2328" s="2">
        <v>8</v>
      </c>
      <c r="I2328" s="2" t="s">
        <v>4179</v>
      </c>
      <c r="J2328" s="2" t="s">
        <v>3976</v>
      </c>
      <c r="K2328" s="2" t="s">
        <v>3941</v>
      </c>
      <c r="L2328" s="373" t="s">
        <v>3461</v>
      </c>
    </row>
    <row r="2329" spans="1:12">
      <c r="A2329" s="2" t="s">
        <v>5068</v>
      </c>
      <c r="B2329" s="2">
        <v>1208058</v>
      </c>
      <c r="C2329" s="2" t="s">
        <v>3148</v>
      </c>
      <c r="D2329" s="2" t="s">
        <v>3149</v>
      </c>
      <c r="E2329" s="2">
        <v>-10000</v>
      </c>
      <c r="F2329" s="2">
        <v>-10000</v>
      </c>
      <c r="G2329" s="34">
        <v>43908</v>
      </c>
      <c r="H2329" s="2">
        <v>9</v>
      </c>
      <c r="I2329" s="2" t="s">
        <v>4179</v>
      </c>
      <c r="J2329" s="2" t="s">
        <v>3976</v>
      </c>
      <c r="K2329" s="2" t="s">
        <v>3941</v>
      </c>
      <c r="L2329" s="373" t="s">
        <v>3461</v>
      </c>
    </row>
    <row r="2330" spans="1:12">
      <c r="A2330" s="2" t="s">
        <v>5069</v>
      </c>
      <c r="B2330" s="2">
        <v>1178555</v>
      </c>
      <c r="C2330" s="2" t="s">
        <v>3148</v>
      </c>
      <c r="D2330" s="2" t="s">
        <v>3149</v>
      </c>
      <c r="E2330" s="2">
        <v>-1000</v>
      </c>
      <c r="F2330" s="2">
        <v>-1000</v>
      </c>
      <c r="G2330" s="34">
        <v>43887</v>
      </c>
      <c r="H2330" s="2">
        <v>30</v>
      </c>
      <c r="I2330" s="2" t="s">
        <v>4179</v>
      </c>
      <c r="J2330" s="2" t="s">
        <v>3976</v>
      </c>
      <c r="K2330" s="2" t="s">
        <v>3941</v>
      </c>
      <c r="L2330" s="373" t="s">
        <v>3461</v>
      </c>
    </row>
    <row r="2331" spans="1:12">
      <c r="A2331" s="2" t="s">
        <v>4243</v>
      </c>
      <c r="B2331" s="2">
        <v>1219</v>
      </c>
      <c r="C2331" s="2" t="s">
        <v>3148</v>
      </c>
      <c r="D2331" s="2" t="s">
        <v>3149</v>
      </c>
      <c r="E2331" s="2">
        <v>-4720.07</v>
      </c>
      <c r="F2331" s="2">
        <v>-636.71</v>
      </c>
      <c r="G2331" s="34">
        <v>43867</v>
      </c>
      <c r="H2331" s="2">
        <v>50</v>
      </c>
      <c r="I2331" s="2" t="s">
        <v>4177</v>
      </c>
      <c r="J2331" s="2" t="s">
        <v>3976</v>
      </c>
      <c r="K2331" s="2" t="s">
        <v>3941</v>
      </c>
      <c r="L2331" s="373" t="s">
        <v>3461</v>
      </c>
    </row>
    <row r="2332" spans="1:12">
      <c r="A2332" s="2" t="s">
        <v>5070</v>
      </c>
      <c r="B2332" s="2">
        <v>1165436</v>
      </c>
      <c r="C2332" s="2" t="s">
        <v>3148</v>
      </c>
      <c r="D2332" s="2" t="s">
        <v>3149</v>
      </c>
      <c r="E2332" s="2">
        <v>-10000</v>
      </c>
      <c r="F2332" s="2">
        <v>-10000</v>
      </c>
      <c r="G2332" s="34">
        <v>43795</v>
      </c>
      <c r="H2332" s="2">
        <v>122</v>
      </c>
      <c r="I2332" s="2" t="s">
        <v>4174</v>
      </c>
      <c r="J2332" s="2" t="s">
        <v>3976</v>
      </c>
      <c r="K2332" s="2" t="s">
        <v>3941</v>
      </c>
      <c r="L2332" s="373" t="s">
        <v>3461</v>
      </c>
    </row>
    <row r="2333" spans="1:12">
      <c r="A2333" s="2" t="s">
        <v>5071</v>
      </c>
      <c r="B2333" s="2">
        <v>1251632</v>
      </c>
      <c r="C2333" s="2" t="s">
        <v>3148</v>
      </c>
      <c r="D2333" s="2" t="s">
        <v>3149</v>
      </c>
      <c r="E2333" s="2">
        <v>-10000</v>
      </c>
      <c r="F2333" s="2">
        <v>-10000</v>
      </c>
      <c r="G2333" s="34">
        <v>43787</v>
      </c>
      <c r="H2333" s="2">
        <v>130</v>
      </c>
      <c r="I2333" s="2" t="s">
        <v>4174</v>
      </c>
      <c r="J2333" s="2" t="s">
        <v>3976</v>
      </c>
      <c r="K2333" s="2" t="s">
        <v>3941</v>
      </c>
      <c r="L2333" s="373" t="s">
        <v>3461</v>
      </c>
    </row>
    <row r="2334" spans="1:12">
      <c r="A2334" s="2" t="s">
        <v>5072</v>
      </c>
      <c r="B2334" s="2">
        <v>1245268</v>
      </c>
      <c r="C2334" s="2" t="s">
        <v>3148</v>
      </c>
      <c r="D2334" s="2" t="s">
        <v>3149</v>
      </c>
      <c r="E2334" s="2">
        <v>-1129000</v>
      </c>
      <c r="F2334" s="2">
        <v>-2574.73</v>
      </c>
      <c r="G2334" s="34">
        <v>43767</v>
      </c>
      <c r="H2334" s="2">
        <v>150</v>
      </c>
      <c r="I2334" s="2" t="s">
        <v>4174</v>
      </c>
      <c r="J2334" s="2" t="s">
        <v>3976</v>
      </c>
      <c r="K2334" s="2" t="s">
        <v>3941</v>
      </c>
      <c r="L2334" s="373" t="s">
        <v>3461</v>
      </c>
    </row>
    <row r="2335" spans="1:12">
      <c r="A2335" s="2" t="s">
        <v>4515</v>
      </c>
      <c r="B2335" s="2">
        <v>131840</v>
      </c>
      <c r="C2335" s="2" t="s">
        <v>3148</v>
      </c>
      <c r="D2335" s="2" t="s">
        <v>3149</v>
      </c>
      <c r="E2335" s="2">
        <v>-10000</v>
      </c>
      <c r="F2335" s="2">
        <v>-10000</v>
      </c>
      <c r="G2335" s="34">
        <v>43914</v>
      </c>
      <c r="H2335" s="2">
        <v>3</v>
      </c>
      <c r="I2335" s="2" t="s">
        <v>4179</v>
      </c>
      <c r="J2335" s="2" t="s">
        <v>3976</v>
      </c>
      <c r="K2335" s="2" t="s">
        <v>3941</v>
      </c>
      <c r="L2335" s="373" t="s">
        <v>3461</v>
      </c>
    </row>
    <row r="2336" spans="1:12">
      <c r="A2336" s="2" t="s">
        <v>4670</v>
      </c>
      <c r="B2336" s="2">
        <v>1270801</v>
      </c>
      <c r="C2336" s="2" t="s">
        <v>3148</v>
      </c>
      <c r="D2336" s="2" t="s">
        <v>3149</v>
      </c>
      <c r="E2336" s="2">
        <v>-300000</v>
      </c>
      <c r="F2336" s="2">
        <v>-300000</v>
      </c>
      <c r="G2336" s="34">
        <v>43910</v>
      </c>
      <c r="H2336" s="2">
        <v>7</v>
      </c>
      <c r="I2336" s="2" t="s">
        <v>4179</v>
      </c>
      <c r="J2336" s="2" t="s">
        <v>3976</v>
      </c>
      <c r="K2336" s="2" t="s">
        <v>3941</v>
      </c>
      <c r="L2336" s="373" t="s">
        <v>3461</v>
      </c>
    </row>
    <row r="2337" spans="1:12">
      <c r="A2337" s="2" t="s">
        <v>5073</v>
      </c>
      <c r="B2337" s="2">
        <v>1206627</v>
      </c>
      <c r="C2337" s="2" t="s">
        <v>3148</v>
      </c>
      <c r="D2337" s="2" t="s">
        <v>3149</v>
      </c>
      <c r="E2337" s="2">
        <v>-10000</v>
      </c>
      <c r="F2337" s="2">
        <v>-10000</v>
      </c>
      <c r="G2337" s="34">
        <v>43908</v>
      </c>
      <c r="H2337" s="2">
        <v>9</v>
      </c>
      <c r="I2337" s="2" t="s">
        <v>4179</v>
      </c>
      <c r="J2337" s="2" t="s">
        <v>3976</v>
      </c>
      <c r="K2337" s="2" t="s">
        <v>3941</v>
      </c>
      <c r="L2337" s="373" t="s">
        <v>3461</v>
      </c>
    </row>
    <row r="2338" spans="1:12">
      <c r="A2338" s="2" t="s">
        <v>5074</v>
      </c>
      <c r="B2338" s="2">
        <v>1201397</v>
      </c>
      <c r="C2338" s="2" t="s">
        <v>3148</v>
      </c>
      <c r="D2338" s="2" t="s">
        <v>3149</v>
      </c>
      <c r="E2338" s="2">
        <v>-10000</v>
      </c>
      <c r="F2338" s="2">
        <v>-10000</v>
      </c>
      <c r="G2338" s="34">
        <v>43908</v>
      </c>
      <c r="H2338" s="2">
        <v>9</v>
      </c>
      <c r="I2338" s="2" t="s">
        <v>4179</v>
      </c>
      <c r="J2338" s="2" t="s">
        <v>3976</v>
      </c>
      <c r="K2338" s="2" t="s">
        <v>3941</v>
      </c>
      <c r="L2338" s="373" t="s">
        <v>3461</v>
      </c>
    </row>
    <row r="2339" spans="1:12">
      <c r="A2339" s="2" t="s">
        <v>5075</v>
      </c>
      <c r="B2339" s="2">
        <v>1280770</v>
      </c>
      <c r="C2339" s="2" t="s">
        <v>3148</v>
      </c>
      <c r="D2339" s="2" t="s">
        <v>3149</v>
      </c>
      <c r="E2339" s="2">
        <v>-11000</v>
      </c>
      <c r="F2339" s="2">
        <v>-11000</v>
      </c>
      <c r="G2339" s="34">
        <v>43892</v>
      </c>
      <c r="H2339" s="2">
        <v>25</v>
      </c>
      <c r="I2339" s="2" t="s">
        <v>4179</v>
      </c>
      <c r="J2339" s="2" t="s">
        <v>3976</v>
      </c>
      <c r="K2339" s="2" t="s">
        <v>3941</v>
      </c>
      <c r="L2339" s="373" t="s">
        <v>3461</v>
      </c>
    </row>
    <row r="2340" spans="1:12">
      <c r="A2340" s="2" t="s">
        <v>5076</v>
      </c>
      <c r="B2340" s="2">
        <v>1188744</v>
      </c>
      <c r="C2340" s="2" t="s">
        <v>3148</v>
      </c>
      <c r="D2340" s="2" t="s">
        <v>3149</v>
      </c>
      <c r="E2340" s="2">
        <v>-10000</v>
      </c>
      <c r="F2340" s="2">
        <v>-10000</v>
      </c>
      <c r="G2340" s="34">
        <v>43887</v>
      </c>
      <c r="H2340" s="2">
        <v>30</v>
      </c>
      <c r="I2340" s="2" t="s">
        <v>4179</v>
      </c>
      <c r="J2340" s="2" t="s">
        <v>3976</v>
      </c>
      <c r="K2340" s="2" t="s">
        <v>3941</v>
      </c>
      <c r="L2340" s="373" t="s">
        <v>3461</v>
      </c>
    </row>
    <row r="2341" spans="1:12">
      <c r="A2341" s="2" t="s">
        <v>3953</v>
      </c>
      <c r="B2341" s="2">
        <v>1220</v>
      </c>
      <c r="C2341" s="2" t="s">
        <v>3148</v>
      </c>
      <c r="D2341" s="2" t="s">
        <v>3149</v>
      </c>
      <c r="E2341" s="2">
        <v>-23964</v>
      </c>
      <c r="F2341" s="2">
        <v>-2096.87</v>
      </c>
      <c r="G2341" s="34">
        <v>43886</v>
      </c>
      <c r="H2341" s="2">
        <v>31</v>
      </c>
      <c r="I2341" s="2" t="s">
        <v>4177</v>
      </c>
      <c r="J2341" s="2" t="s">
        <v>3976</v>
      </c>
      <c r="K2341" s="2" t="s">
        <v>3941</v>
      </c>
      <c r="L2341" s="373" t="s">
        <v>3461</v>
      </c>
    </row>
    <row r="2342" spans="1:12">
      <c r="A2342" s="2" t="s">
        <v>5077</v>
      </c>
      <c r="B2342" s="2">
        <v>740895</v>
      </c>
      <c r="C2342" s="2" t="s">
        <v>3148</v>
      </c>
      <c r="D2342" s="2" t="s">
        <v>3149</v>
      </c>
      <c r="E2342" s="2">
        <v>-5000</v>
      </c>
      <c r="F2342" s="2">
        <v>-5000</v>
      </c>
      <c r="G2342" s="34">
        <v>43860</v>
      </c>
      <c r="H2342" s="2">
        <v>57</v>
      </c>
      <c r="I2342" s="2" t="s">
        <v>4177</v>
      </c>
      <c r="J2342" s="2" t="s">
        <v>3976</v>
      </c>
      <c r="K2342" s="2" t="s">
        <v>3941</v>
      </c>
      <c r="L2342" s="373" t="s">
        <v>3461</v>
      </c>
    </row>
    <row r="2343" spans="1:12">
      <c r="A2343" s="2" t="s">
        <v>5078</v>
      </c>
      <c r="B2343" s="2">
        <v>1260732</v>
      </c>
      <c r="C2343" s="2" t="s">
        <v>3148</v>
      </c>
      <c r="D2343" s="2" t="s">
        <v>3149</v>
      </c>
      <c r="E2343" s="2">
        <v>-10000</v>
      </c>
      <c r="F2343" s="2">
        <v>-10000</v>
      </c>
      <c r="G2343" s="34">
        <v>43813</v>
      </c>
      <c r="H2343" s="2">
        <v>104</v>
      </c>
      <c r="I2343" s="2" t="s">
        <v>4174</v>
      </c>
      <c r="J2343" s="2" t="s">
        <v>3976</v>
      </c>
      <c r="K2343" s="2" t="s">
        <v>3941</v>
      </c>
      <c r="L2343" s="373" t="s">
        <v>3461</v>
      </c>
    </row>
    <row r="2344" spans="1:12">
      <c r="A2344" s="2" t="s">
        <v>5079</v>
      </c>
      <c r="B2344" s="2">
        <v>1163819</v>
      </c>
      <c r="C2344" s="2" t="s">
        <v>3148</v>
      </c>
      <c r="D2344" s="2" t="s">
        <v>3149</v>
      </c>
      <c r="E2344" s="2">
        <v>-10000</v>
      </c>
      <c r="F2344" s="2">
        <v>-10000</v>
      </c>
      <c r="G2344" s="34">
        <v>43799</v>
      </c>
      <c r="H2344" s="2">
        <v>118</v>
      </c>
      <c r="I2344" s="2" t="s">
        <v>4174</v>
      </c>
      <c r="J2344" s="2" t="s">
        <v>3976</v>
      </c>
      <c r="K2344" s="2" t="s">
        <v>3941</v>
      </c>
      <c r="L2344" s="373" t="s">
        <v>3461</v>
      </c>
    </row>
    <row r="2345" spans="1:12">
      <c r="A2345" s="2" t="s">
        <v>5080</v>
      </c>
      <c r="B2345" s="2">
        <v>550724</v>
      </c>
      <c r="C2345" s="2" t="s">
        <v>3148</v>
      </c>
      <c r="D2345" s="2" t="s">
        <v>3149</v>
      </c>
      <c r="E2345" s="2">
        <v>-11000</v>
      </c>
      <c r="F2345" s="2">
        <v>-11000</v>
      </c>
      <c r="G2345" s="34">
        <v>43797</v>
      </c>
      <c r="H2345" s="2">
        <v>120</v>
      </c>
      <c r="I2345" s="2" t="s">
        <v>4174</v>
      </c>
      <c r="J2345" s="2" t="s">
        <v>3976</v>
      </c>
      <c r="K2345" s="2" t="s">
        <v>3941</v>
      </c>
      <c r="L2345" s="373" t="s">
        <v>3461</v>
      </c>
    </row>
    <row r="2346" spans="1:12">
      <c r="A2346" s="2" t="s">
        <v>5081</v>
      </c>
      <c r="B2346" s="2">
        <v>1026120</v>
      </c>
      <c r="C2346" s="2" t="s">
        <v>3148</v>
      </c>
      <c r="D2346" s="2" t="s">
        <v>3149</v>
      </c>
      <c r="E2346" s="2">
        <v>-11000</v>
      </c>
      <c r="F2346" s="2">
        <v>-11000</v>
      </c>
      <c r="G2346" s="34">
        <v>43797</v>
      </c>
      <c r="H2346" s="2">
        <v>120</v>
      </c>
      <c r="I2346" s="2" t="s">
        <v>4174</v>
      </c>
      <c r="J2346" s="2" t="s">
        <v>3976</v>
      </c>
      <c r="K2346" s="2" t="s">
        <v>3941</v>
      </c>
      <c r="L2346" s="373" t="s">
        <v>3461</v>
      </c>
    </row>
    <row r="2347" spans="1:12">
      <c r="A2347" s="2" t="s">
        <v>5082</v>
      </c>
      <c r="B2347" s="2">
        <v>1131342</v>
      </c>
      <c r="C2347" s="2" t="s">
        <v>3148</v>
      </c>
      <c r="D2347" s="2" t="s">
        <v>3149</v>
      </c>
      <c r="E2347" s="2">
        <v>-10000</v>
      </c>
      <c r="F2347" s="2">
        <v>-10000</v>
      </c>
      <c r="G2347" s="34">
        <v>43796</v>
      </c>
      <c r="H2347" s="2">
        <v>121</v>
      </c>
      <c r="I2347" s="2" t="s">
        <v>4174</v>
      </c>
      <c r="J2347" s="2" t="s">
        <v>3976</v>
      </c>
      <c r="K2347" s="2" t="s">
        <v>3941</v>
      </c>
      <c r="L2347" s="373" t="s">
        <v>3461</v>
      </c>
    </row>
    <row r="2348" spans="1:12">
      <c r="A2348" s="2" t="s">
        <v>5083</v>
      </c>
      <c r="B2348" s="2">
        <v>1227620</v>
      </c>
      <c r="C2348" s="2" t="s">
        <v>3148</v>
      </c>
      <c r="D2348" s="2" t="s">
        <v>3149</v>
      </c>
      <c r="E2348" s="2">
        <v>-1253572</v>
      </c>
      <c r="F2348" s="2">
        <v>-517.30999999999995</v>
      </c>
      <c r="G2348" s="34">
        <v>43748</v>
      </c>
      <c r="H2348" s="2">
        <v>169</v>
      </c>
      <c r="I2348" s="2" t="s">
        <v>4174</v>
      </c>
      <c r="J2348" s="2" t="s">
        <v>3976</v>
      </c>
      <c r="K2348" s="2" t="s">
        <v>3941</v>
      </c>
      <c r="L2348" s="373" t="s">
        <v>3461</v>
      </c>
    </row>
    <row r="2349" spans="1:12">
      <c r="A2349" s="2" t="s">
        <v>370</v>
      </c>
      <c r="B2349" s="2">
        <v>1155385</v>
      </c>
      <c r="C2349" s="2" t="s">
        <v>3148</v>
      </c>
      <c r="D2349" s="2" t="s">
        <v>3149</v>
      </c>
      <c r="E2349" s="2">
        <v>-6000</v>
      </c>
      <c r="F2349" s="2">
        <v>-1000.34</v>
      </c>
      <c r="G2349" s="34">
        <v>43725</v>
      </c>
      <c r="H2349" s="2">
        <v>192</v>
      </c>
      <c r="I2349" s="2" t="s">
        <v>3870</v>
      </c>
      <c r="J2349" s="2" t="s">
        <v>3976</v>
      </c>
      <c r="K2349" s="2" t="s">
        <v>3941</v>
      </c>
      <c r="L2349" s="373" t="s">
        <v>3461</v>
      </c>
    </row>
    <row r="2350" spans="1:12">
      <c r="A2350" s="2" t="s">
        <v>3989</v>
      </c>
      <c r="B2350" s="2">
        <v>1221300</v>
      </c>
      <c r="C2350" s="2" t="s">
        <v>3148</v>
      </c>
      <c r="D2350" s="2" t="s">
        <v>3149</v>
      </c>
      <c r="E2350" s="2">
        <v>-1000</v>
      </c>
      <c r="F2350" s="2">
        <v>-1000</v>
      </c>
      <c r="G2350" s="34">
        <v>43697</v>
      </c>
      <c r="H2350" s="2">
        <v>220</v>
      </c>
      <c r="I2350" s="2" t="s">
        <v>3870</v>
      </c>
      <c r="J2350" s="2" t="s">
        <v>3976</v>
      </c>
      <c r="K2350" s="2" t="s">
        <v>3941</v>
      </c>
      <c r="L2350" s="373" t="s">
        <v>3461</v>
      </c>
    </row>
    <row r="2351" spans="1:12">
      <c r="A2351" s="2" t="s">
        <v>4670</v>
      </c>
      <c r="B2351" s="2">
        <v>1270801</v>
      </c>
      <c r="C2351" s="2" t="s">
        <v>3148</v>
      </c>
      <c r="D2351" s="2" t="s">
        <v>3149</v>
      </c>
      <c r="E2351" s="2">
        <v>-172220</v>
      </c>
      <c r="F2351" s="2">
        <v>-172220</v>
      </c>
      <c r="G2351" s="34">
        <v>43910</v>
      </c>
      <c r="H2351" s="2">
        <v>7</v>
      </c>
      <c r="I2351" s="2" t="s">
        <v>4179</v>
      </c>
      <c r="J2351" s="2" t="s">
        <v>3976</v>
      </c>
      <c r="K2351" s="2" t="s">
        <v>3941</v>
      </c>
      <c r="L2351" s="373" t="s">
        <v>3461</v>
      </c>
    </row>
    <row r="2352" spans="1:12">
      <c r="A2352" s="2" t="s">
        <v>4110</v>
      </c>
      <c r="B2352" s="2">
        <v>297196</v>
      </c>
      <c r="C2352" s="2" t="s">
        <v>3148</v>
      </c>
      <c r="D2352" s="2" t="s">
        <v>3149</v>
      </c>
      <c r="E2352" s="2">
        <v>-910.37</v>
      </c>
      <c r="F2352" s="2">
        <v>-910.37</v>
      </c>
      <c r="G2352" s="34">
        <v>43908</v>
      </c>
      <c r="H2352" s="2">
        <v>9</v>
      </c>
      <c r="I2352" s="2" t="s">
        <v>4179</v>
      </c>
      <c r="J2352" s="2" t="s">
        <v>3976</v>
      </c>
      <c r="K2352" s="2" t="s">
        <v>3941</v>
      </c>
      <c r="L2352" s="373" t="s">
        <v>3461</v>
      </c>
    </row>
    <row r="2353" spans="1:12">
      <c r="A2353" s="2" t="s">
        <v>4959</v>
      </c>
      <c r="B2353" s="2">
        <v>330007</v>
      </c>
      <c r="C2353" s="2" t="s">
        <v>3148</v>
      </c>
      <c r="D2353" s="2" t="s">
        <v>3149</v>
      </c>
      <c r="E2353" s="2">
        <v>-8181</v>
      </c>
      <c r="F2353" s="2">
        <v>-8181</v>
      </c>
      <c r="G2353" s="34">
        <v>43908</v>
      </c>
      <c r="H2353" s="2">
        <v>9</v>
      </c>
      <c r="I2353" s="2" t="s">
        <v>4179</v>
      </c>
      <c r="J2353" s="2" t="s">
        <v>3976</v>
      </c>
      <c r="K2353" s="2" t="s">
        <v>3941</v>
      </c>
      <c r="L2353" s="373" t="s">
        <v>3461</v>
      </c>
    </row>
    <row r="2354" spans="1:12">
      <c r="A2354" s="2" t="s">
        <v>4712</v>
      </c>
      <c r="B2354" s="2">
        <v>1289201</v>
      </c>
      <c r="C2354" s="2" t="s">
        <v>3148</v>
      </c>
      <c r="D2354" s="2" t="s">
        <v>3149</v>
      </c>
      <c r="E2354" s="2">
        <v>-11000</v>
      </c>
      <c r="F2354" s="2">
        <v>-11000</v>
      </c>
      <c r="G2354" s="34">
        <v>43904</v>
      </c>
      <c r="H2354" s="2">
        <v>13</v>
      </c>
      <c r="I2354" s="2" t="s">
        <v>4179</v>
      </c>
      <c r="J2354" s="2" t="s">
        <v>3976</v>
      </c>
      <c r="K2354" s="2" t="s">
        <v>3941</v>
      </c>
      <c r="L2354" s="373" t="s">
        <v>3461</v>
      </c>
    </row>
    <row r="2355" spans="1:12">
      <c r="A2355" s="2" t="s">
        <v>5084</v>
      </c>
      <c r="B2355" s="2">
        <v>1288416</v>
      </c>
      <c r="C2355" s="2" t="s">
        <v>3148</v>
      </c>
      <c r="D2355" s="2" t="s">
        <v>3149</v>
      </c>
      <c r="E2355" s="2">
        <v>-9000</v>
      </c>
      <c r="F2355" s="2">
        <v>-9000</v>
      </c>
      <c r="G2355" s="34">
        <v>43904</v>
      </c>
      <c r="H2355" s="2">
        <v>13</v>
      </c>
      <c r="I2355" s="2" t="s">
        <v>4179</v>
      </c>
      <c r="J2355" s="2" t="s">
        <v>3976</v>
      </c>
      <c r="K2355" s="2" t="s">
        <v>3941</v>
      </c>
      <c r="L2355" s="373" t="s">
        <v>3461</v>
      </c>
    </row>
    <row r="2356" spans="1:12">
      <c r="A2356" s="2" t="s">
        <v>5085</v>
      </c>
      <c r="B2356" s="2">
        <v>1194369</v>
      </c>
      <c r="C2356" s="2" t="s">
        <v>3148</v>
      </c>
      <c r="D2356" s="2" t="s">
        <v>3149</v>
      </c>
      <c r="E2356" s="2">
        <v>-11000</v>
      </c>
      <c r="F2356" s="2">
        <v>-11000</v>
      </c>
      <c r="G2356" s="34">
        <v>43889</v>
      </c>
      <c r="H2356" s="2">
        <v>28</v>
      </c>
      <c r="I2356" s="2" t="s">
        <v>4179</v>
      </c>
      <c r="J2356" s="2" t="s">
        <v>3976</v>
      </c>
      <c r="K2356" s="2" t="s">
        <v>3941</v>
      </c>
      <c r="L2356" s="373" t="s">
        <v>3461</v>
      </c>
    </row>
    <row r="2357" spans="1:12">
      <c r="A2357" s="2" t="s">
        <v>5086</v>
      </c>
      <c r="B2357" s="2">
        <v>1135942</v>
      </c>
      <c r="C2357" s="2" t="s">
        <v>3148</v>
      </c>
      <c r="D2357" s="2" t="s">
        <v>3149</v>
      </c>
      <c r="E2357" s="2">
        <v>-10000</v>
      </c>
      <c r="F2357" s="2">
        <v>-10000</v>
      </c>
      <c r="G2357" s="34">
        <v>43876</v>
      </c>
      <c r="H2357" s="2">
        <v>41</v>
      </c>
      <c r="I2357" s="2" t="s">
        <v>4177</v>
      </c>
      <c r="J2357" s="2" t="s">
        <v>3976</v>
      </c>
      <c r="K2357" s="2" t="s">
        <v>3941</v>
      </c>
      <c r="L2357" s="373" t="s">
        <v>3461</v>
      </c>
    </row>
    <row r="2358" spans="1:12">
      <c r="A2358" s="2" t="s">
        <v>5087</v>
      </c>
      <c r="B2358" s="2">
        <v>135493</v>
      </c>
      <c r="C2358" s="2" t="s">
        <v>3148</v>
      </c>
      <c r="D2358" s="2" t="s">
        <v>3149</v>
      </c>
      <c r="E2358" s="2">
        <v>-11000</v>
      </c>
      <c r="F2358" s="2">
        <v>-11000</v>
      </c>
      <c r="G2358" s="34">
        <v>43860</v>
      </c>
      <c r="H2358" s="2">
        <v>57</v>
      </c>
      <c r="I2358" s="2" t="s">
        <v>4177</v>
      </c>
      <c r="J2358" s="2" t="s">
        <v>3976</v>
      </c>
      <c r="K2358" s="2" t="s">
        <v>3941</v>
      </c>
      <c r="L2358" s="373" t="s">
        <v>3461</v>
      </c>
    </row>
    <row r="2359" spans="1:12">
      <c r="A2359" s="2" t="s">
        <v>5088</v>
      </c>
      <c r="B2359" s="2">
        <v>791919</v>
      </c>
      <c r="C2359" s="2" t="s">
        <v>3148</v>
      </c>
      <c r="D2359" s="2" t="s">
        <v>3149</v>
      </c>
      <c r="E2359" s="2">
        <v>-47.03</v>
      </c>
      <c r="F2359" s="2">
        <v>-47.03</v>
      </c>
      <c r="G2359" s="34">
        <v>43852</v>
      </c>
      <c r="H2359" s="2">
        <v>65</v>
      </c>
      <c r="I2359" s="2" t="s">
        <v>4181</v>
      </c>
      <c r="J2359" s="2" t="s">
        <v>3976</v>
      </c>
      <c r="K2359" s="2" t="s">
        <v>3941</v>
      </c>
      <c r="L2359" s="373" t="s">
        <v>3461</v>
      </c>
    </row>
    <row r="2360" spans="1:12">
      <c r="A2360" s="2" t="s">
        <v>3953</v>
      </c>
      <c r="B2360" s="2">
        <v>1220</v>
      </c>
      <c r="C2360" s="2" t="s">
        <v>3148</v>
      </c>
      <c r="D2360" s="2" t="s">
        <v>3149</v>
      </c>
      <c r="E2360" s="2">
        <v>-1577.8</v>
      </c>
      <c r="F2360" s="2">
        <v>-460.94</v>
      </c>
      <c r="G2360" s="34">
        <v>43852</v>
      </c>
      <c r="H2360" s="2">
        <v>65</v>
      </c>
      <c r="I2360" s="2" t="s">
        <v>4181</v>
      </c>
      <c r="J2360" s="2" t="s">
        <v>3976</v>
      </c>
      <c r="K2360" s="2" t="s">
        <v>3941</v>
      </c>
      <c r="L2360" s="373" t="s">
        <v>3461</v>
      </c>
    </row>
    <row r="2361" spans="1:12">
      <c r="A2361" s="2" t="s">
        <v>4740</v>
      </c>
      <c r="B2361" s="2">
        <v>1260314</v>
      </c>
      <c r="C2361" s="2" t="s">
        <v>3148</v>
      </c>
      <c r="D2361" s="2" t="s">
        <v>3149</v>
      </c>
      <c r="E2361" s="2">
        <v>-28329</v>
      </c>
      <c r="F2361" s="2">
        <v>-501.18</v>
      </c>
      <c r="G2361" s="34">
        <v>43832</v>
      </c>
      <c r="H2361" s="2">
        <v>85</v>
      </c>
      <c r="I2361" s="2" t="s">
        <v>4181</v>
      </c>
      <c r="J2361" s="2" t="s">
        <v>3976</v>
      </c>
      <c r="K2361" s="2" t="s">
        <v>3941</v>
      </c>
      <c r="L2361" s="373" t="s">
        <v>3461</v>
      </c>
    </row>
    <row r="2362" spans="1:12">
      <c r="A2362" s="2" t="s">
        <v>3953</v>
      </c>
      <c r="B2362" s="2">
        <v>1220</v>
      </c>
      <c r="C2362" s="2" t="s">
        <v>3148</v>
      </c>
      <c r="D2362" s="2" t="s">
        <v>3149</v>
      </c>
      <c r="E2362" s="2">
        <v>-16371.89</v>
      </c>
      <c r="F2362" s="2">
        <v>-1309.5999999999999</v>
      </c>
      <c r="G2362" s="34">
        <v>43805</v>
      </c>
      <c r="H2362" s="2">
        <v>112</v>
      </c>
      <c r="I2362" s="2" t="s">
        <v>4174</v>
      </c>
      <c r="J2362" s="2" t="s">
        <v>3976</v>
      </c>
      <c r="K2362" s="2" t="s">
        <v>3941</v>
      </c>
      <c r="L2362" s="373" t="s">
        <v>3461</v>
      </c>
    </row>
    <row r="2363" spans="1:12">
      <c r="A2363" s="2" t="s">
        <v>5089</v>
      </c>
      <c r="B2363" s="2">
        <v>935006</v>
      </c>
      <c r="C2363" s="2" t="s">
        <v>3148</v>
      </c>
      <c r="D2363" s="2" t="s">
        <v>3149</v>
      </c>
      <c r="E2363" s="2">
        <v>-21000</v>
      </c>
      <c r="F2363" s="2">
        <v>-21000</v>
      </c>
      <c r="G2363" s="34">
        <v>43799</v>
      </c>
      <c r="H2363" s="2">
        <v>118</v>
      </c>
      <c r="I2363" s="2" t="s">
        <v>4174</v>
      </c>
      <c r="J2363" s="2" t="s">
        <v>3976</v>
      </c>
      <c r="K2363" s="2" t="s">
        <v>3941</v>
      </c>
      <c r="L2363" s="373" t="s">
        <v>3461</v>
      </c>
    </row>
    <row r="2364" spans="1:12">
      <c r="A2364" s="2" t="s">
        <v>5090</v>
      </c>
      <c r="B2364" s="2">
        <v>1162015</v>
      </c>
      <c r="C2364" s="2" t="s">
        <v>3148</v>
      </c>
      <c r="D2364" s="2" t="s">
        <v>3149</v>
      </c>
      <c r="E2364" s="2">
        <v>-10000</v>
      </c>
      <c r="F2364" s="2">
        <v>-10000</v>
      </c>
      <c r="G2364" s="34">
        <v>43799</v>
      </c>
      <c r="H2364" s="2">
        <v>118</v>
      </c>
      <c r="I2364" s="2" t="s">
        <v>4174</v>
      </c>
      <c r="J2364" s="2" t="s">
        <v>3976</v>
      </c>
      <c r="K2364" s="2" t="s">
        <v>3941</v>
      </c>
      <c r="L2364" s="373" t="s">
        <v>3461</v>
      </c>
    </row>
    <row r="2365" spans="1:12">
      <c r="A2365" s="2" t="s">
        <v>5091</v>
      </c>
      <c r="B2365" s="2">
        <v>1155593</v>
      </c>
      <c r="C2365" s="2" t="s">
        <v>3148</v>
      </c>
      <c r="D2365" s="2" t="s">
        <v>3149</v>
      </c>
      <c r="E2365" s="2">
        <v>-11000</v>
      </c>
      <c r="F2365" s="2">
        <v>-11000</v>
      </c>
      <c r="G2365" s="34">
        <v>43798</v>
      </c>
      <c r="H2365" s="2">
        <v>119</v>
      </c>
      <c r="I2365" s="2" t="s">
        <v>4174</v>
      </c>
      <c r="J2365" s="2" t="s">
        <v>3976</v>
      </c>
      <c r="K2365" s="2" t="s">
        <v>3941</v>
      </c>
      <c r="L2365" s="373" t="s">
        <v>3461</v>
      </c>
    </row>
    <row r="2366" spans="1:12">
      <c r="A2366" s="2" t="s">
        <v>5092</v>
      </c>
      <c r="B2366" s="2">
        <v>466963</v>
      </c>
      <c r="C2366" s="2" t="s">
        <v>3148</v>
      </c>
      <c r="D2366" s="2" t="s">
        <v>3149</v>
      </c>
      <c r="E2366" s="2">
        <v>-10000</v>
      </c>
      <c r="F2366" s="2">
        <v>-10000</v>
      </c>
      <c r="G2366" s="34">
        <v>43798</v>
      </c>
      <c r="H2366" s="2">
        <v>119</v>
      </c>
      <c r="I2366" s="2" t="s">
        <v>4174</v>
      </c>
      <c r="J2366" s="2" t="s">
        <v>3976</v>
      </c>
      <c r="K2366" s="2" t="s">
        <v>3941</v>
      </c>
      <c r="L2366" s="373" t="s">
        <v>3461</v>
      </c>
    </row>
    <row r="2367" spans="1:12">
      <c r="A2367" s="2" t="s">
        <v>4670</v>
      </c>
      <c r="B2367" s="2">
        <v>1270801</v>
      </c>
      <c r="C2367" s="2" t="s">
        <v>3148</v>
      </c>
      <c r="D2367" s="2" t="s">
        <v>3149</v>
      </c>
      <c r="E2367" s="2">
        <v>-10000</v>
      </c>
      <c r="F2367" s="2">
        <v>-10000</v>
      </c>
      <c r="G2367" s="34">
        <v>43910</v>
      </c>
      <c r="H2367" s="2">
        <v>7</v>
      </c>
      <c r="I2367" s="2" t="s">
        <v>4179</v>
      </c>
      <c r="J2367" s="2" t="s">
        <v>3976</v>
      </c>
      <c r="K2367" s="2" t="s">
        <v>3941</v>
      </c>
      <c r="L2367" s="373" t="s">
        <v>3461</v>
      </c>
    </row>
    <row r="2368" spans="1:12">
      <c r="A2368" s="2" t="s">
        <v>5093</v>
      </c>
      <c r="B2368" s="2">
        <v>1200574</v>
      </c>
      <c r="C2368" s="2" t="s">
        <v>3148</v>
      </c>
      <c r="D2368" s="2" t="s">
        <v>3149</v>
      </c>
      <c r="E2368" s="2">
        <v>-11000</v>
      </c>
      <c r="F2368" s="2">
        <v>-11000</v>
      </c>
      <c r="G2368" s="34">
        <v>43909</v>
      </c>
      <c r="H2368" s="2">
        <v>8</v>
      </c>
      <c r="I2368" s="2" t="s">
        <v>4179</v>
      </c>
      <c r="J2368" s="2" t="s">
        <v>3976</v>
      </c>
      <c r="K2368" s="2" t="s">
        <v>3941</v>
      </c>
      <c r="L2368" s="373" t="s">
        <v>3461</v>
      </c>
    </row>
    <row r="2369" spans="1:12">
      <c r="A2369" s="2" t="s">
        <v>5011</v>
      </c>
      <c r="B2369" s="2">
        <v>808555</v>
      </c>
      <c r="C2369" s="2" t="s">
        <v>3148</v>
      </c>
      <c r="D2369" s="2" t="s">
        <v>3149</v>
      </c>
      <c r="E2369" s="2">
        <v>-11000</v>
      </c>
      <c r="F2369" s="2">
        <v>-11000</v>
      </c>
      <c r="G2369" s="34">
        <v>43908</v>
      </c>
      <c r="H2369" s="2">
        <v>9</v>
      </c>
      <c r="I2369" s="2" t="s">
        <v>4179</v>
      </c>
      <c r="J2369" s="2" t="s">
        <v>3976</v>
      </c>
      <c r="K2369" s="2" t="s">
        <v>3941</v>
      </c>
      <c r="L2369" s="373" t="s">
        <v>3461</v>
      </c>
    </row>
    <row r="2370" spans="1:12">
      <c r="A2370" s="2" t="s">
        <v>4110</v>
      </c>
      <c r="B2370" s="2">
        <v>297196</v>
      </c>
      <c r="C2370" s="2" t="s">
        <v>3148</v>
      </c>
      <c r="D2370" s="2" t="s">
        <v>3149</v>
      </c>
      <c r="E2370" s="2">
        <v>-5474.72</v>
      </c>
      <c r="F2370" s="2">
        <v>-5474.72</v>
      </c>
      <c r="G2370" s="34">
        <v>43908</v>
      </c>
      <c r="H2370" s="2">
        <v>9</v>
      </c>
      <c r="I2370" s="2" t="s">
        <v>4179</v>
      </c>
      <c r="J2370" s="2" t="s">
        <v>3976</v>
      </c>
      <c r="K2370" s="2" t="s">
        <v>3941</v>
      </c>
      <c r="L2370" s="373" t="s">
        <v>3461</v>
      </c>
    </row>
    <row r="2371" spans="1:12">
      <c r="A2371" s="2" t="s">
        <v>5084</v>
      </c>
      <c r="B2371" s="2">
        <v>1288416</v>
      </c>
      <c r="C2371" s="2" t="s">
        <v>3148</v>
      </c>
      <c r="D2371" s="2" t="s">
        <v>3149</v>
      </c>
      <c r="E2371" s="2">
        <v>-376543</v>
      </c>
      <c r="F2371" s="2">
        <v>-29148.63</v>
      </c>
      <c r="G2371" s="34">
        <v>43902</v>
      </c>
      <c r="H2371" s="2">
        <v>15</v>
      </c>
      <c r="I2371" s="2" t="s">
        <v>4179</v>
      </c>
      <c r="J2371" s="2" t="s">
        <v>3976</v>
      </c>
      <c r="K2371" s="2" t="s">
        <v>3941</v>
      </c>
      <c r="L2371" s="373" t="s">
        <v>3461</v>
      </c>
    </row>
    <row r="2372" spans="1:12">
      <c r="A2372" s="2" t="s">
        <v>5094</v>
      </c>
      <c r="B2372" s="2">
        <v>1191317</v>
      </c>
      <c r="C2372" s="2" t="s">
        <v>3148</v>
      </c>
      <c r="D2372" s="2" t="s">
        <v>3149</v>
      </c>
      <c r="E2372" s="2">
        <v>-11000</v>
      </c>
      <c r="F2372" s="2">
        <v>-11000</v>
      </c>
      <c r="G2372" s="34">
        <v>43844</v>
      </c>
      <c r="H2372" s="2">
        <v>73</v>
      </c>
      <c r="I2372" s="2" t="s">
        <v>4181</v>
      </c>
      <c r="J2372" s="2" t="s">
        <v>3976</v>
      </c>
      <c r="K2372" s="2" t="s">
        <v>3941</v>
      </c>
      <c r="L2372" s="373" t="s">
        <v>3461</v>
      </c>
    </row>
    <row r="2373" spans="1:12">
      <c r="A2373" s="2" t="s">
        <v>5095</v>
      </c>
      <c r="B2373" s="2">
        <v>1255576</v>
      </c>
      <c r="C2373" s="2" t="s">
        <v>3148</v>
      </c>
      <c r="D2373" s="2" t="s">
        <v>3149</v>
      </c>
      <c r="E2373" s="2">
        <v>-11000</v>
      </c>
      <c r="F2373" s="2">
        <v>-3121.67</v>
      </c>
      <c r="G2373" s="34">
        <v>43799</v>
      </c>
      <c r="H2373" s="2">
        <v>118</v>
      </c>
      <c r="I2373" s="2" t="s">
        <v>4174</v>
      </c>
      <c r="J2373" s="2" t="s">
        <v>3976</v>
      </c>
      <c r="K2373" s="2" t="s">
        <v>3941</v>
      </c>
      <c r="L2373" s="373" t="s">
        <v>3461</v>
      </c>
    </row>
    <row r="2374" spans="1:12">
      <c r="A2374" s="2" t="s">
        <v>4537</v>
      </c>
      <c r="B2374" s="2">
        <v>754328</v>
      </c>
      <c r="C2374" s="2" t="s">
        <v>3148</v>
      </c>
      <c r="D2374" s="2" t="s">
        <v>3149</v>
      </c>
      <c r="E2374" s="2">
        <v>-11000</v>
      </c>
      <c r="F2374" s="2">
        <v>-11000</v>
      </c>
      <c r="G2374" s="34">
        <v>43799</v>
      </c>
      <c r="H2374" s="2">
        <v>118</v>
      </c>
      <c r="I2374" s="2" t="s">
        <v>4174</v>
      </c>
      <c r="J2374" s="2" t="s">
        <v>3976</v>
      </c>
      <c r="K2374" s="2" t="s">
        <v>3941</v>
      </c>
      <c r="L2374" s="373" t="s">
        <v>3461</v>
      </c>
    </row>
    <row r="2375" spans="1:12">
      <c r="A2375" s="2" t="s">
        <v>5096</v>
      </c>
      <c r="B2375" s="2">
        <v>1172012</v>
      </c>
      <c r="C2375" s="2" t="s">
        <v>3148</v>
      </c>
      <c r="D2375" s="2" t="s">
        <v>3149</v>
      </c>
      <c r="E2375" s="2">
        <v>-11000</v>
      </c>
      <c r="F2375" s="2">
        <v>-11000</v>
      </c>
      <c r="G2375" s="34">
        <v>43799</v>
      </c>
      <c r="H2375" s="2">
        <v>118</v>
      </c>
      <c r="I2375" s="2" t="s">
        <v>4174</v>
      </c>
      <c r="J2375" s="2" t="s">
        <v>3976</v>
      </c>
      <c r="K2375" s="2" t="s">
        <v>3941</v>
      </c>
      <c r="L2375" s="373" t="s">
        <v>3461</v>
      </c>
    </row>
    <row r="2376" spans="1:12">
      <c r="A2376" s="2" t="s">
        <v>5097</v>
      </c>
      <c r="B2376" s="2">
        <v>1172707</v>
      </c>
      <c r="C2376" s="2" t="s">
        <v>3148</v>
      </c>
      <c r="D2376" s="2" t="s">
        <v>3149</v>
      </c>
      <c r="E2376" s="2">
        <v>-500</v>
      </c>
      <c r="F2376" s="2">
        <v>-500</v>
      </c>
      <c r="G2376" s="34">
        <v>43797</v>
      </c>
      <c r="H2376" s="2">
        <v>120</v>
      </c>
      <c r="I2376" s="2" t="s">
        <v>4174</v>
      </c>
      <c r="J2376" s="2" t="s">
        <v>3976</v>
      </c>
      <c r="K2376" s="2" t="s">
        <v>3941</v>
      </c>
      <c r="L2376" s="373" t="s">
        <v>3461</v>
      </c>
    </row>
    <row r="2377" spans="1:12">
      <c r="A2377" s="2" t="s">
        <v>5098</v>
      </c>
      <c r="B2377" s="2">
        <v>1168129</v>
      </c>
      <c r="C2377" s="2" t="s">
        <v>3148</v>
      </c>
      <c r="D2377" s="2" t="s">
        <v>3149</v>
      </c>
      <c r="E2377" s="2">
        <v>-10000</v>
      </c>
      <c r="F2377" s="2">
        <v>-10000</v>
      </c>
      <c r="G2377" s="34">
        <v>43797</v>
      </c>
      <c r="H2377" s="2">
        <v>120</v>
      </c>
      <c r="I2377" s="2" t="s">
        <v>4174</v>
      </c>
      <c r="J2377" s="2" t="s">
        <v>3976</v>
      </c>
      <c r="K2377" s="2" t="s">
        <v>3941</v>
      </c>
      <c r="L2377" s="373" t="s">
        <v>3461</v>
      </c>
    </row>
    <row r="2378" spans="1:12">
      <c r="A2378" s="2" t="s">
        <v>5099</v>
      </c>
      <c r="B2378" s="2">
        <v>1173144</v>
      </c>
      <c r="C2378" s="2" t="s">
        <v>3148</v>
      </c>
      <c r="D2378" s="2" t="s">
        <v>3149</v>
      </c>
      <c r="E2378" s="2">
        <v>-11000</v>
      </c>
      <c r="F2378" s="2">
        <v>-11000</v>
      </c>
      <c r="G2378" s="34">
        <v>43790</v>
      </c>
      <c r="H2378" s="2">
        <v>127</v>
      </c>
      <c r="I2378" s="2" t="s">
        <v>4174</v>
      </c>
      <c r="J2378" s="2" t="s">
        <v>3976</v>
      </c>
      <c r="K2378" s="2" t="s">
        <v>3941</v>
      </c>
      <c r="L2378" s="373" t="s">
        <v>3461</v>
      </c>
    </row>
    <row r="2379" spans="1:12">
      <c r="A2379" s="2" t="s">
        <v>3990</v>
      </c>
      <c r="B2379" s="2">
        <v>1143361</v>
      </c>
      <c r="C2379" s="2" t="s">
        <v>3148</v>
      </c>
      <c r="D2379" s="2" t="s">
        <v>3149</v>
      </c>
      <c r="E2379" s="2">
        <v>-9500</v>
      </c>
      <c r="F2379" s="2">
        <v>-9500</v>
      </c>
      <c r="G2379" s="34">
        <v>43706</v>
      </c>
      <c r="H2379" s="2">
        <v>211</v>
      </c>
      <c r="I2379" s="2" t="s">
        <v>3870</v>
      </c>
      <c r="J2379" s="2" t="s">
        <v>3976</v>
      </c>
      <c r="K2379" s="2" t="s">
        <v>3941</v>
      </c>
      <c r="L2379" s="373" t="s">
        <v>3461</v>
      </c>
    </row>
    <row r="2380" spans="1:12">
      <c r="A2380" s="2" t="s">
        <v>3710</v>
      </c>
      <c r="B2380" s="2">
        <v>1187882</v>
      </c>
      <c r="C2380" s="2" t="s">
        <v>3148</v>
      </c>
      <c r="D2380" s="2" t="s">
        <v>3149</v>
      </c>
      <c r="E2380" s="2">
        <v>-50800</v>
      </c>
      <c r="F2380" s="2">
        <v>-50800</v>
      </c>
      <c r="G2380" s="34">
        <v>43911</v>
      </c>
      <c r="H2380" s="2">
        <v>6</v>
      </c>
      <c r="I2380" s="2" t="s">
        <v>4179</v>
      </c>
      <c r="J2380" s="2" t="s">
        <v>3976</v>
      </c>
      <c r="K2380" s="2" t="s">
        <v>3941</v>
      </c>
      <c r="L2380" s="373" t="s">
        <v>3461</v>
      </c>
    </row>
    <row r="2381" spans="1:12">
      <c r="A2381" s="2" t="s">
        <v>4704</v>
      </c>
      <c r="B2381" s="2">
        <v>1288958</v>
      </c>
      <c r="C2381" s="2" t="s">
        <v>3148</v>
      </c>
      <c r="D2381" s="2" t="s">
        <v>3149</v>
      </c>
      <c r="E2381" s="2">
        <v>-932911</v>
      </c>
      <c r="F2381" s="2">
        <v>-13033.1</v>
      </c>
      <c r="G2381" s="34">
        <v>43910</v>
      </c>
      <c r="H2381" s="2">
        <v>7</v>
      </c>
      <c r="I2381" s="2" t="s">
        <v>4179</v>
      </c>
      <c r="J2381" s="2" t="s">
        <v>3976</v>
      </c>
      <c r="K2381" s="2" t="s">
        <v>3941</v>
      </c>
      <c r="L2381" s="373" t="s">
        <v>3461</v>
      </c>
    </row>
    <row r="2382" spans="1:12">
      <c r="A2382" s="2" t="s">
        <v>5100</v>
      </c>
      <c r="B2382" s="2">
        <v>1198954</v>
      </c>
      <c r="C2382" s="2" t="s">
        <v>3148</v>
      </c>
      <c r="D2382" s="2" t="s">
        <v>3149</v>
      </c>
      <c r="E2382" s="2">
        <v>-10000</v>
      </c>
      <c r="F2382" s="2">
        <v>-10000</v>
      </c>
      <c r="G2382" s="34">
        <v>43908</v>
      </c>
      <c r="H2382" s="2">
        <v>9</v>
      </c>
      <c r="I2382" s="2" t="s">
        <v>4179</v>
      </c>
      <c r="J2382" s="2" t="s">
        <v>3976</v>
      </c>
      <c r="K2382" s="2" t="s">
        <v>3941</v>
      </c>
      <c r="L2382" s="373" t="s">
        <v>3461</v>
      </c>
    </row>
    <row r="2383" spans="1:12">
      <c r="A2383" s="2" t="s">
        <v>5101</v>
      </c>
      <c r="B2383" s="2">
        <v>1288970</v>
      </c>
      <c r="C2383" s="2" t="s">
        <v>3148</v>
      </c>
      <c r="D2383" s="2" t="s">
        <v>3149</v>
      </c>
      <c r="E2383" s="2">
        <v>-5000</v>
      </c>
      <c r="F2383" s="2">
        <v>-5000</v>
      </c>
      <c r="G2383" s="34">
        <v>43903</v>
      </c>
      <c r="H2383" s="2">
        <v>14</v>
      </c>
      <c r="I2383" s="2" t="s">
        <v>4179</v>
      </c>
      <c r="J2383" s="2" t="s">
        <v>3976</v>
      </c>
      <c r="K2383" s="2" t="s">
        <v>3941</v>
      </c>
      <c r="L2383" s="373" t="s">
        <v>3461</v>
      </c>
    </row>
    <row r="2384" spans="1:12">
      <c r="A2384" s="2" t="s">
        <v>5102</v>
      </c>
      <c r="B2384" s="2">
        <v>1272106</v>
      </c>
      <c r="C2384" s="2" t="s">
        <v>3148</v>
      </c>
      <c r="D2384" s="2" t="s">
        <v>3149</v>
      </c>
      <c r="E2384" s="2">
        <v>-745976</v>
      </c>
      <c r="F2384" s="2">
        <v>-9666.11</v>
      </c>
      <c r="G2384" s="34">
        <v>43855</v>
      </c>
      <c r="H2384" s="2">
        <v>62</v>
      </c>
      <c r="I2384" s="2" t="s">
        <v>4181</v>
      </c>
      <c r="J2384" s="2" t="s">
        <v>3976</v>
      </c>
      <c r="K2384" s="2" t="s">
        <v>3941</v>
      </c>
      <c r="L2384" s="373" t="s">
        <v>3461</v>
      </c>
    </row>
    <row r="2385" spans="1:12">
      <c r="A2385" s="2" t="s">
        <v>5103</v>
      </c>
      <c r="B2385" s="2">
        <v>440959</v>
      </c>
      <c r="C2385" s="2" t="s">
        <v>3148</v>
      </c>
      <c r="D2385" s="2" t="s">
        <v>3149</v>
      </c>
      <c r="E2385" s="2">
        <v>-472</v>
      </c>
      <c r="F2385" s="2">
        <v>-29.5</v>
      </c>
      <c r="G2385" s="34">
        <v>43850</v>
      </c>
      <c r="H2385" s="2">
        <v>67</v>
      </c>
      <c r="I2385" s="2" t="s">
        <v>4181</v>
      </c>
      <c r="J2385" s="2" t="s">
        <v>3976</v>
      </c>
      <c r="K2385" s="2" t="s">
        <v>3941</v>
      </c>
      <c r="L2385" s="373" t="s">
        <v>3461</v>
      </c>
    </row>
    <row r="2386" spans="1:12">
      <c r="A2386" s="2" t="s">
        <v>5104</v>
      </c>
      <c r="B2386" s="2">
        <v>1271822</v>
      </c>
      <c r="C2386" s="2" t="s">
        <v>3148</v>
      </c>
      <c r="D2386" s="2" t="s">
        <v>3149</v>
      </c>
      <c r="E2386" s="2">
        <v>-11000</v>
      </c>
      <c r="F2386" s="2">
        <v>-11000</v>
      </c>
      <c r="G2386" s="34">
        <v>43844</v>
      </c>
      <c r="H2386" s="2">
        <v>73</v>
      </c>
      <c r="I2386" s="2" t="s">
        <v>4181</v>
      </c>
      <c r="J2386" s="2" t="s">
        <v>3976</v>
      </c>
      <c r="K2386" s="2" t="s">
        <v>3941</v>
      </c>
      <c r="L2386" s="373" t="s">
        <v>3461</v>
      </c>
    </row>
    <row r="2387" spans="1:12">
      <c r="A2387" s="2" t="s">
        <v>5105</v>
      </c>
      <c r="B2387" s="2">
        <v>1005717</v>
      </c>
      <c r="C2387" s="2" t="s">
        <v>3148</v>
      </c>
      <c r="D2387" s="2" t="s">
        <v>3149</v>
      </c>
      <c r="E2387" s="2">
        <v>-10000</v>
      </c>
      <c r="F2387" s="2">
        <v>-10000</v>
      </c>
      <c r="G2387" s="34">
        <v>43798</v>
      </c>
      <c r="H2387" s="2">
        <v>119</v>
      </c>
      <c r="I2387" s="2" t="s">
        <v>4174</v>
      </c>
      <c r="J2387" s="2" t="s">
        <v>3976</v>
      </c>
      <c r="K2387" s="2" t="s">
        <v>3941</v>
      </c>
      <c r="L2387" s="373" t="s">
        <v>3461</v>
      </c>
    </row>
    <row r="2388" spans="1:12">
      <c r="A2388" s="2" t="s">
        <v>4136</v>
      </c>
      <c r="B2388" s="2">
        <v>439067</v>
      </c>
      <c r="C2388" s="2" t="s">
        <v>3148</v>
      </c>
      <c r="D2388" s="2" t="s">
        <v>3149</v>
      </c>
      <c r="E2388" s="2">
        <v>-5603.94</v>
      </c>
      <c r="F2388" s="2">
        <v>-5603.94</v>
      </c>
      <c r="G2388" s="34">
        <v>43750</v>
      </c>
      <c r="H2388" s="2">
        <v>167</v>
      </c>
      <c r="I2388" s="2" t="s">
        <v>4174</v>
      </c>
      <c r="J2388" s="2" t="s">
        <v>3976</v>
      </c>
      <c r="K2388" s="2" t="s">
        <v>3941</v>
      </c>
      <c r="L2388" s="373" t="s">
        <v>3461</v>
      </c>
    </row>
    <row r="2389" spans="1:12">
      <c r="A2389" s="2" t="s">
        <v>5106</v>
      </c>
      <c r="B2389" s="2">
        <v>1233512</v>
      </c>
      <c r="C2389" s="2" t="s">
        <v>3148</v>
      </c>
      <c r="D2389" s="2" t="s">
        <v>3149</v>
      </c>
      <c r="E2389" s="2">
        <v>-396664.99</v>
      </c>
      <c r="F2389" s="2">
        <v>-194.6</v>
      </c>
      <c r="G2389" s="34">
        <v>43746</v>
      </c>
      <c r="H2389" s="2">
        <v>171</v>
      </c>
      <c r="I2389" s="2" t="s">
        <v>4174</v>
      </c>
      <c r="J2389" s="2" t="s">
        <v>3976</v>
      </c>
      <c r="K2389" s="2" t="s">
        <v>3941</v>
      </c>
      <c r="L2389" s="373" t="s">
        <v>3461</v>
      </c>
    </row>
    <row r="2390" spans="1:12">
      <c r="A2390" s="2" t="s">
        <v>3991</v>
      </c>
      <c r="B2390" s="2">
        <v>1222084</v>
      </c>
      <c r="C2390" s="2" t="s">
        <v>3148</v>
      </c>
      <c r="D2390" s="2" t="s">
        <v>3149</v>
      </c>
      <c r="E2390" s="2">
        <v>-10000</v>
      </c>
      <c r="F2390" s="2">
        <v>-10000</v>
      </c>
      <c r="G2390" s="34">
        <v>43701</v>
      </c>
      <c r="H2390" s="2">
        <v>216</v>
      </c>
      <c r="I2390" s="2" t="s">
        <v>3870</v>
      </c>
      <c r="J2390" s="2" t="s">
        <v>3976</v>
      </c>
      <c r="K2390" s="2" t="s">
        <v>3941</v>
      </c>
      <c r="L2390" s="373" t="s">
        <v>3461</v>
      </c>
    </row>
    <row r="2391" spans="1:12">
      <c r="A2391" s="2" t="s">
        <v>3992</v>
      </c>
      <c r="B2391" s="2">
        <v>1215421</v>
      </c>
      <c r="C2391" s="2" t="s">
        <v>3148</v>
      </c>
      <c r="D2391" s="2" t="s">
        <v>3149</v>
      </c>
      <c r="E2391" s="2">
        <v>-5000</v>
      </c>
      <c r="F2391" s="2">
        <v>-5000</v>
      </c>
      <c r="G2391" s="34">
        <v>43687</v>
      </c>
      <c r="H2391" s="2">
        <v>230</v>
      </c>
      <c r="I2391" s="2" t="s">
        <v>3870</v>
      </c>
      <c r="J2391" s="2" t="s">
        <v>3976</v>
      </c>
      <c r="K2391" s="2" t="s">
        <v>3941</v>
      </c>
      <c r="L2391" s="373" t="s">
        <v>3461</v>
      </c>
    </row>
    <row r="2392" spans="1:12">
      <c r="A2392" s="2" t="s">
        <v>5107</v>
      </c>
      <c r="B2392" s="2">
        <v>1200734</v>
      </c>
      <c r="C2392" s="2" t="s">
        <v>3148</v>
      </c>
      <c r="D2392" s="2" t="s">
        <v>3149</v>
      </c>
      <c r="E2392" s="2">
        <v>-500</v>
      </c>
      <c r="F2392" s="2">
        <v>-500</v>
      </c>
      <c r="G2392" s="34">
        <v>43909</v>
      </c>
      <c r="H2392" s="2">
        <v>8</v>
      </c>
      <c r="I2392" s="2" t="s">
        <v>4179</v>
      </c>
      <c r="J2392" s="2" t="s">
        <v>3976</v>
      </c>
      <c r="K2392" s="2" t="s">
        <v>3941</v>
      </c>
      <c r="L2392" s="373" t="s">
        <v>3461</v>
      </c>
    </row>
    <row r="2393" spans="1:12">
      <c r="A2393" s="2" t="s">
        <v>5108</v>
      </c>
      <c r="B2393" s="2">
        <v>565267</v>
      </c>
      <c r="C2393" s="2" t="s">
        <v>3148</v>
      </c>
      <c r="D2393" s="2" t="s">
        <v>3149</v>
      </c>
      <c r="E2393" s="2">
        <v>-6000</v>
      </c>
      <c r="F2393" s="2">
        <v>-6000</v>
      </c>
      <c r="G2393" s="34">
        <v>43908</v>
      </c>
      <c r="H2393" s="2">
        <v>9</v>
      </c>
      <c r="I2393" s="2" t="s">
        <v>4179</v>
      </c>
      <c r="J2393" s="2" t="s">
        <v>3976</v>
      </c>
      <c r="K2393" s="2" t="s">
        <v>3941</v>
      </c>
      <c r="L2393" s="373" t="s">
        <v>3461</v>
      </c>
    </row>
    <row r="2394" spans="1:12">
      <c r="A2394" s="2" t="s">
        <v>4959</v>
      </c>
      <c r="B2394" s="2">
        <v>330007</v>
      </c>
      <c r="C2394" s="2" t="s">
        <v>3148</v>
      </c>
      <c r="D2394" s="2" t="s">
        <v>3149</v>
      </c>
      <c r="E2394" s="2">
        <v>-2850</v>
      </c>
      <c r="F2394" s="2">
        <v>-2850</v>
      </c>
      <c r="G2394" s="34">
        <v>43907</v>
      </c>
      <c r="H2394" s="2">
        <v>10</v>
      </c>
      <c r="I2394" s="2" t="s">
        <v>4179</v>
      </c>
      <c r="J2394" s="2" t="s">
        <v>3976</v>
      </c>
      <c r="K2394" s="2" t="s">
        <v>3941</v>
      </c>
      <c r="L2394" s="373" t="s">
        <v>3461</v>
      </c>
    </row>
    <row r="2395" spans="1:12">
      <c r="A2395" s="2" t="s">
        <v>5109</v>
      </c>
      <c r="B2395" s="2">
        <v>1285788</v>
      </c>
      <c r="C2395" s="2" t="s">
        <v>3148</v>
      </c>
      <c r="D2395" s="2" t="s">
        <v>3149</v>
      </c>
      <c r="E2395" s="2">
        <v>-414607</v>
      </c>
      <c r="F2395" s="2">
        <v>-22740.15</v>
      </c>
      <c r="G2395" s="34">
        <v>43906</v>
      </c>
      <c r="H2395" s="2">
        <v>11</v>
      </c>
      <c r="I2395" s="2" t="s">
        <v>4179</v>
      </c>
      <c r="J2395" s="2" t="s">
        <v>3976</v>
      </c>
      <c r="K2395" s="2" t="s">
        <v>3941</v>
      </c>
      <c r="L2395" s="373" t="s">
        <v>3461</v>
      </c>
    </row>
    <row r="2396" spans="1:12">
      <c r="A2396" s="2" t="s">
        <v>5110</v>
      </c>
      <c r="B2396" s="2">
        <v>1286330</v>
      </c>
      <c r="C2396" s="2" t="s">
        <v>3148</v>
      </c>
      <c r="D2396" s="2" t="s">
        <v>3149</v>
      </c>
      <c r="E2396" s="2">
        <v>-10000</v>
      </c>
      <c r="F2396" s="2">
        <v>-10000</v>
      </c>
      <c r="G2396" s="34">
        <v>43899</v>
      </c>
      <c r="H2396" s="2">
        <v>18</v>
      </c>
      <c r="I2396" s="2" t="s">
        <v>4179</v>
      </c>
      <c r="J2396" s="2" t="s">
        <v>3976</v>
      </c>
      <c r="K2396" s="2" t="s">
        <v>3941</v>
      </c>
      <c r="L2396" s="373" t="s">
        <v>3461</v>
      </c>
    </row>
    <row r="2397" spans="1:12">
      <c r="A2397" s="2" t="s">
        <v>5111</v>
      </c>
      <c r="B2397" s="2">
        <v>1172947</v>
      </c>
      <c r="C2397" s="2" t="s">
        <v>3148</v>
      </c>
      <c r="D2397" s="2" t="s">
        <v>3149</v>
      </c>
      <c r="E2397" s="2">
        <v>-11000</v>
      </c>
      <c r="F2397" s="2">
        <v>-11000</v>
      </c>
      <c r="G2397" s="34">
        <v>43860</v>
      </c>
      <c r="H2397" s="2">
        <v>57</v>
      </c>
      <c r="I2397" s="2" t="s">
        <v>4177</v>
      </c>
      <c r="J2397" s="2" t="s">
        <v>3976</v>
      </c>
      <c r="K2397" s="2" t="s">
        <v>3941</v>
      </c>
      <c r="L2397" s="373" t="s">
        <v>3461</v>
      </c>
    </row>
    <row r="2398" spans="1:12">
      <c r="A2398" s="2" t="s">
        <v>5112</v>
      </c>
      <c r="B2398" s="2">
        <v>1260807</v>
      </c>
      <c r="C2398" s="2" t="s">
        <v>3148</v>
      </c>
      <c r="D2398" s="2" t="s">
        <v>3149</v>
      </c>
      <c r="E2398" s="2">
        <v>-521359</v>
      </c>
      <c r="F2398" s="2">
        <v>-499.76</v>
      </c>
      <c r="G2398" s="34">
        <v>43825</v>
      </c>
      <c r="H2398" s="2">
        <v>92</v>
      </c>
      <c r="I2398" s="2" t="s">
        <v>4174</v>
      </c>
      <c r="J2398" s="2" t="s">
        <v>3976</v>
      </c>
      <c r="K2398" s="2" t="s">
        <v>3941</v>
      </c>
      <c r="L2398" s="373" t="s">
        <v>3461</v>
      </c>
    </row>
    <row r="2399" spans="1:12">
      <c r="A2399" s="2" t="s">
        <v>5113</v>
      </c>
      <c r="B2399" s="2">
        <v>1168533</v>
      </c>
      <c r="C2399" s="2" t="s">
        <v>3148</v>
      </c>
      <c r="D2399" s="2" t="s">
        <v>3149</v>
      </c>
      <c r="E2399" s="2">
        <v>-10000</v>
      </c>
      <c r="F2399" s="2">
        <v>-10000</v>
      </c>
      <c r="G2399" s="34">
        <v>43799</v>
      </c>
      <c r="H2399" s="2">
        <v>118</v>
      </c>
      <c r="I2399" s="2" t="s">
        <v>4174</v>
      </c>
      <c r="J2399" s="2" t="s">
        <v>3976</v>
      </c>
      <c r="K2399" s="2" t="s">
        <v>3941</v>
      </c>
      <c r="L2399" s="373" t="s">
        <v>3461</v>
      </c>
    </row>
    <row r="2400" spans="1:12">
      <c r="A2400" s="2" t="s">
        <v>5114</v>
      </c>
      <c r="B2400" s="2">
        <v>1248122</v>
      </c>
      <c r="C2400" s="2" t="s">
        <v>3148</v>
      </c>
      <c r="D2400" s="2" t="s">
        <v>3149</v>
      </c>
      <c r="E2400" s="2">
        <v>-617066</v>
      </c>
      <c r="F2400" s="2">
        <v>-4703.7</v>
      </c>
      <c r="G2400" s="34">
        <v>43792</v>
      </c>
      <c r="H2400" s="2">
        <v>125</v>
      </c>
      <c r="I2400" s="2" t="s">
        <v>4174</v>
      </c>
      <c r="J2400" s="2" t="s">
        <v>3976</v>
      </c>
      <c r="K2400" s="2" t="s">
        <v>3941</v>
      </c>
      <c r="L2400" s="373" t="s">
        <v>3461</v>
      </c>
    </row>
    <row r="2401" spans="1:12">
      <c r="A2401" s="2" t="s">
        <v>5115</v>
      </c>
      <c r="B2401" s="2">
        <v>1251843</v>
      </c>
      <c r="C2401" s="2" t="s">
        <v>3148</v>
      </c>
      <c r="D2401" s="2" t="s">
        <v>3149</v>
      </c>
      <c r="E2401" s="2">
        <v>-10000</v>
      </c>
      <c r="F2401" s="2">
        <v>-10000</v>
      </c>
      <c r="G2401" s="34">
        <v>43789</v>
      </c>
      <c r="H2401" s="2">
        <v>128</v>
      </c>
      <c r="I2401" s="2" t="s">
        <v>4174</v>
      </c>
      <c r="J2401" s="2" t="s">
        <v>3976</v>
      </c>
      <c r="K2401" s="2" t="s">
        <v>3941</v>
      </c>
      <c r="L2401" s="373" t="s">
        <v>3461</v>
      </c>
    </row>
    <row r="2402" spans="1:12">
      <c r="A2402" s="2" t="s">
        <v>3876</v>
      </c>
      <c r="B2402" s="2">
        <v>44495</v>
      </c>
      <c r="C2402" s="2" t="s">
        <v>3148</v>
      </c>
      <c r="D2402" s="2" t="s">
        <v>3149</v>
      </c>
      <c r="E2402" s="2">
        <v>-87046.06</v>
      </c>
      <c r="F2402" s="2">
        <v>-152.22999999999999</v>
      </c>
      <c r="G2402" s="34">
        <v>43771</v>
      </c>
      <c r="H2402" s="2">
        <v>146</v>
      </c>
      <c r="I2402" s="2" t="s">
        <v>4174</v>
      </c>
      <c r="J2402" s="2" t="s">
        <v>3976</v>
      </c>
      <c r="K2402" s="2" t="s">
        <v>3941</v>
      </c>
      <c r="L2402" s="373" t="s">
        <v>3461</v>
      </c>
    </row>
    <row r="2403" spans="1:12">
      <c r="A2403" s="2" t="s">
        <v>3993</v>
      </c>
      <c r="B2403" s="2">
        <v>1005890</v>
      </c>
      <c r="C2403" s="2" t="s">
        <v>3148</v>
      </c>
      <c r="D2403" s="2" t="s">
        <v>3149</v>
      </c>
      <c r="E2403" s="2">
        <v>-10000</v>
      </c>
      <c r="F2403" s="2">
        <v>-10000</v>
      </c>
      <c r="G2403" s="34">
        <v>43690</v>
      </c>
      <c r="H2403" s="2">
        <v>227</v>
      </c>
      <c r="I2403" s="2" t="s">
        <v>3870</v>
      </c>
      <c r="J2403" s="2" t="s">
        <v>3976</v>
      </c>
      <c r="K2403" s="2" t="s">
        <v>3941</v>
      </c>
      <c r="L2403" s="373" t="s">
        <v>3461</v>
      </c>
    </row>
    <row r="2404" spans="1:12">
      <c r="A2404" s="2" t="s">
        <v>5116</v>
      </c>
      <c r="B2404" s="2">
        <v>767168</v>
      </c>
      <c r="C2404" s="2" t="s">
        <v>3148</v>
      </c>
      <c r="D2404" s="2" t="s">
        <v>3149</v>
      </c>
      <c r="E2404" s="2">
        <v>-2000</v>
      </c>
      <c r="F2404" s="2">
        <v>-2000</v>
      </c>
      <c r="G2404" s="34">
        <v>43914</v>
      </c>
      <c r="H2404" s="2">
        <v>3</v>
      </c>
      <c r="I2404" s="2" t="s">
        <v>4179</v>
      </c>
      <c r="J2404" s="2" t="s">
        <v>3976</v>
      </c>
      <c r="K2404" s="2" t="s">
        <v>3941</v>
      </c>
      <c r="L2404" s="373" t="s">
        <v>3461</v>
      </c>
    </row>
    <row r="2405" spans="1:12">
      <c r="A2405" s="2" t="s">
        <v>5117</v>
      </c>
      <c r="B2405" s="2">
        <v>927088</v>
      </c>
      <c r="C2405" s="2" t="s">
        <v>3148</v>
      </c>
      <c r="D2405" s="2" t="s">
        <v>3149</v>
      </c>
      <c r="E2405" s="2">
        <v>-416189</v>
      </c>
      <c r="F2405" s="2">
        <v>-416189</v>
      </c>
      <c r="G2405" s="34">
        <v>43911</v>
      </c>
      <c r="H2405" s="2">
        <v>6</v>
      </c>
      <c r="I2405" s="2" t="s">
        <v>4179</v>
      </c>
      <c r="J2405" s="2" t="s">
        <v>3976</v>
      </c>
      <c r="K2405" s="2" t="s">
        <v>3941</v>
      </c>
      <c r="L2405" s="373" t="s">
        <v>3461</v>
      </c>
    </row>
    <row r="2406" spans="1:12">
      <c r="A2406" s="2" t="s">
        <v>5118</v>
      </c>
      <c r="B2406" s="2">
        <v>1119604</v>
      </c>
      <c r="C2406" s="2" t="s">
        <v>3148</v>
      </c>
      <c r="D2406" s="2" t="s">
        <v>3149</v>
      </c>
      <c r="E2406" s="2">
        <v>-10000</v>
      </c>
      <c r="F2406" s="2">
        <v>-10000</v>
      </c>
      <c r="G2406" s="34">
        <v>43909</v>
      </c>
      <c r="H2406" s="2">
        <v>8</v>
      </c>
      <c r="I2406" s="2" t="s">
        <v>4179</v>
      </c>
      <c r="J2406" s="2" t="s">
        <v>3976</v>
      </c>
      <c r="K2406" s="2" t="s">
        <v>3941</v>
      </c>
      <c r="L2406" s="373" t="s">
        <v>3461</v>
      </c>
    </row>
    <row r="2407" spans="1:12">
      <c r="A2407" s="2" t="s">
        <v>5119</v>
      </c>
      <c r="B2407" s="2">
        <v>1208083</v>
      </c>
      <c r="C2407" s="2" t="s">
        <v>3148</v>
      </c>
      <c r="D2407" s="2" t="s">
        <v>3149</v>
      </c>
      <c r="E2407" s="2">
        <v>-10000</v>
      </c>
      <c r="F2407" s="2">
        <v>-10000</v>
      </c>
      <c r="G2407" s="34">
        <v>43908</v>
      </c>
      <c r="H2407" s="2">
        <v>9</v>
      </c>
      <c r="I2407" s="2" t="s">
        <v>4179</v>
      </c>
      <c r="J2407" s="2" t="s">
        <v>3976</v>
      </c>
      <c r="K2407" s="2" t="s">
        <v>3941</v>
      </c>
      <c r="L2407" s="373" t="s">
        <v>3461</v>
      </c>
    </row>
    <row r="2408" spans="1:12">
      <c r="A2408" s="2" t="s">
        <v>5120</v>
      </c>
      <c r="B2408" s="2">
        <v>351137</v>
      </c>
      <c r="C2408" s="2" t="s">
        <v>3148</v>
      </c>
      <c r="D2408" s="2" t="s">
        <v>3149</v>
      </c>
      <c r="E2408" s="2">
        <v>-11000</v>
      </c>
      <c r="F2408" s="2">
        <v>-11000</v>
      </c>
      <c r="G2408" s="34">
        <v>43908</v>
      </c>
      <c r="H2408" s="2">
        <v>9</v>
      </c>
      <c r="I2408" s="2" t="s">
        <v>4179</v>
      </c>
      <c r="J2408" s="2" t="s">
        <v>3976</v>
      </c>
      <c r="K2408" s="2" t="s">
        <v>3941</v>
      </c>
      <c r="L2408" s="373" t="s">
        <v>3461</v>
      </c>
    </row>
    <row r="2409" spans="1:12">
      <c r="A2409" s="2" t="s">
        <v>4858</v>
      </c>
      <c r="B2409" s="2">
        <v>1287491</v>
      </c>
      <c r="C2409" s="2" t="s">
        <v>3148</v>
      </c>
      <c r="D2409" s="2" t="s">
        <v>3149</v>
      </c>
      <c r="E2409" s="2">
        <v>-50000</v>
      </c>
      <c r="F2409" s="2">
        <v>-50000</v>
      </c>
      <c r="G2409" s="34">
        <v>43899</v>
      </c>
      <c r="H2409" s="2">
        <v>18</v>
      </c>
      <c r="I2409" s="2" t="s">
        <v>4179</v>
      </c>
      <c r="J2409" s="2" t="s">
        <v>3976</v>
      </c>
      <c r="K2409" s="2" t="s">
        <v>3941</v>
      </c>
      <c r="L2409" s="373" t="s">
        <v>3461</v>
      </c>
    </row>
    <row r="2410" spans="1:12">
      <c r="A2410" s="2" t="s">
        <v>5121</v>
      </c>
      <c r="B2410" s="2">
        <v>1265549</v>
      </c>
      <c r="C2410" s="2" t="s">
        <v>3148</v>
      </c>
      <c r="D2410" s="2" t="s">
        <v>3149</v>
      </c>
      <c r="E2410" s="2">
        <v>-547550</v>
      </c>
      <c r="F2410" s="2">
        <v>-1453.55</v>
      </c>
      <c r="G2410" s="34">
        <v>43825</v>
      </c>
      <c r="H2410" s="2">
        <v>92</v>
      </c>
      <c r="I2410" s="2" t="s">
        <v>4174</v>
      </c>
      <c r="J2410" s="2" t="s">
        <v>3976</v>
      </c>
      <c r="K2410" s="2" t="s">
        <v>3941</v>
      </c>
      <c r="L2410" s="373" t="s">
        <v>3461</v>
      </c>
    </row>
    <row r="2411" spans="1:12">
      <c r="A2411" s="2" t="s">
        <v>3994</v>
      </c>
      <c r="B2411" s="2">
        <v>902065</v>
      </c>
      <c r="C2411" s="2" t="s">
        <v>3148</v>
      </c>
      <c r="D2411" s="2" t="s">
        <v>3149</v>
      </c>
      <c r="E2411" s="2">
        <v>-411500</v>
      </c>
      <c r="F2411" s="2">
        <v>-240.98</v>
      </c>
      <c r="G2411" s="34">
        <v>43731</v>
      </c>
      <c r="H2411" s="2">
        <v>186</v>
      </c>
      <c r="I2411" s="2" t="s">
        <v>3870</v>
      </c>
      <c r="J2411" s="2" t="s">
        <v>3976</v>
      </c>
      <c r="K2411" s="2" t="s">
        <v>3941</v>
      </c>
      <c r="L2411" s="373" t="s">
        <v>3461</v>
      </c>
    </row>
    <row r="2412" spans="1:12">
      <c r="A2412" s="2" t="s">
        <v>5122</v>
      </c>
      <c r="B2412" s="2">
        <v>650088</v>
      </c>
      <c r="C2412" s="2" t="s">
        <v>3153</v>
      </c>
      <c r="D2412" s="2" t="s">
        <v>3154</v>
      </c>
      <c r="E2412" s="2">
        <v>72790</v>
      </c>
      <c r="F2412" s="2">
        <v>72790</v>
      </c>
      <c r="G2412" s="34">
        <v>43886</v>
      </c>
      <c r="H2412" s="2">
        <v>31</v>
      </c>
      <c r="I2412" s="2" t="s">
        <v>4177</v>
      </c>
      <c r="J2412" s="2" t="s">
        <v>3996</v>
      </c>
      <c r="K2412" s="2" t="s">
        <v>3941</v>
      </c>
      <c r="L2412" s="373" t="s">
        <v>3461</v>
      </c>
    </row>
    <row r="2413" spans="1:12">
      <c r="A2413" s="2" t="s">
        <v>5123</v>
      </c>
      <c r="B2413" s="2">
        <v>1207191</v>
      </c>
      <c r="C2413" s="2" t="s">
        <v>3153</v>
      </c>
      <c r="D2413" s="2" t="s">
        <v>3154</v>
      </c>
      <c r="E2413" s="2">
        <v>177999.46</v>
      </c>
      <c r="F2413" s="2">
        <v>177999.46</v>
      </c>
      <c r="G2413" s="34">
        <v>43743</v>
      </c>
      <c r="H2413" s="2">
        <v>174</v>
      </c>
      <c r="I2413" s="2" t="s">
        <v>4174</v>
      </c>
      <c r="J2413" s="2" t="s">
        <v>3964</v>
      </c>
      <c r="K2413" s="2" t="s">
        <v>3941</v>
      </c>
      <c r="L2413" s="373" t="s">
        <v>3461</v>
      </c>
    </row>
    <row r="2414" spans="1:12">
      <c r="A2414" s="2" t="s">
        <v>3995</v>
      </c>
      <c r="B2414" s="2">
        <v>1082640</v>
      </c>
      <c r="C2414" s="2" t="s">
        <v>3153</v>
      </c>
      <c r="D2414" s="2" t="s">
        <v>3154</v>
      </c>
      <c r="E2414" s="2">
        <v>9747.98</v>
      </c>
      <c r="F2414" s="2">
        <v>9747.98</v>
      </c>
      <c r="G2414" s="34">
        <v>43571</v>
      </c>
      <c r="H2414" s="2">
        <v>346</v>
      </c>
      <c r="I2414" s="2" t="s">
        <v>3870</v>
      </c>
      <c r="J2414" s="2" t="s">
        <v>3996</v>
      </c>
      <c r="K2414" s="2" t="s">
        <v>3941</v>
      </c>
      <c r="L2414" s="373" t="s">
        <v>3461</v>
      </c>
    </row>
    <row r="2415" spans="1:12">
      <c r="A2415" s="2" t="s">
        <v>5122</v>
      </c>
      <c r="B2415" s="2">
        <v>650088</v>
      </c>
      <c r="C2415" s="2" t="s">
        <v>3153</v>
      </c>
      <c r="D2415" s="2" t="s">
        <v>3154</v>
      </c>
      <c r="E2415" s="2">
        <v>13000.06</v>
      </c>
      <c r="F2415" s="2">
        <v>13000.06</v>
      </c>
      <c r="G2415" s="34">
        <v>43886</v>
      </c>
      <c r="H2415" s="2">
        <v>31</v>
      </c>
      <c r="I2415" s="2" t="s">
        <v>4177</v>
      </c>
      <c r="J2415" s="2" t="s">
        <v>3996</v>
      </c>
      <c r="K2415" s="2" t="s">
        <v>3941</v>
      </c>
      <c r="L2415" s="373" t="s">
        <v>3461</v>
      </c>
    </row>
    <row r="2416" spans="1:12">
      <c r="A2416" s="2" t="s">
        <v>3998</v>
      </c>
      <c r="B2416" s="2">
        <v>1672</v>
      </c>
      <c r="C2416" s="2" t="s">
        <v>3153</v>
      </c>
      <c r="D2416" s="2" t="s">
        <v>3154</v>
      </c>
      <c r="E2416" s="2">
        <v>102684.78</v>
      </c>
      <c r="F2416" s="2">
        <v>799</v>
      </c>
      <c r="G2416" s="34">
        <v>43868</v>
      </c>
      <c r="H2416" s="2">
        <v>49</v>
      </c>
      <c r="I2416" s="2" t="s">
        <v>4177</v>
      </c>
      <c r="J2416" s="2" t="s">
        <v>3996</v>
      </c>
      <c r="K2416" s="2" t="s">
        <v>3941</v>
      </c>
      <c r="L2416" s="373" t="s">
        <v>3461</v>
      </c>
    </row>
    <row r="2417" spans="1:12">
      <c r="A2417" s="2" t="s">
        <v>5122</v>
      </c>
      <c r="B2417" s="2">
        <v>650088</v>
      </c>
      <c r="C2417" s="2" t="s">
        <v>3153</v>
      </c>
      <c r="D2417" s="2" t="s">
        <v>3154</v>
      </c>
      <c r="E2417" s="2">
        <v>8499.5400000000009</v>
      </c>
      <c r="F2417" s="2">
        <v>8499.5400000000009</v>
      </c>
      <c r="G2417" s="34">
        <v>43886</v>
      </c>
      <c r="H2417" s="2">
        <v>31</v>
      </c>
      <c r="I2417" s="2" t="s">
        <v>4177</v>
      </c>
      <c r="J2417" s="2" t="s">
        <v>3996</v>
      </c>
      <c r="K2417" s="2" t="s">
        <v>3941</v>
      </c>
      <c r="L2417" s="373" t="s">
        <v>3461</v>
      </c>
    </row>
    <row r="2418" spans="1:12">
      <c r="A2418" s="2" t="s">
        <v>4689</v>
      </c>
      <c r="B2418" s="2">
        <v>294582</v>
      </c>
      <c r="C2418" s="2" t="s">
        <v>3153</v>
      </c>
      <c r="D2418" s="2" t="s">
        <v>3154</v>
      </c>
      <c r="E2418" s="2">
        <v>32000</v>
      </c>
      <c r="F2418" s="2">
        <v>6001</v>
      </c>
      <c r="G2418" s="34">
        <v>43838</v>
      </c>
      <c r="H2418" s="2">
        <v>79</v>
      </c>
      <c r="I2418" s="2" t="s">
        <v>4181</v>
      </c>
      <c r="J2418" s="2" t="s">
        <v>3996</v>
      </c>
      <c r="K2418" s="2" t="s">
        <v>3941</v>
      </c>
      <c r="L2418" s="373" t="s">
        <v>3461</v>
      </c>
    </row>
    <row r="2419" spans="1:12">
      <c r="A2419" s="2" t="s">
        <v>4689</v>
      </c>
      <c r="B2419" s="2">
        <v>294582</v>
      </c>
      <c r="C2419" s="2" t="s">
        <v>3153</v>
      </c>
      <c r="D2419" s="2" t="s">
        <v>3154</v>
      </c>
      <c r="E2419" s="2">
        <v>48940</v>
      </c>
      <c r="F2419" s="2">
        <v>3800</v>
      </c>
      <c r="G2419" s="34">
        <v>43838</v>
      </c>
      <c r="H2419" s="2">
        <v>79</v>
      </c>
      <c r="I2419" s="2" t="s">
        <v>4181</v>
      </c>
      <c r="J2419" s="2" t="s">
        <v>3996</v>
      </c>
      <c r="K2419" s="2" t="s">
        <v>3941</v>
      </c>
      <c r="L2419" s="373" t="s">
        <v>3461</v>
      </c>
    </row>
    <row r="2420" spans="1:12">
      <c r="A2420" s="2" t="s">
        <v>3997</v>
      </c>
      <c r="B2420" s="2">
        <v>963796</v>
      </c>
      <c r="C2420" s="2" t="s">
        <v>3153</v>
      </c>
      <c r="D2420" s="2" t="s">
        <v>3154</v>
      </c>
      <c r="E2420" s="2">
        <v>129991.16</v>
      </c>
      <c r="F2420" s="2">
        <v>19830.16</v>
      </c>
      <c r="G2420" s="34">
        <v>43636</v>
      </c>
      <c r="H2420" s="2">
        <v>281</v>
      </c>
      <c r="I2420" s="2" t="s">
        <v>3870</v>
      </c>
      <c r="J2420" s="2" t="s">
        <v>3996</v>
      </c>
      <c r="K2420" s="2" t="s">
        <v>3941</v>
      </c>
      <c r="L2420" s="373" t="s">
        <v>3461</v>
      </c>
    </row>
    <row r="2421" spans="1:12">
      <c r="A2421" s="2" t="s">
        <v>3998</v>
      </c>
      <c r="B2421" s="2">
        <v>1672</v>
      </c>
      <c r="C2421" s="2" t="s">
        <v>3153</v>
      </c>
      <c r="D2421" s="2" t="s">
        <v>3154</v>
      </c>
      <c r="E2421" s="2">
        <v>111684.64</v>
      </c>
      <c r="F2421" s="2">
        <v>400</v>
      </c>
      <c r="G2421" s="34">
        <v>43679</v>
      </c>
      <c r="H2421" s="2">
        <v>238</v>
      </c>
      <c r="I2421" s="2" t="s">
        <v>3870</v>
      </c>
      <c r="J2421" s="2" t="s">
        <v>3996</v>
      </c>
      <c r="K2421" s="2" t="s">
        <v>3941</v>
      </c>
      <c r="L2421" s="373" t="s">
        <v>3461</v>
      </c>
    </row>
    <row r="2422" spans="1:12">
      <c r="A2422" s="2" t="s">
        <v>3995</v>
      </c>
      <c r="B2422" s="2">
        <v>1082640</v>
      </c>
      <c r="C2422" s="2" t="s">
        <v>3153</v>
      </c>
      <c r="D2422" s="2" t="s">
        <v>3154</v>
      </c>
      <c r="E2422" s="2">
        <v>15159.46</v>
      </c>
      <c r="F2422" s="2">
        <v>15159.46</v>
      </c>
      <c r="G2422" s="34">
        <v>43571</v>
      </c>
      <c r="H2422" s="2">
        <v>346</v>
      </c>
      <c r="I2422" s="2" t="s">
        <v>3870</v>
      </c>
      <c r="J2422" s="2" t="s">
        <v>3996</v>
      </c>
      <c r="K2422" s="2" t="s">
        <v>3941</v>
      </c>
      <c r="L2422" s="373" t="s">
        <v>3461</v>
      </c>
    </row>
    <row r="2423" spans="1:12">
      <c r="A2423" s="2" t="s">
        <v>5124</v>
      </c>
      <c r="B2423" s="2">
        <v>294577</v>
      </c>
      <c r="C2423" s="2" t="s">
        <v>3153</v>
      </c>
      <c r="D2423" s="2" t="s">
        <v>3154</v>
      </c>
      <c r="E2423" s="2">
        <v>102768.9</v>
      </c>
      <c r="F2423" s="2">
        <v>102768.9</v>
      </c>
      <c r="G2423" s="34">
        <v>43903</v>
      </c>
      <c r="H2423" s="2">
        <v>14</v>
      </c>
      <c r="I2423" s="2" t="s">
        <v>4179</v>
      </c>
      <c r="J2423" s="2" t="s">
        <v>3996</v>
      </c>
      <c r="K2423" s="2" t="s">
        <v>3941</v>
      </c>
      <c r="L2423" s="373" t="s">
        <v>3461</v>
      </c>
    </row>
    <row r="2424" spans="1:12">
      <c r="A2424" s="2" t="s">
        <v>5122</v>
      </c>
      <c r="B2424" s="2">
        <v>650088</v>
      </c>
      <c r="C2424" s="2" t="s">
        <v>3153</v>
      </c>
      <c r="D2424" s="2" t="s">
        <v>3154</v>
      </c>
      <c r="E2424" s="2">
        <v>9894.99</v>
      </c>
      <c r="F2424" s="2">
        <v>9894.99</v>
      </c>
      <c r="G2424" s="34">
        <v>43886</v>
      </c>
      <c r="H2424" s="2">
        <v>31</v>
      </c>
      <c r="I2424" s="2" t="s">
        <v>4177</v>
      </c>
      <c r="J2424" s="2" t="s">
        <v>3996</v>
      </c>
      <c r="K2424" s="2" t="s">
        <v>3941</v>
      </c>
      <c r="L2424" s="373" t="s">
        <v>3461</v>
      </c>
    </row>
    <row r="2425" spans="1:12">
      <c r="A2425" s="2" t="s">
        <v>5123</v>
      </c>
      <c r="B2425" s="2">
        <v>1207191</v>
      </c>
      <c r="C2425" s="2" t="s">
        <v>3153</v>
      </c>
      <c r="D2425" s="2" t="s">
        <v>3154</v>
      </c>
      <c r="E2425" s="2">
        <v>66200.36</v>
      </c>
      <c r="F2425" s="2">
        <v>66200.36</v>
      </c>
      <c r="G2425" s="34">
        <v>43809</v>
      </c>
      <c r="H2425" s="2">
        <v>108</v>
      </c>
      <c r="I2425" s="2" t="s">
        <v>4174</v>
      </c>
      <c r="J2425" s="2" t="s">
        <v>3964</v>
      </c>
      <c r="K2425" s="2" t="s">
        <v>3941</v>
      </c>
      <c r="L2425" s="373" t="s">
        <v>3461</v>
      </c>
    </row>
    <row r="2426" spans="1:12">
      <c r="A2426" s="2" t="s">
        <v>3998</v>
      </c>
      <c r="B2426" s="2">
        <v>1672</v>
      </c>
      <c r="C2426" s="2" t="s">
        <v>3153</v>
      </c>
      <c r="D2426" s="2" t="s">
        <v>3154</v>
      </c>
      <c r="E2426" s="2">
        <v>72693.899999999994</v>
      </c>
      <c r="F2426" s="2">
        <v>43</v>
      </c>
      <c r="G2426" s="34">
        <v>43605</v>
      </c>
      <c r="H2426" s="2">
        <v>312</v>
      </c>
      <c r="I2426" s="2" t="s">
        <v>3870</v>
      </c>
      <c r="J2426" s="2" t="s">
        <v>3996</v>
      </c>
      <c r="K2426" s="2" t="s">
        <v>3941</v>
      </c>
      <c r="L2426" s="373" t="s">
        <v>3461</v>
      </c>
    </row>
    <row r="2427" spans="1:12">
      <c r="A2427" s="2" t="s">
        <v>5122</v>
      </c>
      <c r="B2427" s="2">
        <v>650088</v>
      </c>
      <c r="C2427" s="2" t="s">
        <v>3153</v>
      </c>
      <c r="D2427" s="2" t="s">
        <v>3154</v>
      </c>
      <c r="E2427" s="2">
        <v>9699.6</v>
      </c>
      <c r="F2427" s="2">
        <v>9699.6</v>
      </c>
      <c r="G2427" s="34">
        <v>43886</v>
      </c>
      <c r="H2427" s="2">
        <v>31</v>
      </c>
      <c r="I2427" s="2" t="s">
        <v>4177</v>
      </c>
      <c r="J2427" s="2" t="s">
        <v>3996</v>
      </c>
      <c r="K2427" s="2" t="s">
        <v>3941</v>
      </c>
      <c r="L2427" s="373" t="s">
        <v>3461</v>
      </c>
    </row>
    <row r="2428" spans="1:12">
      <c r="A2428" s="2" t="s">
        <v>3998</v>
      </c>
      <c r="B2428" s="2">
        <v>1672</v>
      </c>
      <c r="C2428" s="2" t="s">
        <v>3153</v>
      </c>
      <c r="D2428" s="2" t="s">
        <v>3154</v>
      </c>
      <c r="E2428" s="2">
        <v>71508</v>
      </c>
      <c r="F2428" s="2">
        <v>2000</v>
      </c>
      <c r="G2428" s="34">
        <v>43787</v>
      </c>
      <c r="H2428" s="2">
        <v>130</v>
      </c>
      <c r="I2428" s="2" t="s">
        <v>4174</v>
      </c>
      <c r="J2428" s="2" t="s">
        <v>3996</v>
      </c>
      <c r="K2428" s="2" t="s">
        <v>3941</v>
      </c>
      <c r="L2428" s="373" t="s">
        <v>3461</v>
      </c>
    </row>
    <row r="2429" spans="1:12">
      <c r="A2429" s="2" t="s">
        <v>4678</v>
      </c>
      <c r="B2429" s="2">
        <v>1361</v>
      </c>
      <c r="C2429" s="2" t="s">
        <v>3153</v>
      </c>
      <c r="D2429" s="2" t="s">
        <v>3154</v>
      </c>
      <c r="E2429" s="2">
        <v>20339.66</v>
      </c>
      <c r="F2429" s="2">
        <v>20339.66</v>
      </c>
      <c r="G2429" s="34">
        <v>43775</v>
      </c>
      <c r="H2429" s="2">
        <v>142</v>
      </c>
      <c r="I2429" s="2" t="s">
        <v>4174</v>
      </c>
      <c r="J2429" s="2" t="s">
        <v>3996</v>
      </c>
      <c r="K2429" s="2" t="s">
        <v>3941</v>
      </c>
      <c r="L2429" s="373" t="s">
        <v>3461</v>
      </c>
    </row>
    <row r="2430" spans="1:12">
      <c r="A2430" s="2" t="s">
        <v>4678</v>
      </c>
      <c r="B2430" s="2">
        <v>1361</v>
      </c>
      <c r="C2430" s="2" t="s">
        <v>3153</v>
      </c>
      <c r="D2430" s="2" t="s">
        <v>3154</v>
      </c>
      <c r="E2430" s="2">
        <v>32879.519999999997</v>
      </c>
      <c r="F2430" s="2">
        <v>2034.38</v>
      </c>
      <c r="G2430" s="34">
        <v>43775</v>
      </c>
      <c r="H2430" s="2">
        <v>142</v>
      </c>
      <c r="I2430" s="2" t="s">
        <v>4174</v>
      </c>
      <c r="J2430" s="2" t="s">
        <v>3996</v>
      </c>
      <c r="K2430" s="2" t="s">
        <v>3941</v>
      </c>
      <c r="L2430" s="373" t="s">
        <v>3461</v>
      </c>
    </row>
    <row r="2431" spans="1:12">
      <c r="A2431" s="2" t="s">
        <v>3999</v>
      </c>
      <c r="B2431" s="2">
        <v>190266</v>
      </c>
      <c r="C2431" s="2" t="s">
        <v>3153</v>
      </c>
      <c r="D2431" s="2" t="s">
        <v>3154</v>
      </c>
      <c r="E2431" s="2">
        <v>7098.88</v>
      </c>
      <c r="F2431" s="2">
        <v>6410.4</v>
      </c>
      <c r="G2431" s="34">
        <v>43572</v>
      </c>
      <c r="H2431" s="2">
        <v>345</v>
      </c>
      <c r="I2431" s="2" t="s">
        <v>3870</v>
      </c>
      <c r="J2431" s="2" t="s">
        <v>3996</v>
      </c>
      <c r="K2431" s="2" t="s">
        <v>3941</v>
      </c>
      <c r="L2431" s="373" t="s">
        <v>3461</v>
      </c>
    </row>
    <row r="2432" spans="1:12">
      <c r="A2432" s="2" t="s">
        <v>5122</v>
      </c>
      <c r="B2432" s="2">
        <v>650088</v>
      </c>
      <c r="C2432" s="2" t="s">
        <v>3153</v>
      </c>
      <c r="D2432" s="2" t="s">
        <v>3154</v>
      </c>
      <c r="E2432" s="2">
        <v>7000</v>
      </c>
      <c r="F2432" s="2">
        <v>7000</v>
      </c>
      <c r="G2432" s="34">
        <v>43888</v>
      </c>
      <c r="H2432" s="2">
        <v>29</v>
      </c>
      <c r="I2432" s="2" t="s">
        <v>4179</v>
      </c>
      <c r="J2432" s="2" t="s">
        <v>3996</v>
      </c>
      <c r="K2432" s="2" t="s">
        <v>3941</v>
      </c>
      <c r="L2432" s="373" t="s">
        <v>3461</v>
      </c>
    </row>
    <row r="2433" spans="1:12">
      <c r="A2433" s="2" t="s">
        <v>5122</v>
      </c>
      <c r="B2433" s="2">
        <v>650088</v>
      </c>
      <c r="C2433" s="2" t="s">
        <v>3153</v>
      </c>
      <c r="D2433" s="2" t="s">
        <v>3154</v>
      </c>
      <c r="E2433" s="2">
        <v>6250.46</v>
      </c>
      <c r="F2433" s="2">
        <v>6250.36</v>
      </c>
      <c r="G2433" s="34">
        <v>43886</v>
      </c>
      <c r="H2433" s="2">
        <v>31</v>
      </c>
      <c r="I2433" s="2" t="s">
        <v>4177</v>
      </c>
      <c r="J2433" s="2" t="s">
        <v>3996</v>
      </c>
      <c r="K2433" s="2" t="s">
        <v>3941</v>
      </c>
      <c r="L2433" s="373" t="s">
        <v>3461</v>
      </c>
    </row>
    <row r="2434" spans="1:12">
      <c r="A2434" s="2" t="s">
        <v>5123</v>
      </c>
      <c r="B2434" s="2">
        <v>1207191</v>
      </c>
      <c r="C2434" s="2" t="s">
        <v>3153</v>
      </c>
      <c r="D2434" s="2" t="s">
        <v>3154</v>
      </c>
      <c r="E2434" s="2">
        <v>133500.48000000001</v>
      </c>
      <c r="F2434" s="2">
        <v>133500.48000000001</v>
      </c>
      <c r="G2434" s="34">
        <v>43881</v>
      </c>
      <c r="H2434" s="2">
        <v>36</v>
      </c>
      <c r="I2434" s="2" t="s">
        <v>4177</v>
      </c>
      <c r="J2434" s="2" t="s">
        <v>3964</v>
      </c>
      <c r="K2434" s="2" t="s">
        <v>3941</v>
      </c>
      <c r="L2434" s="373" t="s">
        <v>3461</v>
      </c>
    </row>
    <row r="2435" spans="1:12">
      <c r="A2435" s="2" t="s">
        <v>5122</v>
      </c>
      <c r="B2435" s="2">
        <v>650088</v>
      </c>
      <c r="C2435" s="2" t="s">
        <v>3153</v>
      </c>
      <c r="D2435" s="2" t="s">
        <v>3154</v>
      </c>
      <c r="E2435" s="2">
        <v>11200.01</v>
      </c>
      <c r="F2435" s="2">
        <v>11200.01</v>
      </c>
      <c r="G2435" s="34">
        <v>43901</v>
      </c>
      <c r="H2435" s="2">
        <v>16</v>
      </c>
      <c r="I2435" s="2" t="s">
        <v>4179</v>
      </c>
      <c r="J2435" s="2" t="s">
        <v>3996</v>
      </c>
      <c r="K2435" s="2" t="s">
        <v>3941</v>
      </c>
      <c r="L2435" s="373" t="s">
        <v>3461</v>
      </c>
    </row>
    <row r="2436" spans="1:12">
      <c r="A2436" s="2" t="s">
        <v>4689</v>
      </c>
      <c r="B2436" s="2">
        <v>294582</v>
      </c>
      <c r="C2436" s="2" t="s">
        <v>3153</v>
      </c>
      <c r="D2436" s="2" t="s">
        <v>3154</v>
      </c>
      <c r="E2436" s="2">
        <v>74880.009999999995</v>
      </c>
      <c r="F2436" s="2">
        <v>293.22000000000003</v>
      </c>
      <c r="G2436" s="34">
        <v>43838</v>
      </c>
      <c r="H2436" s="2">
        <v>79</v>
      </c>
      <c r="I2436" s="2" t="s">
        <v>4181</v>
      </c>
      <c r="J2436" s="2" t="s">
        <v>3996</v>
      </c>
      <c r="K2436" s="2" t="s">
        <v>3941</v>
      </c>
      <c r="L2436" s="373" t="s">
        <v>3461</v>
      </c>
    </row>
    <row r="2437" spans="1:12">
      <c r="A2437" s="2" t="s">
        <v>4678</v>
      </c>
      <c r="B2437" s="2">
        <v>1361</v>
      </c>
      <c r="C2437" s="2" t="s">
        <v>3153</v>
      </c>
      <c r="D2437" s="2" t="s">
        <v>3154</v>
      </c>
      <c r="E2437" s="2">
        <v>24749.32</v>
      </c>
      <c r="F2437" s="2">
        <v>24749.32</v>
      </c>
      <c r="G2437" s="34">
        <v>43816</v>
      </c>
      <c r="H2437" s="2">
        <v>101</v>
      </c>
      <c r="I2437" s="2" t="s">
        <v>4174</v>
      </c>
      <c r="J2437" s="2" t="s">
        <v>3996</v>
      </c>
      <c r="K2437" s="2" t="s">
        <v>3941</v>
      </c>
      <c r="L2437" s="373" t="s">
        <v>3461</v>
      </c>
    </row>
    <row r="2438" spans="1:12">
      <c r="A2438" s="2" t="s">
        <v>3997</v>
      </c>
      <c r="B2438" s="2">
        <v>963796</v>
      </c>
      <c r="C2438" s="2" t="s">
        <v>3153</v>
      </c>
      <c r="D2438" s="2" t="s">
        <v>3154</v>
      </c>
      <c r="E2438" s="2">
        <v>121050.3</v>
      </c>
      <c r="F2438" s="2">
        <v>121050.3</v>
      </c>
      <c r="G2438" s="34">
        <v>43894</v>
      </c>
      <c r="H2438" s="2">
        <v>23</v>
      </c>
      <c r="I2438" s="2" t="s">
        <v>4179</v>
      </c>
      <c r="J2438" s="2" t="s">
        <v>3996</v>
      </c>
      <c r="K2438" s="2" t="s">
        <v>3941</v>
      </c>
      <c r="L2438" s="373" t="s">
        <v>3461</v>
      </c>
    </row>
    <row r="2439" spans="1:12">
      <c r="A2439" s="2" t="s">
        <v>4689</v>
      </c>
      <c r="B2439" s="2">
        <v>294582</v>
      </c>
      <c r="C2439" s="2" t="s">
        <v>3153</v>
      </c>
      <c r="D2439" s="2" t="s">
        <v>3154</v>
      </c>
      <c r="E2439" s="2">
        <v>17820</v>
      </c>
      <c r="F2439" s="2">
        <v>17820</v>
      </c>
      <c r="G2439" s="34">
        <v>43838</v>
      </c>
      <c r="H2439" s="2">
        <v>79</v>
      </c>
      <c r="I2439" s="2" t="s">
        <v>4181</v>
      </c>
      <c r="J2439" s="2" t="s">
        <v>3996</v>
      </c>
      <c r="K2439" s="2" t="s">
        <v>3941</v>
      </c>
      <c r="L2439" s="373" t="s">
        <v>3461</v>
      </c>
    </row>
    <row r="2440" spans="1:12">
      <c r="A2440" s="2" t="s">
        <v>4689</v>
      </c>
      <c r="B2440" s="2">
        <v>294582</v>
      </c>
      <c r="C2440" s="2" t="s">
        <v>3153</v>
      </c>
      <c r="D2440" s="2" t="s">
        <v>3154</v>
      </c>
      <c r="E2440" s="2">
        <v>7000</v>
      </c>
      <c r="F2440" s="2">
        <v>7000</v>
      </c>
      <c r="G2440" s="34">
        <v>43838</v>
      </c>
      <c r="H2440" s="2">
        <v>79</v>
      </c>
      <c r="I2440" s="2" t="s">
        <v>4181</v>
      </c>
      <c r="J2440" s="2" t="s">
        <v>3996</v>
      </c>
      <c r="K2440" s="2" t="s">
        <v>3941</v>
      </c>
      <c r="L2440" s="373" t="s">
        <v>3461</v>
      </c>
    </row>
    <row r="2441" spans="1:12">
      <c r="A2441" s="2" t="s">
        <v>4678</v>
      </c>
      <c r="B2441" s="2">
        <v>1361</v>
      </c>
      <c r="C2441" s="2" t="s">
        <v>3153</v>
      </c>
      <c r="D2441" s="2" t="s">
        <v>3154</v>
      </c>
      <c r="E2441" s="2">
        <v>18524.82</v>
      </c>
      <c r="F2441" s="2">
        <v>18524.82</v>
      </c>
      <c r="G2441" s="34">
        <v>43775</v>
      </c>
      <c r="H2441" s="2">
        <v>142</v>
      </c>
      <c r="I2441" s="2" t="s">
        <v>4174</v>
      </c>
      <c r="J2441" s="2" t="s">
        <v>3996</v>
      </c>
      <c r="K2441" s="2" t="s">
        <v>3941</v>
      </c>
      <c r="L2441" s="373" t="s">
        <v>3461</v>
      </c>
    </row>
    <row r="2442" spans="1:12">
      <c r="A2442" s="2" t="s">
        <v>4000</v>
      </c>
      <c r="B2442" s="2">
        <v>351116</v>
      </c>
      <c r="C2442" s="2" t="s">
        <v>3153</v>
      </c>
      <c r="D2442" s="2" t="s">
        <v>3154</v>
      </c>
      <c r="E2442" s="2">
        <v>7599.2</v>
      </c>
      <c r="F2442" s="2">
        <v>7599.2</v>
      </c>
      <c r="G2442" s="34">
        <v>43697</v>
      </c>
      <c r="H2442" s="2">
        <v>220</v>
      </c>
      <c r="I2442" s="2" t="s">
        <v>3870</v>
      </c>
      <c r="J2442" s="2" t="s">
        <v>3996</v>
      </c>
      <c r="K2442" s="2" t="s">
        <v>3941</v>
      </c>
      <c r="L2442" s="373" t="s">
        <v>3461</v>
      </c>
    </row>
    <row r="2443" spans="1:12">
      <c r="A2443" s="2" t="s">
        <v>5122</v>
      </c>
      <c r="B2443" s="2">
        <v>650088</v>
      </c>
      <c r="C2443" s="2" t="s">
        <v>3153</v>
      </c>
      <c r="D2443" s="2" t="s">
        <v>3154</v>
      </c>
      <c r="E2443" s="2">
        <v>6999.76</v>
      </c>
      <c r="F2443" s="2">
        <v>6999.76</v>
      </c>
      <c r="G2443" s="34">
        <v>43886</v>
      </c>
      <c r="H2443" s="2">
        <v>31</v>
      </c>
      <c r="I2443" s="2" t="s">
        <v>4177</v>
      </c>
      <c r="J2443" s="2" t="s">
        <v>3996</v>
      </c>
      <c r="K2443" s="2" t="s">
        <v>3941</v>
      </c>
      <c r="L2443" s="373" t="s">
        <v>3461</v>
      </c>
    </row>
    <row r="2444" spans="1:12">
      <c r="A2444" s="2" t="s">
        <v>5123</v>
      </c>
      <c r="B2444" s="2">
        <v>1207191</v>
      </c>
      <c r="C2444" s="2" t="s">
        <v>3153</v>
      </c>
      <c r="D2444" s="2" t="s">
        <v>3154</v>
      </c>
      <c r="E2444" s="2">
        <v>48000</v>
      </c>
      <c r="F2444" s="2">
        <v>48000</v>
      </c>
      <c r="G2444" s="34">
        <v>43802</v>
      </c>
      <c r="H2444" s="2">
        <v>115</v>
      </c>
      <c r="I2444" s="2" t="s">
        <v>4174</v>
      </c>
      <c r="J2444" s="2" t="s">
        <v>3964</v>
      </c>
      <c r="K2444" s="2" t="s">
        <v>3941</v>
      </c>
      <c r="L2444" s="373" t="s">
        <v>3461</v>
      </c>
    </row>
    <row r="2445" spans="1:12">
      <c r="A2445" s="2" t="s">
        <v>4678</v>
      </c>
      <c r="B2445" s="2">
        <v>1361</v>
      </c>
      <c r="C2445" s="2" t="s">
        <v>3153</v>
      </c>
      <c r="D2445" s="2" t="s">
        <v>3154</v>
      </c>
      <c r="E2445" s="2">
        <v>26954.74</v>
      </c>
      <c r="F2445" s="2">
        <v>26954.74</v>
      </c>
      <c r="G2445" s="34">
        <v>43775</v>
      </c>
      <c r="H2445" s="2">
        <v>142</v>
      </c>
      <c r="I2445" s="2" t="s">
        <v>4174</v>
      </c>
      <c r="J2445" s="2" t="s">
        <v>3996</v>
      </c>
      <c r="K2445" s="2" t="s">
        <v>3941</v>
      </c>
      <c r="L2445" s="373" t="s">
        <v>3461</v>
      </c>
    </row>
    <row r="2446" spans="1:12">
      <c r="A2446" s="2" t="s">
        <v>4678</v>
      </c>
      <c r="B2446" s="2">
        <v>1361</v>
      </c>
      <c r="C2446" s="2" t="s">
        <v>3153</v>
      </c>
      <c r="D2446" s="2" t="s">
        <v>3154</v>
      </c>
      <c r="E2446" s="2">
        <v>6480.56</v>
      </c>
      <c r="F2446" s="2">
        <v>6480.56</v>
      </c>
      <c r="G2446" s="34">
        <v>43775</v>
      </c>
      <c r="H2446" s="2">
        <v>142</v>
      </c>
      <c r="I2446" s="2" t="s">
        <v>4174</v>
      </c>
      <c r="J2446" s="2" t="s">
        <v>3996</v>
      </c>
      <c r="K2446" s="2" t="s">
        <v>3941</v>
      </c>
      <c r="L2446" s="373" t="s">
        <v>3461</v>
      </c>
    </row>
    <row r="2447" spans="1:12">
      <c r="A2447" s="2" t="s">
        <v>4678</v>
      </c>
      <c r="B2447" s="2">
        <v>1361</v>
      </c>
      <c r="C2447" s="2" t="s">
        <v>3153</v>
      </c>
      <c r="D2447" s="2" t="s">
        <v>3154</v>
      </c>
      <c r="E2447" s="2">
        <v>43380.34</v>
      </c>
      <c r="F2447" s="2">
        <v>43380.34</v>
      </c>
      <c r="G2447" s="34">
        <v>43775</v>
      </c>
      <c r="H2447" s="2">
        <v>142</v>
      </c>
      <c r="I2447" s="2" t="s">
        <v>4174</v>
      </c>
      <c r="J2447" s="2" t="s">
        <v>3996</v>
      </c>
      <c r="K2447" s="2" t="s">
        <v>3941</v>
      </c>
      <c r="L2447" s="373" t="s">
        <v>3461</v>
      </c>
    </row>
    <row r="2448" spans="1:12">
      <c r="A2448" s="2" t="s">
        <v>3999</v>
      </c>
      <c r="B2448" s="2">
        <v>190266</v>
      </c>
      <c r="C2448" s="2" t="s">
        <v>3153</v>
      </c>
      <c r="D2448" s="2" t="s">
        <v>3154</v>
      </c>
      <c r="E2448" s="2">
        <v>180399.58</v>
      </c>
      <c r="F2448" s="2">
        <v>180399.58</v>
      </c>
      <c r="G2448" s="34">
        <v>43906</v>
      </c>
      <c r="H2448" s="2">
        <v>11</v>
      </c>
      <c r="I2448" s="2" t="s">
        <v>4179</v>
      </c>
      <c r="J2448" s="2" t="s">
        <v>3996</v>
      </c>
      <c r="K2448" s="2" t="s">
        <v>3941</v>
      </c>
      <c r="L2448" s="373" t="s">
        <v>3461</v>
      </c>
    </row>
    <row r="2449" spans="1:12">
      <c r="A2449" s="2" t="s">
        <v>3957</v>
      </c>
      <c r="B2449" s="2">
        <v>1289890</v>
      </c>
      <c r="C2449" s="2" t="s">
        <v>3148</v>
      </c>
      <c r="D2449" s="2" t="s">
        <v>3149</v>
      </c>
      <c r="E2449" s="2">
        <v>-5000</v>
      </c>
      <c r="F2449" s="2">
        <v>-5000</v>
      </c>
      <c r="G2449" s="34">
        <v>43906</v>
      </c>
      <c r="H2449" s="2">
        <v>11</v>
      </c>
      <c r="I2449" s="2" t="s">
        <v>4179</v>
      </c>
      <c r="J2449" s="2" t="s">
        <v>4004</v>
      </c>
      <c r="K2449" s="2" t="s">
        <v>3150</v>
      </c>
      <c r="L2449" s="373" t="s">
        <v>3461</v>
      </c>
    </row>
    <row r="2450" spans="1:12">
      <c r="A2450" s="2" t="s">
        <v>5125</v>
      </c>
      <c r="B2450" s="2">
        <v>1289326</v>
      </c>
      <c r="C2450" s="2" t="s">
        <v>3148</v>
      </c>
      <c r="D2450" s="2" t="s">
        <v>3149</v>
      </c>
      <c r="E2450" s="2">
        <v>-10000</v>
      </c>
      <c r="F2450" s="2">
        <v>-10000</v>
      </c>
      <c r="G2450" s="34">
        <v>43904</v>
      </c>
      <c r="H2450" s="2">
        <v>13</v>
      </c>
      <c r="I2450" s="2" t="s">
        <v>4179</v>
      </c>
      <c r="J2450" s="2" t="s">
        <v>4004</v>
      </c>
      <c r="K2450" s="2" t="s">
        <v>3150</v>
      </c>
      <c r="L2450" s="373" t="s">
        <v>3461</v>
      </c>
    </row>
    <row r="2451" spans="1:12">
      <c r="A2451" s="2" t="s">
        <v>4336</v>
      </c>
      <c r="B2451" s="2">
        <v>1288689</v>
      </c>
      <c r="C2451" s="2" t="s">
        <v>3148</v>
      </c>
      <c r="D2451" s="2" t="s">
        <v>3149</v>
      </c>
      <c r="E2451" s="2">
        <v>-11000</v>
      </c>
      <c r="F2451" s="2">
        <v>-11000</v>
      </c>
      <c r="G2451" s="34">
        <v>43902</v>
      </c>
      <c r="H2451" s="2">
        <v>15</v>
      </c>
      <c r="I2451" s="2" t="s">
        <v>4179</v>
      </c>
      <c r="J2451" s="2" t="s">
        <v>4004</v>
      </c>
      <c r="K2451" s="2" t="s">
        <v>3150</v>
      </c>
      <c r="L2451" s="373" t="s">
        <v>3461</v>
      </c>
    </row>
    <row r="2452" spans="1:12">
      <c r="A2452" s="2" t="s">
        <v>5126</v>
      </c>
      <c r="B2452" s="2">
        <v>889195</v>
      </c>
      <c r="C2452" s="2" t="s">
        <v>3148</v>
      </c>
      <c r="D2452" s="2" t="s">
        <v>3149</v>
      </c>
      <c r="E2452" s="2">
        <v>-10000</v>
      </c>
      <c r="F2452" s="2">
        <v>-10000</v>
      </c>
      <c r="G2452" s="34">
        <v>43899</v>
      </c>
      <c r="H2452" s="2">
        <v>18</v>
      </c>
      <c r="I2452" s="2" t="s">
        <v>4179</v>
      </c>
      <c r="J2452" s="2" t="s">
        <v>4004</v>
      </c>
      <c r="K2452" s="2" t="s">
        <v>3150</v>
      </c>
      <c r="L2452" s="373" t="s">
        <v>3461</v>
      </c>
    </row>
    <row r="2453" spans="1:12">
      <c r="A2453" s="2" t="s">
        <v>5127</v>
      </c>
      <c r="B2453" s="2">
        <v>1285087</v>
      </c>
      <c r="C2453" s="2" t="s">
        <v>3148</v>
      </c>
      <c r="D2453" s="2" t="s">
        <v>3149</v>
      </c>
      <c r="E2453" s="2">
        <v>-10000</v>
      </c>
      <c r="F2453" s="2">
        <v>-10000</v>
      </c>
      <c r="G2453" s="34">
        <v>43890</v>
      </c>
      <c r="H2453" s="2">
        <v>27</v>
      </c>
      <c r="I2453" s="2" t="s">
        <v>4179</v>
      </c>
      <c r="J2453" s="2" t="s">
        <v>4004</v>
      </c>
      <c r="K2453" s="2" t="s">
        <v>3150</v>
      </c>
      <c r="L2453" s="373" t="s">
        <v>3461</v>
      </c>
    </row>
    <row r="2454" spans="1:12">
      <c r="A2454" s="2" t="s">
        <v>5128</v>
      </c>
      <c r="B2454" s="2">
        <v>1282927</v>
      </c>
      <c r="C2454" s="2" t="s">
        <v>3148</v>
      </c>
      <c r="D2454" s="2" t="s">
        <v>3149</v>
      </c>
      <c r="E2454" s="2">
        <v>-777527</v>
      </c>
      <c r="F2454" s="2">
        <v>-554.85</v>
      </c>
      <c r="G2454" s="34">
        <v>43889</v>
      </c>
      <c r="H2454" s="2">
        <v>28</v>
      </c>
      <c r="I2454" s="2" t="s">
        <v>4179</v>
      </c>
      <c r="J2454" s="2" t="s">
        <v>4002</v>
      </c>
      <c r="K2454" s="2" t="s">
        <v>3150</v>
      </c>
      <c r="L2454" s="373" t="s">
        <v>3461</v>
      </c>
    </row>
    <row r="2455" spans="1:12">
      <c r="A2455" s="2" t="s">
        <v>5129</v>
      </c>
      <c r="B2455" s="2">
        <v>1274831</v>
      </c>
      <c r="C2455" s="2" t="s">
        <v>3148</v>
      </c>
      <c r="D2455" s="2" t="s">
        <v>3149</v>
      </c>
      <c r="E2455" s="2">
        <v>-10000</v>
      </c>
      <c r="F2455" s="2">
        <v>-10000</v>
      </c>
      <c r="G2455" s="34">
        <v>43854</v>
      </c>
      <c r="H2455" s="2">
        <v>63</v>
      </c>
      <c r="I2455" s="2" t="s">
        <v>4181</v>
      </c>
      <c r="J2455" s="2" t="s">
        <v>4004</v>
      </c>
      <c r="K2455" s="2" t="s">
        <v>3150</v>
      </c>
      <c r="L2455" s="373" t="s">
        <v>3461</v>
      </c>
    </row>
    <row r="2456" spans="1:12">
      <c r="A2456" s="2" t="s">
        <v>5130</v>
      </c>
      <c r="B2456" s="2">
        <v>1274840</v>
      </c>
      <c r="C2456" s="2" t="s">
        <v>3148</v>
      </c>
      <c r="D2456" s="2" t="s">
        <v>3149</v>
      </c>
      <c r="E2456" s="2">
        <v>-10000</v>
      </c>
      <c r="F2456" s="2">
        <v>-10000</v>
      </c>
      <c r="G2456" s="34">
        <v>43854</v>
      </c>
      <c r="H2456" s="2">
        <v>63</v>
      </c>
      <c r="I2456" s="2" t="s">
        <v>4181</v>
      </c>
      <c r="J2456" s="2" t="s">
        <v>4002</v>
      </c>
      <c r="K2456" s="2" t="s">
        <v>3150</v>
      </c>
      <c r="L2456" s="373" t="s">
        <v>3461</v>
      </c>
    </row>
    <row r="2457" spans="1:12">
      <c r="A2457" s="2" t="s">
        <v>5131</v>
      </c>
      <c r="B2457" s="2">
        <v>1273559</v>
      </c>
      <c r="C2457" s="2" t="s">
        <v>3148</v>
      </c>
      <c r="D2457" s="2" t="s">
        <v>3149</v>
      </c>
      <c r="E2457" s="2">
        <v>-11000</v>
      </c>
      <c r="F2457" s="2">
        <v>-11000</v>
      </c>
      <c r="G2457" s="34">
        <v>43850</v>
      </c>
      <c r="H2457" s="2">
        <v>67</v>
      </c>
      <c r="I2457" s="2" t="s">
        <v>4181</v>
      </c>
      <c r="J2457" s="2" t="s">
        <v>4004</v>
      </c>
      <c r="K2457" s="2" t="s">
        <v>3150</v>
      </c>
      <c r="L2457" s="373" t="s">
        <v>3461</v>
      </c>
    </row>
    <row r="2458" spans="1:12">
      <c r="A2458" s="2" t="s">
        <v>5132</v>
      </c>
      <c r="B2458" s="2">
        <v>1250072</v>
      </c>
      <c r="C2458" s="2" t="s">
        <v>3148</v>
      </c>
      <c r="D2458" s="2" t="s">
        <v>3149</v>
      </c>
      <c r="E2458" s="2">
        <v>-1000</v>
      </c>
      <c r="F2458" s="2">
        <v>-1000</v>
      </c>
      <c r="G2458" s="34">
        <v>43782</v>
      </c>
      <c r="H2458" s="2">
        <v>135</v>
      </c>
      <c r="I2458" s="2" t="s">
        <v>4174</v>
      </c>
      <c r="J2458" s="2" t="s">
        <v>4004</v>
      </c>
      <c r="K2458" s="2" t="s">
        <v>3150</v>
      </c>
      <c r="L2458" s="373" t="s">
        <v>3461</v>
      </c>
    </row>
    <row r="2459" spans="1:12">
      <c r="A2459" s="2" t="s">
        <v>4001</v>
      </c>
      <c r="B2459" s="2">
        <v>1222059</v>
      </c>
      <c r="C2459" s="2" t="s">
        <v>3148</v>
      </c>
      <c r="D2459" s="2" t="s">
        <v>3149</v>
      </c>
      <c r="E2459" s="2">
        <v>-10000</v>
      </c>
      <c r="F2459" s="2">
        <v>-10000</v>
      </c>
      <c r="G2459" s="34">
        <v>43696</v>
      </c>
      <c r="H2459" s="2">
        <v>221</v>
      </c>
      <c r="I2459" s="2" t="s">
        <v>3870</v>
      </c>
      <c r="J2459" s="2" t="s">
        <v>4002</v>
      </c>
      <c r="K2459" s="2" t="s">
        <v>3150</v>
      </c>
      <c r="L2459" s="373" t="s">
        <v>3461</v>
      </c>
    </row>
    <row r="2460" spans="1:12">
      <c r="A2460" s="2" t="s">
        <v>5133</v>
      </c>
      <c r="B2460" s="2">
        <v>1291258</v>
      </c>
      <c r="C2460" s="2" t="s">
        <v>3148</v>
      </c>
      <c r="D2460" s="2" t="s">
        <v>3149</v>
      </c>
      <c r="E2460" s="2">
        <v>-5000</v>
      </c>
      <c r="F2460" s="2">
        <v>-5000</v>
      </c>
      <c r="G2460" s="34">
        <v>43911</v>
      </c>
      <c r="H2460" s="2">
        <v>6</v>
      </c>
      <c r="I2460" s="2" t="s">
        <v>4179</v>
      </c>
      <c r="J2460" s="2" t="s">
        <v>4004</v>
      </c>
      <c r="K2460" s="2" t="s">
        <v>3150</v>
      </c>
      <c r="L2460" s="373" t="s">
        <v>3461</v>
      </c>
    </row>
    <row r="2461" spans="1:12">
      <c r="A2461" s="2" t="s">
        <v>5134</v>
      </c>
      <c r="B2461" s="2">
        <v>1282196</v>
      </c>
      <c r="C2461" s="2" t="s">
        <v>3148</v>
      </c>
      <c r="D2461" s="2" t="s">
        <v>3149</v>
      </c>
      <c r="E2461" s="2">
        <v>-650000</v>
      </c>
      <c r="F2461" s="2">
        <v>-69885.990000000005</v>
      </c>
      <c r="G2461" s="34">
        <v>43907</v>
      </c>
      <c r="H2461" s="2">
        <v>10</v>
      </c>
      <c r="I2461" s="2" t="s">
        <v>4179</v>
      </c>
      <c r="J2461" s="2" t="s">
        <v>4002</v>
      </c>
      <c r="K2461" s="2" t="s">
        <v>3150</v>
      </c>
      <c r="L2461" s="373" t="s">
        <v>3461</v>
      </c>
    </row>
    <row r="2462" spans="1:12">
      <c r="A2462" s="2" t="s">
        <v>4771</v>
      </c>
      <c r="B2462" s="2">
        <v>1287529</v>
      </c>
      <c r="C2462" s="2" t="s">
        <v>3148</v>
      </c>
      <c r="D2462" s="2" t="s">
        <v>3149</v>
      </c>
      <c r="E2462" s="2">
        <v>-20000</v>
      </c>
      <c r="F2462" s="2">
        <v>-20000</v>
      </c>
      <c r="G2462" s="34">
        <v>43904</v>
      </c>
      <c r="H2462" s="2">
        <v>13</v>
      </c>
      <c r="I2462" s="2" t="s">
        <v>4179</v>
      </c>
      <c r="J2462" s="2" t="s">
        <v>4004</v>
      </c>
      <c r="K2462" s="2" t="s">
        <v>3150</v>
      </c>
      <c r="L2462" s="373" t="s">
        <v>3461</v>
      </c>
    </row>
    <row r="2463" spans="1:12">
      <c r="A2463" s="2" t="s">
        <v>5135</v>
      </c>
      <c r="B2463" s="2">
        <v>1286840</v>
      </c>
      <c r="C2463" s="2" t="s">
        <v>3148</v>
      </c>
      <c r="D2463" s="2" t="s">
        <v>3149</v>
      </c>
      <c r="E2463" s="2">
        <v>-90000</v>
      </c>
      <c r="F2463" s="2">
        <v>-90000</v>
      </c>
      <c r="G2463" s="34">
        <v>43902</v>
      </c>
      <c r="H2463" s="2">
        <v>15</v>
      </c>
      <c r="I2463" s="2" t="s">
        <v>4179</v>
      </c>
      <c r="J2463" s="2" t="s">
        <v>4004</v>
      </c>
      <c r="K2463" s="2" t="s">
        <v>3150</v>
      </c>
      <c r="L2463" s="373" t="s">
        <v>3461</v>
      </c>
    </row>
    <row r="2464" spans="1:12">
      <c r="A2464" s="2" t="s">
        <v>5136</v>
      </c>
      <c r="B2464" s="2">
        <v>1288305</v>
      </c>
      <c r="C2464" s="2" t="s">
        <v>3148</v>
      </c>
      <c r="D2464" s="2" t="s">
        <v>3149</v>
      </c>
      <c r="E2464" s="2">
        <v>-10000</v>
      </c>
      <c r="F2464" s="2">
        <v>-10000</v>
      </c>
      <c r="G2464" s="34">
        <v>43901</v>
      </c>
      <c r="H2464" s="2">
        <v>16</v>
      </c>
      <c r="I2464" s="2" t="s">
        <v>4179</v>
      </c>
      <c r="J2464" s="2" t="s">
        <v>4004</v>
      </c>
      <c r="K2464" s="2" t="s">
        <v>3150</v>
      </c>
      <c r="L2464" s="373" t="s">
        <v>3461</v>
      </c>
    </row>
    <row r="2465" spans="1:12">
      <c r="A2465" s="2" t="s">
        <v>5137</v>
      </c>
      <c r="B2465" s="2">
        <v>1285862</v>
      </c>
      <c r="C2465" s="2" t="s">
        <v>3148</v>
      </c>
      <c r="D2465" s="2" t="s">
        <v>3149</v>
      </c>
      <c r="E2465" s="2">
        <v>-11000</v>
      </c>
      <c r="F2465" s="2">
        <v>-11000</v>
      </c>
      <c r="G2465" s="34">
        <v>43893</v>
      </c>
      <c r="H2465" s="2">
        <v>24</v>
      </c>
      <c r="I2465" s="2" t="s">
        <v>4179</v>
      </c>
      <c r="J2465" s="2" t="s">
        <v>4004</v>
      </c>
      <c r="K2465" s="2" t="s">
        <v>3150</v>
      </c>
      <c r="L2465" s="373" t="s">
        <v>3461</v>
      </c>
    </row>
    <row r="2466" spans="1:12">
      <c r="A2466" s="2" t="s">
        <v>5138</v>
      </c>
      <c r="B2466" s="2">
        <v>1282392</v>
      </c>
      <c r="C2466" s="2" t="s">
        <v>3148</v>
      </c>
      <c r="D2466" s="2" t="s">
        <v>3149</v>
      </c>
      <c r="E2466" s="2">
        <v>-396000</v>
      </c>
      <c r="F2466" s="2">
        <v>-273.2</v>
      </c>
      <c r="G2466" s="34">
        <v>43885</v>
      </c>
      <c r="H2466" s="2">
        <v>32</v>
      </c>
      <c r="I2466" s="2" t="s">
        <v>4177</v>
      </c>
      <c r="J2466" s="2" t="s">
        <v>4002</v>
      </c>
      <c r="K2466" s="2" t="s">
        <v>3150</v>
      </c>
      <c r="L2466" s="373" t="s">
        <v>3461</v>
      </c>
    </row>
    <row r="2467" spans="1:12">
      <c r="A2467" s="2" t="s">
        <v>5139</v>
      </c>
      <c r="B2467" s="2">
        <v>1258077</v>
      </c>
      <c r="C2467" s="2" t="s">
        <v>3148</v>
      </c>
      <c r="D2467" s="2" t="s">
        <v>3149</v>
      </c>
      <c r="E2467" s="2">
        <v>-11000</v>
      </c>
      <c r="F2467" s="2">
        <v>-11000</v>
      </c>
      <c r="G2467" s="34">
        <v>43806</v>
      </c>
      <c r="H2467" s="2">
        <v>111</v>
      </c>
      <c r="I2467" s="2" t="s">
        <v>4174</v>
      </c>
      <c r="J2467" s="2" t="s">
        <v>4002</v>
      </c>
      <c r="K2467" s="2" t="s">
        <v>3150</v>
      </c>
      <c r="L2467" s="373" t="s">
        <v>3461</v>
      </c>
    </row>
    <row r="2468" spans="1:12">
      <c r="A2468" s="2" t="s">
        <v>5140</v>
      </c>
      <c r="B2468" s="2">
        <v>1290597</v>
      </c>
      <c r="C2468" s="2" t="s">
        <v>3148</v>
      </c>
      <c r="D2468" s="2" t="s">
        <v>3149</v>
      </c>
      <c r="E2468" s="2">
        <v>-499000</v>
      </c>
      <c r="F2468" s="2">
        <v>-118748.98</v>
      </c>
      <c r="G2468" s="34">
        <v>43911</v>
      </c>
      <c r="H2468" s="2">
        <v>6</v>
      </c>
      <c r="I2468" s="2" t="s">
        <v>4179</v>
      </c>
      <c r="J2468" s="2" t="s">
        <v>4002</v>
      </c>
      <c r="K2468" s="2" t="s">
        <v>3150</v>
      </c>
      <c r="L2468" s="373" t="s">
        <v>3461</v>
      </c>
    </row>
    <row r="2469" spans="1:12">
      <c r="A2469" s="2" t="s">
        <v>5141</v>
      </c>
      <c r="B2469" s="2">
        <v>347852</v>
      </c>
      <c r="C2469" s="2" t="s">
        <v>3148</v>
      </c>
      <c r="D2469" s="2" t="s">
        <v>3149</v>
      </c>
      <c r="E2469" s="2">
        <v>-10000</v>
      </c>
      <c r="F2469" s="2">
        <v>-10000</v>
      </c>
      <c r="G2469" s="34">
        <v>43911</v>
      </c>
      <c r="H2469" s="2">
        <v>6</v>
      </c>
      <c r="I2469" s="2" t="s">
        <v>4179</v>
      </c>
      <c r="J2469" s="2" t="s">
        <v>4002</v>
      </c>
      <c r="K2469" s="2" t="s">
        <v>3150</v>
      </c>
      <c r="L2469" s="373" t="s">
        <v>3461</v>
      </c>
    </row>
    <row r="2470" spans="1:12">
      <c r="A2470" s="2" t="s">
        <v>5142</v>
      </c>
      <c r="B2470" s="2">
        <v>1285390</v>
      </c>
      <c r="C2470" s="2" t="s">
        <v>3148</v>
      </c>
      <c r="D2470" s="2" t="s">
        <v>3149</v>
      </c>
      <c r="E2470" s="2">
        <v>-28200</v>
      </c>
      <c r="F2470" s="2">
        <v>-28200</v>
      </c>
      <c r="G2470" s="34">
        <v>43911</v>
      </c>
      <c r="H2470" s="2">
        <v>6</v>
      </c>
      <c r="I2470" s="2" t="s">
        <v>4179</v>
      </c>
      <c r="J2470" s="2" t="s">
        <v>4004</v>
      </c>
      <c r="K2470" s="2" t="s">
        <v>3150</v>
      </c>
      <c r="L2470" s="373" t="s">
        <v>3461</v>
      </c>
    </row>
    <row r="2471" spans="1:12">
      <c r="A2471" s="2" t="s">
        <v>4815</v>
      </c>
      <c r="B2471" s="2">
        <v>1290057</v>
      </c>
      <c r="C2471" s="2" t="s">
        <v>3148</v>
      </c>
      <c r="D2471" s="2" t="s">
        <v>3149</v>
      </c>
      <c r="E2471" s="2">
        <v>-10000</v>
      </c>
      <c r="F2471" s="2">
        <v>-10000</v>
      </c>
      <c r="G2471" s="34">
        <v>43907</v>
      </c>
      <c r="H2471" s="2">
        <v>10</v>
      </c>
      <c r="I2471" s="2" t="s">
        <v>4179</v>
      </c>
      <c r="J2471" s="2" t="s">
        <v>4002</v>
      </c>
      <c r="K2471" s="2" t="s">
        <v>3150</v>
      </c>
      <c r="L2471" s="373" t="s">
        <v>3461</v>
      </c>
    </row>
    <row r="2472" spans="1:12">
      <c r="A2472" s="2" t="s">
        <v>5143</v>
      </c>
      <c r="B2472" s="2">
        <v>1285593</v>
      </c>
      <c r="C2472" s="2" t="s">
        <v>3148</v>
      </c>
      <c r="D2472" s="2" t="s">
        <v>3149</v>
      </c>
      <c r="E2472" s="2">
        <v>-10000</v>
      </c>
      <c r="F2472" s="2">
        <v>-10000</v>
      </c>
      <c r="G2472" s="34">
        <v>43892</v>
      </c>
      <c r="H2472" s="2">
        <v>25</v>
      </c>
      <c r="I2472" s="2" t="s">
        <v>4179</v>
      </c>
      <c r="J2472" s="2" t="s">
        <v>4004</v>
      </c>
      <c r="K2472" s="2" t="s">
        <v>3150</v>
      </c>
      <c r="L2472" s="373" t="s">
        <v>3461</v>
      </c>
    </row>
    <row r="2473" spans="1:12">
      <c r="A2473" s="2" t="s">
        <v>5144</v>
      </c>
      <c r="B2473" s="2">
        <v>1254356</v>
      </c>
      <c r="C2473" s="2" t="s">
        <v>3148</v>
      </c>
      <c r="D2473" s="2" t="s">
        <v>3149</v>
      </c>
      <c r="E2473" s="2">
        <v>-1000</v>
      </c>
      <c r="F2473" s="2">
        <v>-1000</v>
      </c>
      <c r="G2473" s="34">
        <v>43795</v>
      </c>
      <c r="H2473" s="2">
        <v>122</v>
      </c>
      <c r="I2473" s="2" t="s">
        <v>4174</v>
      </c>
      <c r="J2473" s="2" t="s">
        <v>4004</v>
      </c>
      <c r="K2473" s="2" t="s">
        <v>3150</v>
      </c>
      <c r="L2473" s="373" t="s">
        <v>3461</v>
      </c>
    </row>
    <row r="2474" spans="1:12">
      <c r="A2474" s="2" t="s">
        <v>4003</v>
      </c>
      <c r="B2474" s="2">
        <v>1219263</v>
      </c>
      <c r="C2474" s="2" t="s">
        <v>3148</v>
      </c>
      <c r="D2474" s="2" t="s">
        <v>3149</v>
      </c>
      <c r="E2474" s="2">
        <v>-1000</v>
      </c>
      <c r="F2474" s="2">
        <v>-1000</v>
      </c>
      <c r="G2474" s="34">
        <v>43686</v>
      </c>
      <c r="H2474" s="2">
        <v>231</v>
      </c>
      <c r="I2474" s="2" t="s">
        <v>3870</v>
      </c>
      <c r="J2474" s="2" t="s">
        <v>4004</v>
      </c>
      <c r="K2474" s="2" t="s">
        <v>3150</v>
      </c>
      <c r="L2474" s="373" t="s">
        <v>3461</v>
      </c>
    </row>
    <row r="2475" spans="1:12">
      <c r="A2475" s="2" t="s">
        <v>4005</v>
      </c>
      <c r="B2475" s="2">
        <v>1215644</v>
      </c>
      <c r="C2475" s="2" t="s">
        <v>3148</v>
      </c>
      <c r="D2475" s="2" t="s">
        <v>3149</v>
      </c>
      <c r="E2475" s="2">
        <v>-10000</v>
      </c>
      <c r="F2475" s="2">
        <v>-10000</v>
      </c>
      <c r="G2475" s="34">
        <v>43673</v>
      </c>
      <c r="H2475" s="2">
        <v>244</v>
      </c>
      <c r="I2475" s="2" t="s">
        <v>3870</v>
      </c>
      <c r="J2475" s="2" t="s">
        <v>4004</v>
      </c>
      <c r="K2475" s="2" t="s">
        <v>3150</v>
      </c>
      <c r="L2475" s="373" t="s">
        <v>3461</v>
      </c>
    </row>
    <row r="2476" spans="1:12">
      <c r="A2476" s="2" t="s">
        <v>5145</v>
      </c>
      <c r="B2476" s="2">
        <v>1287588</v>
      </c>
      <c r="C2476" s="2" t="s">
        <v>3148</v>
      </c>
      <c r="D2476" s="2" t="s">
        <v>3149</v>
      </c>
      <c r="E2476" s="2">
        <v>-825000</v>
      </c>
      <c r="F2476" s="2">
        <v>-1599.27</v>
      </c>
      <c r="G2476" s="34">
        <v>43911</v>
      </c>
      <c r="H2476" s="2">
        <v>6</v>
      </c>
      <c r="I2476" s="2" t="s">
        <v>4179</v>
      </c>
      <c r="J2476" s="2" t="s">
        <v>4002</v>
      </c>
      <c r="K2476" s="2" t="s">
        <v>3150</v>
      </c>
      <c r="L2476" s="373" t="s">
        <v>3461</v>
      </c>
    </row>
    <row r="2477" spans="1:12">
      <c r="A2477" s="2" t="s">
        <v>5146</v>
      </c>
      <c r="B2477" s="2">
        <v>1288709</v>
      </c>
      <c r="C2477" s="2" t="s">
        <v>3148</v>
      </c>
      <c r="D2477" s="2" t="s">
        <v>3149</v>
      </c>
      <c r="E2477" s="2">
        <v>-10000</v>
      </c>
      <c r="F2477" s="2">
        <v>-10000</v>
      </c>
      <c r="G2477" s="34">
        <v>43902</v>
      </c>
      <c r="H2477" s="2">
        <v>15</v>
      </c>
      <c r="I2477" s="2" t="s">
        <v>4179</v>
      </c>
      <c r="J2477" s="2" t="s">
        <v>4004</v>
      </c>
      <c r="K2477" s="2" t="s">
        <v>3150</v>
      </c>
      <c r="L2477" s="373" t="s">
        <v>3461</v>
      </c>
    </row>
    <row r="2478" spans="1:12">
      <c r="A2478" s="2" t="s">
        <v>5147</v>
      </c>
      <c r="B2478" s="2">
        <v>1288668</v>
      </c>
      <c r="C2478" s="2" t="s">
        <v>3148</v>
      </c>
      <c r="D2478" s="2" t="s">
        <v>3149</v>
      </c>
      <c r="E2478" s="2">
        <v>-10000</v>
      </c>
      <c r="F2478" s="2">
        <v>-10000</v>
      </c>
      <c r="G2478" s="34">
        <v>43902</v>
      </c>
      <c r="H2478" s="2">
        <v>15</v>
      </c>
      <c r="I2478" s="2" t="s">
        <v>4179</v>
      </c>
      <c r="J2478" s="2" t="s">
        <v>4002</v>
      </c>
      <c r="K2478" s="2" t="s">
        <v>3150</v>
      </c>
      <c r="L2478" s="373" t="s">
        <v>3461</v>
      </c>
    </row>
    <row r="2479" spans="1:12">
      <c r="A2479" s="2" t="s">
        <v>4671</v>
      </c>
      <c r="B2479" s="2">
        <v>1286785</v>
      </c>
      <c r="C2479" s="2" t="s">
        <v>3148</v>
      </c>
      <c r="D2479" s="2" t="s">
        <v>3149</v>
      </c>
      <c r="E2479" s="2">
        <v>-10000</v>
      </c>
      <c r="F2479" s="2">
        <v>-10000</v>
      </c>
      <c r="G2479" s="34">
        <v>43896</v>
      </c>
      <c r="H2479" s="2">
        <v>21</v>
      </c>
      <c r="I2479" s="2" t="s">
        <v>4179</v>
      </c>
      <c r="J2479" s="2" t="s">
        <v>4004</v>
      </c>
      <c r="K2479" s="2" t="s">
        <v>3150</v>
      </c>
      <c r="L2479" s="373" t="s">
        <v>3461</v>
      </c>
    </row>
    <row r="2480" spans="1:12">
      <c r="A2480" s="2" t="s">
        <v>5148</v>
      </c>
      <c r="B2480" s="2">
        <v>1239712</v>
      </c>
      <c r="C2480" s="2" t="s">
        <v>3148</v>
      </c>
      <c r="D2480" s="2" t="s">
        <v>3149</v>
      </c>
      <c r="E2480" s="2">
        <v>-1000</v>
      </c>
      <c r="F2480" s="2">
        <v>-1000</v>
      </c>
      <c r="G2480" s="34">
        <v>43777</v>
      </c>
      <c r="H2480" s="2">
        <v>140</v>
      </c>
      <c r="I2480" s="2" t="s">
        <v>4174</v>
      </c>
      <c r="J2480" s="2" t="s">
        <v>4004</v>
      </c>
      <c r="K2480" s="2" t="s">
        <v>3150</v>
      </c>
      <c r="L2480" s="373" t="s">
        <v>3461</v>
      </c>
    </row>
    <row r="2481" spans="1:12">
      <c r="A2481" s="2" t="s">
        <v>5149</v>
      </c>
      <c r="B2481" s="2">
        <v>1291138</v>
      </c>
      <c r="C2481" s="2" t="s">
        <v>3148</v>
      </c>
      <c r="D2481" s="2" t="s">
        <v>3149</v>
      </c>
      <c r="E2481" s="2">
        <v>-10000</v>
      </c>
      <c r="F2481" s="2">
        <v>-10000</v>
      </c>
      <c r="G2481" s="34">
        <v>43911</v>
      </c>
      <c r="H2481" s="2">
        <v>6</v>
      </c>
      <c r="I2481" s="2" t="s">
        <v>4179</v>
      </c>
      <c r="J2481" s="2" t="s">
        <v>4004</v>
      </c>
      <c r="K2481" s="2" t="s">
        <v>3150</v>
      </c>
      <c r="L2481" s="373" t="s">
        <v>3461</v>
      </c>
    </row>
    <row r="2482" spans="1:12">
      <c r="A2482" s="2" t="s">
        <v>5150</v>
      </c>
      <c r="B2482" s="2">
        <v>1290591</v>
      </c>
      <c r="C2482" s="2" t="s">
        <v>3148</v>
      </c>
      <c r="D2482" s="2" t="s">
        <v>3149</v>
      </c>
      <c r="E2482" s="2">
        <v>-400000</v>
      </c>
      <c r="F2482" s="2">
        <v>-38084.980000000003</v>
      </c>
      <c r="G2482" s="34">
        <v>43910</v>
      </c>
      <c r="H2482" s="2">
        <v>7</v>
      </c>
      <c r="I2482" s="2" t="s">
        <v>4179</v>
      </c>
      <c r="J2482" s="2" t="s">
        <v>4002</v>
      </c>
      <c r="K2482" s="2" t="s">
        <v>3150</v>
      </c>
      <c r="L2482" s="373" t="s">
        <v>3461</v>
      </c>
    </row>
    <row r="2483" spans="1:12">
      <c r="A2483" s="2" t="s">
        <v>5151</v>
      </c>
      <c r="B2483" s="2">
        <v>1290814</v>
      </c>
      <c r="C2483" s="2" t="s">
        <v>3148</v>
      </c>
      <c r="D2483" s="2" t="s">
        <v>3149</v>
      </c>
      <c r="E2483" s="2">
        <v>-10000</v>
      </c>
      <c r="F2483" s="2">
        <v>-10000</v>
      </c>
      <c r="G2483" s="34">
        <v>43909</v>
      </c>
      <c r="H2483" s="2">
        <v>8</v>
      </c>
      <c r="I2483" s="2" t="s">
        <v>4179</v>
      </c>
      <c r="J2483" s="2" t="s">
        <v>4004</v>
      </c>
      <c r="K2483" s="2" t="s">
        <v>3150</v>
      </c>
      <c r="L2483" s="373" t="s">
        <v>3461</v>
      </c>
    </row>
    <row r="2484" spans="1:12">
      <c r="A2484" s="2" t="s">
        <v>5143</v>
      </c>
      <c r="B2484" s="2">
        <v>1285593</v>
      </c>
      <c r="C2484" s="2" t="s">
        <v>3148</v>
      </c>
      <c r="D2484" s="2" t="s">
        <v>3149</v>
      </c>
      <c r="E2484" s="2">
        <v>-80000</v>
      </c>
      <c r="F2484" s="2">
        <v>-80000</v>
      </c>
      <c r="G2484" s="34">
        <v>43906</v>
      </c>
      <c r="H2484" s="2">
        <v>11</v>
      </c>
      <c r="I2484" s="2" t="s">
        <v>4179</v>
      </c>
      <c r="J2484" s="2" t="s">
        <v>4002</v>
      </c>
      <c r="K2484" s="2" t="s">
        <v>3150</v>
      </c>
      <c r="L2484" s="373" t="s">
        <v>3461</v>
      </c>
    </row>
    <row r="2485" spans="1:12">
      <c r="A2485" s="2" t="s">
        <v>5152</v>
      </c>
      <c r="B2485" s="2">
        <v>1202206</v>
      </c>
      <c r="C2485" s="2" t="s">
        <v>3148</v>
      </c>
      <c r="D2485" s="2" t="s">
        <v>3149</v>
      </c>
      <c r="E2485" s="2">
        <v>-10000</v>
      </c>
      <c r="F2485" s="2">
        <v>-10000</v>
      </c>
      <c r="G2485" s="34">
        <v>43903</v>
      </c>
      <c r="H2485" s="2">
        <v>14</v>
      </c>
      <c r="I2485" s="2" t="s">
        <v>4179</v>
      </c>
      <c r="J2485" s="2" t="s">
        <v>4004</v>
      </c>
      <c r="K2485" s="2" t="s">
        <v>3150</v>
      </c>
      <c r="L2485" s="373" t="s">
        <v>3461</v>
      </c>
    </row>
    <row r="2486" spans="1:12">
      <c r="A2486" s="2" t="s">
        <v>5153</v>
      </c>
      <c r="B2486" s="2">
        <v>1273604</v>
      </c>
      <c r="C2486" s="2" t="s">
        <v>3148</v>
      </c>
      <c r="D2486" s="2" t="s">
        <v>3149</v>
      </c>
      <c r="E2486" s="2">
        <v>-859790</v>
      </c>
      <c r="F2486" s="2">
        <v>-25877.49</v>
      </c>
      <c r="G2486" s="34">
        <v>43890</v>
      </c>
      <c r="H2486" s="2">
        <v>27</v>
      </c>
      <c r="I2486" s="2" t="s">
        <v>4179</v>
      </c>
      <c r="J2486" s="2" t="s">
        <v>4002</v>
      </c>
      <c r="K2486" s="2" t="s">
        <v>3150</v>
      </c>
      <c r="L2486" s="373" t="s">
        <v>3461</v>
      </c>
    </row>
    <row r="2487" spans="1:12">
      <c r="A2487" s="2" t="s">
        <v>5154</v>
      </c>
      <c r="B2487" s="2">
        <v>1284128</v>
      </c>
      <c r="C2487" s="2" t="s">
        <v>3148</v>
      </c>
      <c r="D2487" s="2" t="s">
        <v>3149</v>
      </c>
      <c r="E2487" s="2">
        <v>-10000</v>
      </c>
      <c r="F2487" s="2">
        <v>-10000</v>
      </c>
      <c r="G2487" s="34">
        <v>43887</v>
      </c>
      <c r="H2487" s="2">
        <v>30</v>
      </c>
      <c r="I2487" s="2" t="s">
        <v>4179</v>
      </c>
      <c r="J2487" s="2" t="s">
        <v>4004</v>
      </c>
      <c r="K2487" s="2" t="s">
        <v>3150</v>
      </c>
      <c r="L2487" s="373" t="s">
        <v>3461</v>
      </c>
    </row>
    <row r="2488" spans="1:12">
      <c r="A2488" s="2" t="s">
        <v>5155</v>
      </c>
      <c r="B2488" s="2">
        <v>1281920</v>
      </c>
      <c r="C2488" s="2" t="s">
        <v>3148</v>
      </c>
      <c r="D2488" s="2" t="s">
        <v>3149</v>
      </c>
      <c r="E2488" s="2">
        <v>-11000</v>
      </c>
      <c r="F2488" s="2">
        <v>-11000</v>
      </c>
      <c r="G2488" s="34">
        <v>43879</v>
      </c>
      <c r="H2488" s="2">
        <v>38</v>
      </c>
      <c r="I2488" s="2" t="s">
        <v>4177</v>
      </c>
      <c r="J2488" s="2" t="s">
        <v>4002</v>
      </c>
      <c r="K2488" s="2" t="s">
        <v>3150</v>
      </c>
      <c r="L2488" s="373" t="s">
        <v>3461</v>
      </c>
    </row>
    <row r="2489" spans="1:12">
      <c r="A2489" s="2" t="s">
        <v>4001</v>
      </c>
      <c r="B2489" s="2">
        <v>1222059</v>
      </c>
      <c r="C2489" s="2" t="s">
        <v>3148</v>
      </c>
      <c r="D2489" s="2" t="s">
        <v>3149</v>
      </c>
      <c r="E2489" s="2">
        <v>-55000</v>
      </c>
      <c r="F2489" s="2">
        <v>-55000</v>
      </c>
      <c r="G2489" s="34">
        <v>43879</v>
      </c>
      <c r="H2489" s="2">
        <v>38</v>
      </c>
      <c r="I2489" s="2" t="s">
        <v>4177</v>
      </c>
      <c r="J2489" s="2" t="s">
        <v>4002</v>
      </c>
      <c r="K2489" s="2" t="s">
        <v>3150</v>
      </c>
      <c r="L2489" s="373" t="s">
        <v>3461</v>
      </c>
    </row>
    <row r="2490" spans="1:12">
      <c r="A2490" s="2" t="s">
        <v>5156</v>
      </c>
      <c r="B2490" s="2">
        <v>1281819</v>
      </c>
      <c r="C2490" s="2" t="s">
        <v>3148</v>
      </c>
      <c r="D2490" s="2" t="s">
        <v>3149</v>
      </c>
      <c r="E2490" s="2">
        <v>-10000</v>
      </c>
      <c r="F2490" s="2">
        <v>-10000</v>
      </c>
      <c r="G2490" s="34">
        <v>43879</v>
      </c>
      <c r="H2490" s="2">
        <v>38</v>
      </c>
      <c r="I2490" s="2" t="s">
        <v>4177</v>
      </c>
      <c r="J2490" s="2" t="s">
        <v>4004</v>
      </c>
      <c r="K2490" s="2" t="s">
        <v>3150</v>
      </c>
      <c r="L2490" s="373" t="s">
        <v>3461</v>
      </c>
    </row>
    <row r="2491" spans="1:12">
      <c r="A2491" s="2" t="s">
        <v>5157</v>
      </c>
      <c r="B2491" s="2">
        <v>1280160</v>
      </c>
      <c r="C2491" s="2" t="s">
        <v>3148</v>
      </c>
      <c r="D2491" s="2" t="s">
        <v>3149</v>
      </c>
      <c r="E2491" s="2">
        <v>-10000</v>
      </c>
      <c r="F2491" s="2">
        <v>-10000</v>
      </c>
      <c r="G2491" s="34">
        <v>43873</v>
      </c>
      <c r="H2491" s="2">
        <v>44</v>
      </c>
      <c r="I2491" s="2" t="s">
        <v>4177</v>
      </c>
      <c r="J2491" s="2" t="s">
        <v>4004</v>
      </c>
      <c r="K2491" s="2" t="s">
        <v>3150</v>
      </c>
      <c r="L2491" s="373" t="s">
        <v>3461</v>
      </c>
    </row>
    <row r="2492" spans="1:12">
      <c r="A2492" s="2" t="s">
        <v>4006</v>
      </c>
      <c r="B2492" s="2">
        <v>1221486</v>
      </c>
      <c r="C2492" s="2" t="s">
        <v>3148</v>
      </c>
      <c r="D2492" s="2" t="s">
        <v>3149</v>
      </c>
      <c r="E2492" s="2">
        <v>-10000</v>
      </c>
      <c r="F2492" s="2">
        <v>-10000</v>
      </c>
      <c r="G2492" s="34">
        <v>43694</v>
      </c>
      <c r="H2492" s="2">
        <v>223</v>
      </c>
      <c r="I2492" s="2" t="s">
        <v>3870</v>
      </c>
      <c r="J2492" s="2" t="s">
        <v>4004</v>
      </c>
      <c r="K2492" s="2" t="s">
        <v>3150</v>
      </c>
      <c r="L2492" s="373" t="s">
        <v>3461</v>
      </c>
    </row>
    <row r="2493" spans="1:12">
      <c r="A2493" s="2" t="s">
        <v>5158</v>
      </c>
      <c r="B2493" s="2">
        <v>1288624</v>
      </c>
      <c r="C2493" s="2" t="s">
        <v>3148</v>
      </c>
      <c r="D2493" s="2" t="s">
        <v>3149</v>
      </c>
      <c r="E2493" s="2">
        <v>-88000</v>
      </c>
      <c r="F2493" s="2">
        <v>-88000</v>
      </c>
      <c r="G2493" s="34">
        <v>43906</v>
      </c>
      <c r="H2493" s="2">
        <v>11</v>
      </c>
      <c r="I2493" s="2" t="s">
        <v>4179</v>
      </c>
      <c r="J2493" s="2" t="s">
        <v>4004</v>
      </c>
      <c r="K2493" s="2" t="s">
        <v>3150</v>
      </c>
      <c r="L2493" s="373" t="s">
        <v>3461</v>
      </c>
    </row>
    <row r="2494" spans="1:12">
      <c r="A2494" s="2" t="s">
        <v>5159</v>
      </c>
      <c r="B2494" s="2">
        <v>1288787</v>
      </c>
      <c r="C2494" s="2" t="s">
        <v>3148</v>
      </c>
      <c r="D2494" s="2" t="s">
        <v>3149</v>
      </c>
      <c r="E2494" s="2">
        <v>-29000</v>
      </c>
      <c r="F2494" s="2">
        <v>-29000</v>
      </c>
      <c r="G2494" s="34">
        <v>43903</v>
      </c>
      <c r="H2494" s="2">
        <v>14</v>
      </c>
      <c r="I2494" s="2" t="s">
        <v>4179</v>
      </c>
      <c r="J2494" s="2" t="s">
        <v>4004</v>
      </c>
      <c r="K2494" s="2" t="s">
        <v>3150</v>
      </c>
      <c r="L2494" s="373" t="s">
        <v>3461</v>
      </c>
    </row>
    <row r="2495" spans="1:12">
      <c r="A2495" s="2" t="s">
        <v>5160</v>
      </c>
      <c r="B2495" s="2">
        <v>1268983</v>
      </c>
      <c r="C2495" s="2" t="s">
        <v>3148</v>
      </c>
      <c r="D2495" s="2" t="s">
        <v>3149</v>
      </c>
      <c r="E2495" s="2">
        <v>-645000</v>
      </c>
      <c r="F2495" s="2">
        <v>-38394.33</v>
      </c>
      <c r="G2495" s="34">
        <v>43890</v>
      </c>
      <c r="H2495" s="2">
        <v>27</v>
      </c>
      <c r="I2495" s="2" t="s">
        <v>4179</v>
      </c>
      <c r="J2495" s="2" t="s">
        <v>4002</v>
      </c>
      <c r="K2495" s="2" t="s">
        <v>3150</v>
      </c>
      <c r="L2495" s="373" t="s">
        <v>3461</v>
      </c>
    </row>
    <row r="2496" spans="1:12">
      <c r="A2496" s="2" t="s">
        <v>5161</v>
      </c>
      <c r="B2496" s="2">
        <v>1282247</v>
      </c>
      <c r="C2496" s="2" t="s">
        <v>3148</v>
      </c>
      <c r="D2496" s="2" t="s">
        <v>3149</v>
      </c>
      <c r="E2496" s="2">
        <v>-10000</v>
      </c>
      <c r="F2496" s="2">
        <v>-10000</v>
      </c>
      <c r="G2496" s="34">
        <v>43880</v>
      </c>
      <c r="H2496" s="2">
        <v>37</v>
      </c>
      <c r="I2496" s="2" t="s">
        <v>4177</v>
      </c>
      <c r="J2496" s="2" t="s">
        <v>4004</v>
      </c>
      <c r="K2496" s="2" t="s">
        <v>3150</v>
      </c>
      <c r="L2496" s="373" t="s">
        <v>3461</v>
      </c>
    </row>
    <row r="2497" spans="1:12">
      <c r="A2497" s="2" t="s">
        <v>5162</v>
      </c>
      <c r="B2497" s="2">
        <v>160728</v>
      </c>
      <c r="C2497" s="2" t="s">
        <v>3148</v>
      </c>
      <c r="D2497" s="2" t="s">
        <v>3149</v>
      </c>
      <c r="E2497" s="2">
        <v>-11000</v>
      </c>
      <c r="F2497" s="2">
        <v>-11000</v>
      </c>
      <c r="G2497" s="34">
        <v>43868</v>
      </c>
      <c r="H2497" s="2">
        <v>49</v>
      </c>
      <c r="I2497" s="2" t="s">
        <v>4177</v>
      </c>
      <c r="J2497" s="2" t="s">
        <v>4002</v>
      </c>
      <c r="K2497" s="2" t="s">
        <v>3150</v>
      </c>
      <c r="L2497" s="373" t="s">
        <v>3461</v>
      </c>
    </row>
    <row r="2498" spans="1:12">
      <c r="A2498" s="2" t="s">
        <v>5163</v>
      </c>
      <c r="B2498" s="2">
        <v>1271441</v>
      </c>
      <c r="C2498" s="2" t="s">
        <v>3148</v>
      </c>
      <c r="D2498" s="2" t="s">
        <v>3149</v>
      </c>
      <c r="E2498" s="2">
        <v>-10000</v>
      </c>
      <c r="F2498" s="2">
        <v>-10000</v>
      </c>
      <c r="G2498" s="34">
        <v>43843</v>
      </c>
      <c r="H2498" s="2">
        <v>74</v>
      </c>
      <c r="I2498" s="2" t="s">
        <v>4181</v>
      </c>
      <c r="J2498" s="2" t="s">
        <v>4002</v>
      </c>
      <c r="K2498" s="2" t="s">
        <v>3150</v>
      </c>
      <c r="L2498" s="373" t="s">
        <v>3461</v>
      </c>
    </row>
    <row r="2499" spans="1:12">
      <c r="A2499" s="2" t="s">
        <v>5164</v>
      </c>
      <c r="B2499" s="2">
        <v>1240189</v>
      </c>
      <c r="C2499" s="2" t="s">
        <v>3148</v>
      </c>
      <c r="D2499" s="2" t="s">
        <v>3149</v>
      </c>
      <c r="E2499" s="2">
        <v>-5000</v>
      </c>
      <c r="F2499" s="2">
        <v>-5000</v>
      </c>
      <c r="G2499" s="34">
        <v>43752</v>
      </c>
      <c r="H2499" s="2">
        <v>165</v>
      </c>
      <c r="I2499" s="2" t="s">
        <v>4174</v>
      </c>
      <c r="J2499" s="2" t="s">
        <v>4004</v>
      </c>
      <c r="K2499" s="2" t="s">
        <v>3150</v>
      </c>
      <c r="L2499" s="373" t="s">
        <v>3461</v>
      </c>
    </row>
    <row r="2500" spans="1:12">
      <c r="A2500" s="2" t="s">
        <v>5165</v>
      </c>
      <c r="B2500" s="2">
        <v>1239082</v>
      </c>
      <c r="C2500" s="2" t="s">
        <v>3148</v>
      </c>
      <c r="D2500" s="2" t="s">
        <v>3149</v>
      </c>
      <c r="E2500" s="2">
        <v>-10000</v>
      </c>
      <c r="F2500" s="2">
        <v>-10000</v>
      </c>
      <c r="G2500" s="34">
        <v>43748</v>
      </c>
      <c r="H2500" s="2">
        <v>169</v>
      </c>
      <c r="I2500" s="2" t="s">
        <v>4174</v>
      </c>
      <c r="J2500" s="2" t="s">
        <v>4002</v>
      </c>
      <c r="K2500" s="2" t="s">
        <v>3150</v>
      </c>
      <c r="L2500" s="373" t="s">
        <v>3461</v>
      </c>
    </row>
    <row r="2501" spans="1:12">
      <c r="A2501" s="2" t="s">
        <v>5142</v>
      </c>
      <c r="B2501" s="2">
        <v>1285390</v>
      </c>
      <c r="C2501" s="2" t="s">
        <v>3148</v>
      </c>
      <c r="D2501" s="2" t="s">
        <v>3149</v>
      </c>
      <c r="E2501" s="2">
        <v>-490000</v>
      </c>
      <c r="F2501" s="2">
        <v>-117275.83</v>
      </c>
      <c r="G2501" s="34">
        <v>43910</v>
      </c>
      <c r="H2501" s="2">
        <v>7</v>
      </c>
      <c r="I2501" s="2" t="s">
        <v>4179</v>
      </c>
      <c r="J2501" s="2" t="s">
        <v>4002</v>
      </c>
      <c r="K2501" s="2" t="s">
        <v>3150</v>
      </c>
      <c r="L2501" s="373" t="s">
        <v>3461</v>
      </c>
    </row>
    <row r="2502" spans="1:12">
      <c r="A2502" s="2" t="s">
        <v>5166</v>
      </c>
      <c r="B2502" s="2">
        <v>1289174</v>
      </c>
      <c r="C2502" s="2" t="s">
        <v>3148</v>
      </c>
      <c r="D2502" s="2" t="s">
        <v>3149</v>
      </c>
      <c r="E2502" s="2">
        <v>-10000</v>
      </c>
      <c r="F2502" s="2">
        <v>-10000</v>
      </c>
      <c r="G2502" s="34">
        <v>43904</v>
      </c>
      <c r="H2502" s="2">
        <v>13</v>
      </c>
      <c r="I2502" s="2" t="s">
        <v>4179</v>
      </c>
      <c r="J2502" s="2" t="s">
        <v>4004</v>
      </c>
      <c r="K2502" s="2" t="s">
        <v>3150</v>
      </c>
      <c r="L2502" s="373" t="s">
        <v>3461</v>
      </c>
    </row>
    <row r="2503" spans="1:12">
      <c r="A2503" s="2" t="s">
        <v>5167</v>
      </c>
      <c r="B2503" s="2">
        <v>1288399</v>
      </c>
      <c r="C2503" s="2" t="s">
        <v>3148</v>
      </c>
      <c r="D2503" s="2" t="s">
        <v>3149</v>
      </c>
      <c r="E2503" s="2">
        <v>-10000</v>
      </c>
      <c r="F2503" s="2">
        <v>-10000</v>
      </c>
      <c r="G2503" s="34">
        <v>43902</v>
      </c>
      <c r="H2503" s="2">
        <v>15</v>
      </c>
      <c r="I2503" s="2" t="s">
        <v>4179</v>
      </c>
      <c r="J2503" s="2" t="s">
        <v>4002</v>
      </c>
      <c r="K2503" s="2" t="s">
        <v>3150</v>
      </c>
      <c r="L2503" s="373" t="s">
        <v>3461</v>
      </c>
    </row>
    <row r="2504" spans="1:12">
      <c r="A2504" s="2" t="s">
        <v>5168</v>
      </c>
      <c r="B2504" s="2">
        <v>1286560</v>
      </c>
      <c r="C2504" s="2" t="s">
        <v>3148</v>
      </c>
      <c r="D2504" s="2" t="s">
        <v>3149</v>
      </c>
      <c r="E2504" s="2">
        <v>-11000</v>
      </c>
      <c r="F2504" s="2">
        <v>-11000</v>
      </c>
      <c r="G2504" s="34">
        <v>43895</v>
      </c>
      <c r="H2504" s="2">
        <v>22</v>
      </c>
      <c r="I2504" s="2" t="s">
        <v>4179</v>
      </c>
      <c r="J2504" s="2" t="s">
        <v>4002</v>
      </c>
      <c r="K2504" s="2" t="s">
        <v>3150</v>
      </c>
      <c r="L2504" s="373" t="s">
        <v>3461</v>
      </c>
    </row>
    <row r="2505" spans="1:12">
      <c r="A2505" s="2" t="s">
        <v>5169</v>
      </c>
      <c r="B2505" s="2">
        <v>1284246</v>
      </c>
      <c r="C2505" s="2" t="s">
        <v>3148</v>
      </c>
      <c r="D2505" s="2" t="s">
        <v>3149</v>
      </c>
      <c r="E2505" s="2">
        <v>-11000</v>
      </c>
      <c r="F2505" s="2">
        <v>-11000</v>
      </c>
      <c r="G2505" s="34">
        <v>43887</v>
      </c>
      <c r="H2505" s="2">
        <v>30</v>
      </c>
      <c r="I2505" s="2" t="s">
        <v>4179</v>
      </c>
      <c r="J2505" s="2" t="s">
        <v>4002</v>
      </c>
      <c r="K2505" s="2" t="s">
        <v>3150</v>
      </c>
      <c r="L2505" s="373" t="s">
        <v>3461</v>
      </c>
    </row>
    <row r="2506" spans="1:12">
      <c r="A2506" s="2" t="s">
        <v>5170</v>
      </c>
      <c r="B2506" s="2">
        <v>1277451</v>
      </c>
      <c r="C2506" s="2" t="s">
        <v>3148</v>
      </c>
      <c r="D2506" s="2" t="s">
        <v>3149</v>
      </c>
      <c r="E2506" s="2">
        <v>-10000</v>
      </c>
      <c r="F2506" s="2">
        <v>-10000</v>
      </c>
      <c r="G2506" s="34">
        <v>43864</v>
      </c>
      <c r="H2506" s="2">
        <v>53</v>
      </c>
      <c r="I2506" s="2" t="s">
        <v>4177</v>
      </c>
      <c r="J2506" s="2" t="s">
        <v>4004</v>
      </c>
      <c r="K2506" s="2" t="s">
        <v>3150</v>
      </c>
      <c r="L2506" s="373" t="s">
        <v>3461</v>
      </c>
    </row>
    <row r="2507" spans="1:12">
      <c r="A2507" s="2" t="s">
        <v>5171</v>
      </c>
      <c r="B2507" s="2">
        <v>1275679</v>
      </c>
      <c r="C2507" s="2" t="s">
        <v>3148</v>
      </c>
      <c r="D2507" s="2" t="s">
        <v>3149</v>
      </c>
      <c r="E2507" s="2">
        <v>-11000</v>
      </c>
      <c r="F2507" s="2">
        <v>-11000</v>
      </c>
      <c r="G2507" s="34">
        <v>43858</v>
      </c>
      <c r="H2507" s="2">
        <v>59</v>
      </c>
      <c r="I2507" s="2" t="s">
        <v>4177</v>
      </c>
      <c r="J2507" s="2" t="s">
        <v>4004</v>
      </c>
      <c r="K2507" s="2" t="s">
        <v>3150</v>
      </c>
      <c r="L2507" s="373" t="s">
        <v>3461</v>
      </c>
    </row>
    <row r="2508" spans="1:12">
      <c r="A2508" s="2" t="s">
        <v>5172</v>
      </c>
      <c r="B2508" s="2">
        <v>1270077</v>
      </c>
      <c r="C2508" s="2" t="s">
        <v>3148</v>
      </c>
      <c r="D2508" s="2" t="s">
        <v>3149</v>
      </c>
      <c r="E2508" s="2">
        <v>-10000</v>
      </c>
      <c r="F2508" s="2">
        <v>-10000</v>
      </c>
      <c r="G2508" s="34">
        <v>43838</v>
      </c>
      <c r="H2508" s="2">
        <v>79</v>
      </c>
      <c r="I2508" s="2" t="s">
        <v>4181</v>
      </c>
      <c r="J2508" s="2" t="s">
        <v>4002</v>
      </c>
      <c r="K2508" s="2" t="s">
        <v>3150</v>
      </c>
      <c r="L2508" s="373" t="s">
        <v>3461</v>
      </c>
    </row>
    <row r="2509" spans="1:12">
      <c r="A2509" s="2" t="s">
        <v>5173</v>
      </c>
      <c r="B2509" s="2">
        <v>1253166</v>
      </c>
      <c r="C2509" s="2" t="s">
        <v>3148</v>
      </c>
      <c r="D2509" s="2" t="s">
        <v>3149</v>
      </c>
      <c r="E2509" s="2">
        <v>-5000</v>
      </c>
      <c r="F2509" s="2">
        <v>-5000</v>
      </c>
      <c r="G2509" s="34">
        <v>43791</v>
      </c>
      <c r="H2509" s="2">
        <v>126</v>
      </c>
      <c r="I2509" s="2" t="s">
        <v>4174</v>
      </c>
      <c r="J2509" s="2" t="s">
        <v>4004</v>
      </c>
      <c r="K2509" s="2" t="s">
        <v>3150</v>
      </c>
      <c r="L2509" s="373" t="s">
        <v>3461</v>
      </c>
    </row>
    <row r="2510" spans="1:12">
      <c r="A2510" s="2" t="s">
        <v>5174</v>
      </c>
      <c r="B2510" s="2">
        <v>1252885</v>
      </c>
      <c r="C2510" s="2" t="s">
        <v>3148</v>
      </c>
      <c r="D2510" s="2" t="s">
        <v>3149</v>
      </c>
      <c r="E2510" s="2">
        <v>-1000</v>
      </c>
      <c r="F2510" s="2">
        <v>-1000</v>
      </c>
      <c r="G2510" s="34">
        <v>43790</v>
      </c>
      <c r="H2510" s="2">
        <v>127</v>
      </c>
      <c r="I2510" s="2" t="s">
        <v>4174</v>
      </c>
      <c r="J2510" s="2" t="s">
        <v>4004</v>
      </c>
      <c r="K2510" s="2" t="s">
        <v>3150</v>
      </c>
      <c r="L2510" s="373" t="s">
        <v>3461</v>
      </c>
    </row>
    <row r="2511" spans="1:12">
      <c r="A2511" s="2" t="s">
        <v>4007</v>
      </c>
      <c r="B2511" s="2">
        <v>1223809</v>
      </c>
      <c r="C2511" s="2" t="s">
        <v>3148</v>
      </c>
      <c r="D2511" s="2" t="s">
        <v>3149</v>
      </c>
      <c r="E2511" s="2">
        <v>-5000</v>
      </c>
      <c r="F2511" s="2">
        <v>-5000</v>
      </c>
      <c r="G2511" s="34">
        <v>43727</v>
      </c>
      <c r="H2511" s="2">
        <v>190</v>
      </c>
      <c r="I2511" s="2" t="s">
        <v>3870</v>
      </c>
      <c r="J2511" s="2" t="s">
        <v>4004</v>
      </c>
      <c r="K2511" s="2" t="s">
        <v>3150</v>
      </c>
      <c r="L2511" s="373" t="s">
        <v>3461</v>
      </c>
    </row>
    <row r="2512" spans="1:12">
      <c r="A2512" s="2" t="s">
        <v>4007</v>
      </c>
      <c r="B2512" s="2">
        <v>1223809</v>
      </c>
      <c r="C2512" s="2" t="s">
        <v>3148</v>
      </c>
      <c r="D2512" s="2" t="s">
        <v>3149</v>
      </c>
      <c r="E2512" s="2">
        <v>-5000</v>
      </c>
      <c r="F2512" s="2">
        <v>-5000</v>
      </c>
      <c r="G2512" s="34">
        <v>43701</v>
      </c>
      <c r="H2512" s="2">
        <v>216</v>
      </c>
      <c r="I2512" s="2" t="s">
        <v>3870</v>
      </c>
      <c r="J2512" s="2" t="s">
        <v>4004</v>
      </c>
      <c r="K2512" s="2" t="s">
        <v>3150</v>
      </c>
      <c r="L2512" s="373" t="s">
        <v>3461</v>
      </c>
    </row>
    <row r="2513" spans="1:12">
      <c r="A2513" s="2" t="s">
        <v>4008</v>
      </c>
      <c r="B2513" s="2">
        <v>1221426</v>
      </c>
      <c r="C2513" s="2" t="s">
        <v>3148</v>
      </c>
      <c r="D2513" s="2" t="s">
        <v>3149</v>
      </c>
      <c r="E2513" s="2">
        <v>-5000</v>
      </c>
      <c r="F2513" s="2">
        <v>-5000</v>
      </c>
      <c r="G2513" s="34">
        <v>43694</v>
      </c>
      <c r="H2513" s="2">
        <v>223</v>
      </c>
      <c r="I2513" s="2" t="s">
        <v>3870</v>
      </c>
      <c r="J2513" s="2" t="s">
        <v>4004</v>
      </c>
      <c r="K2513" s="2" t="s">
        <v>3150</v>
      </c>
      <c r="L2513" s="373" t="s">
        <v>3461</v>
      </c>
    </row>
    <row r="2514" spans="1:12">
      <c r="A2514" s="2" t="s">
        <v>5175</v>
      </c>
      <c r="B2514" s="2">
        <v>1291259</v>
      </c>
      <c r="C2514" s="2" t="s">
        <v>3148</v>
      </c>
      <c r="D2514" s="2" t="s">
        <v>3149</v>
      </c>
      <c r="E2514" s="2">
        <v>-1000</v>
      </c>
      <c r="F2514" s="2">
        <v>-1000</v>
      </c>
      <c r="G2514" s="34">
        <v>43911</v>
      </c>
      <c r="H2514" s="2">
        <v>6</v>
      </c>
      <c r="I2514" s="2" t="s">
        <v>4179</v>
      </c>
      <c r="J2514" s="2" t="s">
        <v>4004</v>
      </c>
      <c r="K2514" s="2" t="s">
        <v>3150</v>
      </c>
      <c r="L2514" s="373" t="s">
        <v>3461</v>
      </c>
    </row>
    <row r="2515" spans="1:12">
      <c r="A2515" s="2" t="s">
        <v>5176</v>
      </c>
      <c r="B2515" s="2">
        <v>1290990</v>
      </c>
      <c r="C2515" s="2" t="s">
        <v>3148</v>
      </c>
      <c r="D2515" s="2" t="s">
        <v>3149</v>
      </c>
      <c r="E2515" s="2">
        <v>-10000</v>
      </c>
      <c r="F2515" s="2">
        <v>-10000</v>
      </c>
      <c r="G2515" s="34">
        <v>43910</v>
      </c>
      <c r="H2515" s="2">
        <v>7</v>
      </c>
      <c r="I2515" s="2" t="s">
        <v>4179</v>
      </c>
      <c r="J2515" s="2" t="s">
        <v>4002</v>
      </c>
      <c r="K2515" s="2" t="s">
        <v>3150</v>
      </c>
      <c r="L2515" s="373" t="s">
        <v>3461</v>
      </c>
    </row>
    <row r="2516" spans="1:12">
      <c r="A2516" s="2" t="s">
        <v>5177</v>
      </c>
      <c r="B2516" s="2">
        <v>1290789</v>
      </c>
      <c r="C2516" s="2" t="s">
        <v>3148</v>
      </c>
      <c r="D2516" s="2" t="s">
        <v>3149</v>
      </c>
      <c r="E2516" s="2">
        <v>-10000</v>
      </c>
      <c r="F2516" s="2">
        <v>-10000</v>
      </c>
      <c r="G2516" s="34">
        <v>43909</v>
      </c>
      <c r="H2516" s="2">
        <v>8</v>
      </c>
      <c r="I2516" s="2" t="s">
        <v>4179</v>
      </c>
      <c r="J2516" s="2" t="s">
        <v>4004</v>
      </c>
      <c r="K2516" s="2" t="s">
        <v>3150</v>
      </c>
      <c r="L2516" s="373" t="s">
        <v>3461</v>
      </c>
    </row>
    <row r="2517" spans="1:12">
      <c r="A2517" s="2" t="s">
        <v>5178</v>
      </c>
      <c r="B2517" s="2">
        <v>1288464</v>
      </c>
      <c r="C2517" s="2" t="s">
        <v>3148</v>
      </c>
      <c r="D2517" s="2" t="s">
        <v>3149</v>
      </c>
      <c r="E2517" s="2">
        <v>-10000</v>
      </c>
      <c r="F2517" s="2">
        <v>-10000</v>
      </c>
      <c r="G2517" s="34">
        <v>43902</v>
      </c>
      <c r="H2517" s="2">
        <v>15</v>
      </c>
      <c r="I2517" s="2" t="s">
        <v>4179</v>
      </c>
      <c r="J2517" s="2" t="s">
        <v>4004</v>
      </c>
      <c r="K2517" s="2" t="s">
        <v>3150</v>
      </c>
      <c r="L2517" s="373" t="s">
        <v>3461</v>
      </c>
    </row>
    <row r="2518" spans="1:12">
      <c r="A2518" s="2" t="s">
        <v>5179</v>
      </c>
      <c r="B2518" s="2">
        <v>1272687</v>
      </c>
      <c r="C2518" s="2" t="s">
        <v>3148</v>
      </c>
      <c r="D2518" s="2" t="s">
        <v>3149</v>
      </c>
      <c r="E2518" s="2">
        <v>-5300</v>
      </c>
      <c r="F2518" s="2">
        <v>-101.95</v>
      </c>
      <c r="G2518" s="34">
        <v>43888</v>
      </c>
      <c r="H2518" s="2">
        <v>29</v>
      </c>
      <c r="I2518" s="2" t="s">
        <v>4179</v>
      </c>
      <c r="J2518" s="2" t="s">
        <v>4002</v>
      </c>
      <c r="K2518" s="2" t="s">
        <v>3150</v>
      </c>
      <c r="L2518" s="373" t="s">
        <v>3461</v>
      </c>
    </row>
    <row r="2519" spans="1:12">
      <c r="A2519" s="2" t="s">
        <v>4724</v>
      </c>
      <c r="B2519" s="2">
        <v>1273692</v>
      </c>
      <c r="C2519" s="2" t="s">
        <v>3148</v>
      </c>
      <c r="D2519" s="2" t="s">
        <v>3149</v>
      </c>
      <c r="E2519" s="2">
        <v>-10000</v>
      </c>
      <c r="F2519" s="2">
        <v>-10000</v>
      </c>
      <c r="G2519" s="34">
        <v>43851</v>
      </c>
      <c r="H2519" s="2">
        <v>66</v>
      </c>
      <c r="I2519" s="2" t="s">
        <v>4181</v>
      </c>
      <c r="J2519" s="2" t="s">
        <v>4004</v>
      </c>
      <c r="K2519" s="2" t="s">
        <v>3150</v>
      </c>
      <c r="L2519" s="373" t="s">
        <v>3461</v>
      </c>
    </row>
    <row r="2520" spans="1:12">
      <c r="A2520" s="2" t="s">
        <v>4005</v>
      </c>
      <c r="B2520" s="2">
        <v>358540</v>
      </c>
      <c r="C2520" s="2" t="s">
        <v>3148</v>
      </c>
      <c r="D2520" s="2" t="s">
        <v>3149</v>
      </c>
      <c r="E2520" s="2">
        <v>-100000</v>
      </c>
      <c r="F2520" s="2">
        <v>-100000</v>
      </c>
      <c r="G2520" s="34">
        <v>43792</v>
      </c>
      <c r="H2520" s="2">
        <v>125</v>
      </c>
      <c r="I2520" s="2" t="s">
        <v>4174</v>
      </c>
      <c r="J2520" s="2" t="s">
        <v>4002</v>
      </c>
      <c r="K2520" s="2" t="s">
        <v>3150</v>
      </c>
      <c r="L2520" s="373" t="s">
        <v>3461</v>
      </c>
    </row>
    <row r="2521" spans="1:12">
      <c r="A2521" s="2" t="s">
        <v>4009</v>
      </c>
      <c r="B2521" s="2">
        <v>1219502</v>
      </c>
      <c r="C2521" s="2" t="s">
        <v>3148</v>
      </c>
      <c r="D2521" s="2" t="s">
        <v>3149</v>
      </c>
      <c r="E2521" s="2">
        <v>-2000</v>
      </c>
      <c r="F2521" s="2">
        <v>-2000</v>
      </c>
      <c r="G2521" s="34">
        <v>43687</v>
      </c>
      <c r="H2521" s="2">
        <v>230</v>
      </c>
      <c r="I2521" s="2" t="s">
        <v>3870</v>
      </c>
      <c r="J2521" s="2" t="s">
        <v>4004</v>
      </c>
      <c r="K2521" s="2" t="s">
        <v>3150</v>
      </c>
      <c r="L2521" s="373" t="s">
        <v>3461</v>
      </c>
    </row>
    <row r="2522" spans="1:12">
      <c r="A2522" s="2" t="s">
        <v>4584</v>
      </c>
      <c r="B2522" s="2">
        <v>455754</v>
      </c>
      <c r="C2522" s="2" t="s">
        <v>3148</v>
      </c>
      <c r="D2522" s="2" t="s">
        <v>3149</v>
      </c>
      <c r="E2522" s="2">
        <v>-756000</v>
      </c>
      <c r="F2522" s="2">
        <v>-756000</v>
      </c>
      <c r="G2522" s="34">
        <v>43911</v>
      </c>
      <c r="H2522" s="2">
        <v>6</v>
      </c>
      <c r="I2522" s="2" t="s">
        <v>4179</v>
      </c>
      <c r="J2522" s="2" t="s">
        <v>4002</v>
      </c>
      <c r="K2522" s="2" t="s">
        <v>3150</v>
      </c>
      <c r="L2522" s="373" t="s">
        <v>3461</v>
      </c>
    </row>
    <row r="2523" spans="1:12">
      <c r="A2523" s="2" t="s">
        <v>5180</v>
      </c>
      <c r="B2523" s="2">
        <v>1287178</v>
      </c>
      <c r="C2523" s="2" t="s">
        <v>3148</v>
      </c>
      <c r="D2523" s="2" t="s">
        <v>3149</v>
      </c>
      <c r="E2523" s="2">
        <v>-430000</v>
      </c>
      <c r="F2523" s="2">
        <v>-85777.9</v>
      </c>
      <c r="G2523" s="34">
        <v>43910</v>
      </c>
      <c r="H2523" s="2">
        <v>7</v>
      </c>
      <c r="I2523" s="2" t="s">
        <v>4179</v>
      </c>
      <c r="J2523" s="2" t="s">
        <v>4002</v>
      </c>
      <c r="K2523" s="2" t="s">
        <v>3150</v>
      </c>
      <c r="L2523" s="373" t="s">
        <v>3461</v>
      </c>
    </row>
    <row r="2524" spans="1:12">
      <c r="A2524" s="2" t="s">
        <v>5181</v>
      </c>
      <c r="B2524" s="2">
        <v>1281955</v>
      </c>
      <c r="C2524" s="2" t="s">
        <v>3148</v>
      </c>
      <c r="D2524" s="2" t="s">
        <v>3149</v>
      </c>
      <c r="E2524" s="2">
        <v>-625000</v>
      </c>
      <c r="F2524" s="2">
        <v>-7024.45</v>
      </c>
      <c r="G2524" s="34">
        <v>43907</v>
      </c>
      <c r="H2524" s="2">
        <v>10</v>
      </c>
      <c r="I2524" s="2" t="s">
        <v>4179</v>
      </c>
      <c r="J2524" s="2" t="s">
        <v>4002</v>
      </c>
      <c r="K2524" s="2" t="s">
        <v>3150</v>
      </c>
      <c r="L2524" s="373" t="s">
        <v>3461</v>
      </c>
    </row>
    <row r="2525" spans="1:12">
      <c r="A2525" s="2" t="s">
        <v>5182</v>
      </c>
      <c r="B2525" s="2">
        <v>1290269</v>
      </c>
      <c r="C2525" s="2" t="s">
        <v>3148</v>
      </c>
      <c r="D2525" s="2" t="s">
        <v>3149</v>
      </c>
      <c r="E2525" s="2">
        <v>-10000</v>
      </c>
      <c r="F2525" s="2">
        <v>-10000</v>
      </c>
      <c r="G2525" s="34">
        <v>43907</v>
      </c>
      <c r="H2525" s="2">
        <v>10</v>
      </c>
      <c r="I2525" s="2" t="s">
        <v>4179</v>
      </c>
      <c r="J2525" s="2" t="s">
        <v>4004</v>
      </c>
      <c r="K2525" s="2" t="s">
        <v>3150</v>
      </c>
      <c r="L2525" s="373" t="s">
        <v>3461</v>
      </c>
    </row>
    <row r="2526" spans="1:12">
      <c r="A2526" s="2" t="s">
        <v>5158</v>
      </c>
      <c r="B2526" s="2">
        <v>1288624</v>
      </c>
      <c r="C2526" s="2" t="s">
        <v>3148</v>
      </c>
      <c r="D2526" s="2" t="s">
        <v>3149</v>
      </c>
      <c r="E2526" s="2">
        <v>-11000</v>
      </c>
      <c r="F2526" s="2">
        <v>-11000</v>
      </c>
      <c r="G2526" s="34">
        <v>43902</v>
      </c>
      <c r="H2526" s="2">
        <v>15</v>
      </c>
      <c r="I2526" s="2" t="s">
        <v>4179</v>
      </c>
      <c r="J2526" s="2" t="s">
        <v>4004</v>
      </c>
      <c r="K2526" s="2" t="s">
        <v>3150</v>
      </c>
      <c r="L2526" s="373" t="s">
        <v>3461</v>
      </c>
    </row>
    <row r="2527" spans="1:12">
      <c r="A2527" s="2" t="s">
        <v>5183</v>
      </c>
      <c r="B2527" s="2">
        <v>1281440</v>
      </c>
      <c r="C2527" s="2" t="s">
        <v>3148</v>
      </c>
      <c r="D2527" s="2" t="s">
        <v>3149</v>
      </c>
      <c r="E2527" s="2">
        <v>-11000</v>
      </c>
      <c r="F2527" s="2">
        <v>-11000</v>
      </c>
      <c r="G2527" s="34">
        <v>43878</v>
      </c>
      <c r="H2527" s="2">
        <v>39</v>
      </c>
      <c r="I2527" s="2" t="s">
        <v>4177</v>
      </c>
      <c r="J2527" s="2" t="s">
        <v>4004</v>
      </c>
      <c r="K2527" s="2" t="s">
        <v>3150</v>
      </c>
      <c r="L2527" s="373" t="s">
        <v>3461</v>
      </c>
    </row>
    <row r="2528" spans="1:12">
      <c r="A2528" s="2" t="s">
        <v>5184</v>
      </c>
      <c r="B2528" s="2">
        <v>1278785</v>
      </c>
      <c r="C2528" s="2" t="s">
        <v>3148</v>
      </c>
      <c r="D2528" s="2" t="s">
        <v>3149</v>
      </c>
      <c r="E2528" s="2">
        <v>-10000</v>
      </c>
      <c r="F2528" s="2">
        <v>-10000</v>
      </c>
      <c r="G2528" s="34">
        <v>43868</v>
      </c>
      <c r="H2528" s="2">
        <v>49</v>
      </c>
      <c r="I2528" s="2" t="s">
        <v>4177</v>
      </c>
      <c r="J2528" s="2" t="s">
        <v>4004</v>
      </c>
      <c r="K2528" s="2" t="s">
        <v>3150</v>
      </c>
      <c r="L2528" s="373" t="s">
        <v>3461</v>
      </c>
    </row>
    <row r="2529" spans="1:12">
      <c r="A2529" s="2" t="s">
        <v>5185</v>
      </c>
      <c r="B2529" s="2">
        <v>1236513</v>
      </c>
      <c r="C2529" s="2" t="s">
        <v>3148</v>
      </c>
      <c r="D2529" s="2" t="s">
        <v>3149</v>
      </c>
      <c r="E2529" s="2">
        <v>-11000</v>
      </c>
      <c r="F2529" s="2">
        <v>-11000</v>
      </c>
      <c r="G2529" s="34">
        <v>43742</v>
      </c>
      <c r="H2529" s="2">
        <v>175</v>
      </c>
      <c r="I2529" s="2" t="s">
        <v>4174</v>
      </c>
      <c r="J2529" s="2" t="s">
        <v>4004</v>
      </c>
      <c r="K2529" s="2" t="s">
        <v>3150</v>
      </c>
      <c r="L2529" s="373" t="s">
        <v>3461</v>
      </c>
    </row>
    <row r="2530" spans="1:12">
      <c r="A2530" s="2" t="s">
        <v>4010</v>
      </c>
      <c r="B2530" s="2">
        <v>807199</v>
      </c>
      <c r="C2530" s="2" t="s">
        <v>3148</v>
      </c>
      <c r="D2530" s="2" t="s">
        <v>3149</v>
      </c>
      <c r="E2530" s="2">
        <v>-10000</v>
      </c>
      <c r="F2530" s="2">
        <v>-10000</v>
      </c>
      <c r="G2530" s="34">
        <v>43700</v>
      </c>
      <c r="H2530" s="2">
        <v>217</v>
      </c>
      <c r="I2530" s="2" t="s">
        <v>3870</v>
      </c>
      <c r="J2530" s="2" t="s">
        <v>4004</v>
      </c>
      <c r="K2530" s="2" t="s">
        <v>3150</v>
      </c>
      <c r="L2530" s="373" t="s">
        <v>3461</v>
      </c>
    </row>
    <row r="2531" spans="1:12">
      <c r="A2531" s="2" t="s">
        <v>4011</v>
      </c>
      <c r="B2531" s="2">
        <v>1218996</v>
      </c>
      <c r="C2531" s="2" t="s">
        <v>3148</v>
      </c>
      <c r="D2531" s="2" t="s">
        <v>3149</v>
      </c>
      <c r="E2531" s="2">
        <v>-11000</v>
      </c>
      <c r="F2531" s="2">
        <v>-11000</v>
      </c>
      <c r="G2531" s="34">
        <v>43685</v>
      </c>
      <c r="H2531" s="2">
        <v>232</v>
      </c>
      <c r="I2531" s="2" t="s">
        <v>3870</v>
      </c>
      <c r="J2531" s="2" t="s">
        <v>4002</v>
      </c>
      <c r="K2531" s="2" t="s">
        <v>3150</v>
      </c>
      <c r="L2531" s="373" t="s">
        <v>3461</v>
      </c>
    </row>
    <row r="2532" spans="1:12">
      <c r="A2532" s="2" t="s">
        <v>4012</v>
      </c>
      <c r="B2532" s="2">
        <v>1179796</v>
      </c>
      <c r="C2532" s="2" t="s">
        <v>3148</v>
      </c>
      <c r="D2532" s="2" t="s">
        <v>3149</v>
      </c>
      <c r="E2532" s="2">
        <v>-5200</v>
      </c>
      <c r="F2532" s="2">
        <v>-5200</v>
      </c>
      <c r="G2532" s="34">
        <v>43561</v>
      </c>
      <c r="H2532" s="2">
        <v>356</v>
      </c>
      <c r="I2532" s="2" t="s">
        <v>3870</v>
      </c>
      <c r="J2532" s="2" t="s">
        <v>4004</v>
      </c>
      <c r="K2532" s="2" t="s">
        <v>3150</v>
      </c>
      <c r="L2532" s="373" t="s">
        <v>3461</v>
      </c>
    </row>
    <row r="2533" spans="1:12">
      <c r="A2533" s="2" t="s">
        <v>5136</v>
      </c>
      <c r="B2533" s="2">
        <v>1288305</v>
      </c>
      <c r="C2533" s="2" t="s">
        <v>3148</v>
      </c>
      <c r="D2533" s="2" t="s">
        <v>3149</v>
      </c>
      <c r="E2533" s="2">
        <v>-90000</v>
      </c>
      <c r="F2533" s="2">
        <v>-90000</v>
      </c>
      <c r="G2533" s="34">
        <v>43911</v>
      </c>
      <c r="H2533" s="2">
        <v>6</v>
      </c>
      <c r="I2533" s="2" t="s">
        <v>4179</v>
      </c>
      <c r="J2533" s="2" t="s">
        <v>4004</v>
      </c>
      <c r="K2533" s="2" t="s">
        <v>3150</v>
      </c>
      <c r="L2533" s="373" t="s">
        <v>3461</v>
      </c>
    </row>
    <row r="2534" spans="1:12">
      <c r="A2534" s="2" t="s">
        <v>5186</v>
      </c>
      <c r="B2534" s="2">
        <v>357999</v>
      </c>
      <c r="C2534" s="2" t="s">
        <v>3148</v>
      </c>
      <c r="D2534" s="2" t="s">
        <v>3149</v>
      </c>
      <c r="E2534" s="2">
        <v>-10000</v>
      </c>
      <c r="F2534" s="2">
        <v>-10000</v>
      </c>
      <c r="G2534" s="34">
        <v>43906</v>
      </c>
      <c r="H2534" s="2">
        <v>11</v>
      </c>
      <c r="I2534" s="2" t="s">
        <v>4179</v>
      </c>
      <c r="J2534" s="2" t="s">
        <v>4002</v>
      </c>
      <c r="K2534" s="2" t="s">
        <v>3150</v>
      </c>
      <c r="L2534" s="373" t="s">
        <v>3461</v>
      </c>
    </row>
    <row r="2535" spans="1:12">
      <c r="A2535" s="2" t="s">
        <v>5187</v>
      </c>
      <c r="B2535" s="2">
        <v>1289315</v>
      </c>
      <c r="C2535" s="2" t="s">
        <v>3148</v>
      </c>
      <c r="D2535" s="2" t="s">
        <v>3149</v>
      </c>
      <c r="E2535" s="2">
        <v>-10000</v>
      </c>
      <c r="F2535" s="2">
        <v>-10000</v>
      </c>
      <c r="G2535" s="34">
        <v>43904</v>
      </c>
      <c r="H2535" s="2">
        <v>13</v>
      </c>
      <c r="I2535" s="2" t="s">
        <v>4179</v>
      </c>
      <c r="J2535" s="2" t="s">
        <v>4004</v>
      </c>
      <c r="K2535" s="2" t="s">
        <v>3150</v>
      </c>
      <c r="L2535" s="373" t="s">
        <v>3461</v>
      </c>
    </row>
    <row r="2536" spans="1:12">
      <c r="A2536" s="2" t="s">
        <v>4770</v>
      </c>
      <c r="B2536" s="2">
        <v>1287673</v>
      </c>
      <c r="C2536" s="2" t="s">
        <v>3148</v>
      </c>
      <c r="D2536" s="2" t="s">
        <v>3149</v>
      </c>
      <c r="E2536" s="2">
        <v>-20000</v>
      </c>
      <c r="F2536" s="2">
        <v>-20000</v>
      </c>
      <c r="G2536" s="34">
        <v>43899</v>
      </c>
      <c r="H2536" s="2">
        <v>18</v>
      </c>
      <c r="I2536" s="2" t="s">
        <v>4179</v>
      </c>
      <c r="J2536" s="2" t="s">
        <v>4004</v>
      </c>
      <c r="K2536" s="2" t="s">
        <v>3150</v>
      </c>
      <c r="L2536" s="373" t="s">
        <v>3461</v>
      </c>
    </row>
    <row r="2537" spans="1:12">
      <c r="A2537" s="2" t="s">
        <v>5188</v>
      </c>
      <c r="B2537" s="2">
        <v>1285578</v>
      </c>
      <c r="C2537" s="2" t="s">
        <v>3148</v>
      </c>
      <c r="D2537" s="2" t="s">
        <v>3149</v>
      </c>
      <c r="E2537" s="2">
        <v>-1000</v>
      </c>
      <c r="F2537" s="2">
        <v>-1000</v>
      </c>
      <c r="G2537" s="34">
        <v>43892</v>
      </c>
      <c r="H2537" s="2">
        <v>25</v>
      </c>
      <c r="I2537" s="2" t="s">
        <v>4179</v>
      </c>
      <c r="J2537" s="2" t="s">
        <v>4004</v>
      </c>
      <c r="K2537" s="2" t="s">
        <v>3150</v>
      </c>
      <c r="L2537" s="373" t="s">
        <v>3461</v>
      </c>
    </row>
    <row r="2538" spans="1:12">
      <c r="A2538" s="2" t="s">
        <v>5189</v>
      </c>
      <c r="B2538" s="2">
        <v>1283784</v>
      </c>
      <c r="C2538" s="2" t="s">
        <v>3148</v>
      </c>
      <c r="D2538" s="2" t="s">
        <v>3149</v>
      </c>
      <c r="E2538" s="2">
        <v>-11000</v>
      </c>
      <c r="F2538" s="2">
        <v>-11000</v>
      </c>
      <c r="G2538" s="34">
        <v>43886</v>
      </c>
      <c r="H2538" s="2">
        <v>31</v>
      </c>
      <c r="I2538" s="2" t="s">
        <v>4177</v>
      </c>
      <c r="J2538" s="2" t="s">
        <v>4002</v>
      </c>
      <c r="K2538" s="2" t="s">
        <v>3150</v>
      </c>
      <c r="L2538" s="373" t="s">
        <v>3461</v>
      </c>
    </row>
    <row r="2539" spans="1:12">
      <c r="A2539" s="2" t="s">
        <v>5190</v>
      </c>
      <c r="B2539" s="2">
        <v>1282552</v>
      </c>
      <c r="C2539" s="2" t="s">
        <v>3148</v>
      </c>
      <c r="D2539" s="2" t="s">
        <v>3149</v>
      </c>
      <c r="E2539" s="2">
        <v>-1000</v>
      </c>
      <c r="F2539" s="2">
        <v>-1000</v>
      </c>
      <c r="G2539" s="34">
        <v>43881</v>
      </c>
      <c r="H2539" s="2">
        <v>36</v>
      </c>
      <c r="I2539" s="2" t="s">
        <v>4177</v>
      </c>
      <c r="J2539" s="2" t="s">
        <v>4004</v>
      </c>
      <c r="K2539" s="2" t="s">
        <v>3150</v>
      </c>
      <c r="L2539" s="373" t="s">
        <v>3461</v>
      </c>
    </row>
    <row r="2540" spans="1:12">
      <c r="A2540" s="2" t="s">
        <v>5191</v>
      </c>
      <c r="B2540" s="2">
        <v>1262527</v>
      </c>
      <c r="C2540" s="2" t="s">
        <v>3148</v>
      </c>
      <c r="D2540" s="2" t="s">
        <v>3149</v>
      </c>
      <c r="E2540" s="2">
        <v>-11000</v>
      </c>
      <c r="F2540" s="2">
        <v>-11000</v>
      </c>
      <c r="G2540" s="34">
        <v>43817</v>
      </c>
      <c r="H2540" s="2">
        <v>100</v>
      </c>
      <c r="I2540" s="2" t="s">
        <v>4174</v>
      </c>
      <c r="J2540" s="2" t="s">
        <v>4002</v>
      </c>
      <c r="K2540" s="2" t="s">
        <v>3150</v>
      </c>
      <c r="L2540" s="373" t="s">
        <v>3461</v>
      </c>
    </row>
    <row r="2541" spans="1:12">
      <c r="A2541" s="2" t="s">
        <v>5192</v>
      </c>
      <c r="B2541" s="2">
        <v>1258530</v>
      </c>
      <c r="C2541" s="2" t="s">
        <v>3148</v>
      </c>
      <c r="D2541" s="2" t="s">
        <v>3149</v>
      </c>
      <c r="E2541" s="2">
        <v>-11000</v>
      </c>
      <c r="F2541" s="2">
        <v>-11000</v>
      </c>
      <c r="G2541" s="34">
        <v>43808</v>
      </c>
      <c r="H2541" s="2">
        <v>109</v>
      </c>
      <c r="I2541" s="2" t="s">
        <v>4174</v>
      </c>
      <c r="J2541" s="2" t="s">
        <v>4002</v>
      </c>
      <c r="K2541" s="2" t="s">
        <v>3150</v>
      </c>
      <c r="L2541" s="373" t="s">
        <v>3461</v>
      </c>
    </row>
    <row r="2542" spans="1:12">
      <c r="A2542" s="2" t="s">
        <v>4013</v>
      </c>
      <c r="B2542" s="2">
        <v>1228131</v>
      </c>
      <c r="C2542" s="2" t="s">
        <v>3148</v>
      </c>
      <c r="D2542" s="2" t="s">
        <v>3149</v>
      </c>
      <c r="E2542" s="2">
        <v>-10000</v>
      </c>
      <c r="F2542" s="2">
        <v>-10000</v>
      </c>
      <c r="G2542" s="34">
        <v>43717</v>
      </c>
      <c r="H2542" s="2">
        <v>200</v>
      </c>
      <c r="I2542" s="2" t="s">
        <v>3870</v>
      </c>
      <c r="J2542" s="2" t="s">
        <v>4002</v>
      </c>
      <c r="K2542" s="2" t="s">
        <v>3150</v>
      </c>
      <c r="L2542" s="373" t="s">
        <v>3461</v>
      </c>
    </row>
    <row r="2543" spans="1:12">
      <c r="A2543" s="2" t="s">
        <v>4014</v>
      </c>
      <c r="B2543" s="2">
        <v>1208595</v>
      </c>
      <c r="C2543" s="2" t="s">
        <v>3148</v>
      </c>
      <c r="D2543" s="2" t="s">
        <v>3149</v>
      </c>
      <c r="E2543" s="2">
        <v>-10000</v>
      </c>
      <c r="F2543" s="2">
        <v>-10000</v>
      </c>
      <c r="G2543" s="34">
        <v>43649</v>
      </c>
      <c r="H2543" s="2">
        <v>268</v>
      </c>
      <c r="I2543" s="2" t="s">
        <v>3870</v>
      </c>
      <c r="J2543" s="2" t="s">
        <v>4004</v>
      </c>
      <c r="K2543" s="2" t="s">
        <v>3150</v>
      </c>
      <c r="L2543" s="373" t="s">
        <v>3461</v>
      </c>
    </row>
    <row r="2544" spans="1:12">
      <c r="A2544" s="2" t="s">
        <v>5055</v>
      </c>
      <c r="B2544" s="2">
        <v>1254003</v>
      </c>
      <c r="C2544" s="2" t="s">
        <v>3148</v>
      </c>
      <c r="D2544" s="2" t="s">
        <v>3149</v>
      </c>
      <c r="E2544" s="2">
        <v>-34450</v>
      </c>
      <c r="F2544" s="2">
        <v>-34450</v>
      </c>
      <c r="G2544" s="34">
        <v>43911</v>
      </c>
      <c r="H2544" s="2">
        <v>6</v>
      </c>
      <c r="I2544" s="2" t="s">
        <v>4179</v>
      </c>
      <c r="J2544" s="2" t="s">
        <v>4004</v>
      </c>
      <c r="K2544" s="2" t="s">
        <v>3150</v>
      </c>
      <c r="L2544" s="373" t="s">
        <v>3461</v>
      </c>
    </row>
    <row r="2545" spans="1:12">
      <c r="A2545" s="2" t="s">
        <v>5193</v>
      </c>
      <c r="B2545" s="2">
        <v>1273911</v>
      </c>
      <c r="C2545" s="2" t="s">
        <v>3148</v>
      </c>
      <c r="D2545" s="2" t="s">
        <v>3149</v>
      </c>
      <c r="E2545" s="2">
        <v>-100000</v>
      </c>
      <c r="F2545" s="2">
        <v>-100000</v>
      </c>
      <c r="G2545" s="34">
        <v>43907</v>
      </c>
      <c r="H2545" s="2">
        <v>10</v>
      </c>
      <c r="I2545" s="2" t="s">
        <v>4179</v>
      </c>
      <c r="J2545" s="2" t="s">
        <v>4002</v>
      </c>
      <c r="K2545" s="2" t="s">
        <v>3150</v>
      </c>
      <c r="L2545" s="373" t="s">
        <v>3461</v>
      </c>
    </row>
    <row r="2546" spans="1:12">
      <c r="A2546" s="2" t="s">
        <v>5194</v>
      </c>
      <c r="B2546" s="2">
        <v>1289895</v>
      </c>
      <c r="C2546" s="2" t="s">
        <v>3148</v>
      </c>
      <c r="D2546" s="2" t="s">
        <v>3149</v>
      </c>
      <c r="E2546" s="2">
        <v>-5000</v>
      </c>
      <c r="F2546" s="2">
        <v>-5000</v>
      </c>
      <c r="G2546" s="34">
        <v>43906</v>
      </c>
      <c r="H2546" s="2">
        <v>11</v>
      </c>
      <c r="I2546" s="2" t="s">
        <v>4179</v>
      </c>
      <c r="J2546" s="2" t="s">
        <v>4004</v>
      </c>
      <c r="K2546" s="2" t="s">
        <v>3150</v>
      </c>
      <c r="L2546" s="373" t="s">
        <v>3461</v>
      </c>
    </row>
    <row r="2547" spans="1:12">
      <c r="A2547" s="2" t="s">
        <v>5195</v>
      </c>
      <c r="B2547" s="2">
        <v>566387</v>
      </c>
      <c r="C2547" s="2" t="s">
        <v>3148</v>
      </c>
      <c r="D2547" s="2" t="s">
        <v>3149</v>
      </c>
      <c r="E2547" s="2">
        <v>-10000</v>
      </c>
      <c r="F2547" s="2">
        <v>-10000</v>
      </c>
      <c r="G2547" s="34">
        <v>43904</v>
      </c>
      <c r="H2547" s="2">
        <v>13</v>
      </c>
      <c r="I2547" s="2" t="s">
        <v>4179</v>
      </c>
      <c r="J2547" s="2" t="s">
        <v>4004</v>
      </c>
      <c r="K2547" s="2" t="s">
        <v>3150</v>
      </c>
      <c r="L2547" s="373" t="s">
        <v>3461</v>
      </c>
    </row>
    <row r="2548" spans="1:12">
      <c r="A2548" s="2" t="s">
        <v>5159</v>
      </c>
      <c r="B2548" s="2">
        <v>1288787</v>
      </c>
      <c r="C2548" s="2" t="s">
        <v>3148</v>
      </c>
      <c r="D2548" s="2" t="s">
        <v>3149</v>
      </c>
      <c r="E2548" s="2">
        <v>-293573</v>
      </c>
      <c r="F2548" s="2">
        <v>-293573</v>
      </c>
      <c r="G2548" s="34">
        <v>43903</v>
      </c>
      <c r="H2548" s="2">
        <v>14</v>
      </c>
      <c r="I2548" s="2" t="s">
        <v>4179</v>
      </c>
      <c r="J2548" s="2" t="s">
        <v>4002</v>
      </c>
      <c r="K2548" s="2" t="s">
        <v>3150</v>
      </c>
      <c r="L2548" s="373" t="s">
        <v>3461</v>
      </c>
    </row>
    <row r="2549" spans="1:12">
      <c r="A2549" s="2" t="s">
        <v>4771</v>
      </c>
      <c r="B2549" s="2">
        <v>1287529</v>
      </c>
      <c r="C2549" s="2" t="s">
        <v>3148</v>
      </c>
      <c r="D2549" s="2" t="s">
        <v>3149</v>
      </c>
      <c r="E2549" s="2">
        <v>-5000</v>
      </c>
      <c r="F2549" s="2">
        <v>-5000</v>
      </c>
      <c r="G2549" s="34">
        <v>43899</v>
      </c>
      <c r="H2549" s="2">
        <v>18</v>
      </c>
      <c r="I2549" s="2" t="s">
        <v>4179</v>
      </c>
      <c r="J2549" s="2" t="s">
        <v>4004</v>
      </c>
      <c r="K2549" s="2" t="s">
        <v>3150</v>
      </c>
      <c r="L2549" s="373" t="s">
        <v>3461</v>
      </c>
    </row>
    <row r="2550" spans="1:12">
      <c r="A2550" s="2" t="s">
        <v>5196</v>
      </c>
      <c r="B2550" s="2">
        <v>1276139</v>
      </c>
      <c r="C2550" s="2" t="s">
        <v>3148</v>
      </c>
      <c r="D2550" s="2" t="s">
        <v>3149</v>
      </c>
      <c r="E2550" s="2">
        <v>-10000</v>
      </c>
      <c r="F2550" s="2">
        <v>-10000</v>
      </c>
      <c r="G2550" s="34">
        <v>43899</v>
      </c>
      <c r="H2550" s="2">
        <v>18</v>
      </c>
      <c r="I2550" s="2" t="s">
        <v>4179</v>
      </c>
      <c r="J2550" s="2" t="s">
        <v>4004</v>
      </c>
      <c r="K2550" s="2" t="s">
        <v>3150</v>
      </c>
      <c r="L2550" s="373" t="s">
        <v>3461</v>
      </c>
    </row>
    <row r="2551" spans="1:12">
      <c r="A2551" s="2" t="s">
        <v>5197</v>
      </c>
      <c r="B2551" s="2">
        <v>1274529</v>
      </c>
      <c r="C2551" s="2" t="s">
        <v>3148</v>
      </c>
      <c r="D2551" s="2" t="s">
        <v>3149</v>
      </c>
      <c r="E2551" s="2">
        <v>-2957</v>
      </c>
      <c r="F2551" s="2">
        <v>-806.31</v>
      </c>
      <c r="G2551" s="34">
        <v>43895</v>
      </c>
      <c r="H2551" s="2">
        <v>22</v>
      </c>
      <c r="I2551" s="2" t="s">
        <v>4179</v>
      </c>
      <c r="J2551" s="2" t="s">
        <v>4004</v>
      </c>
      <c r="K2551" s="2" t="s">
        <v>3150</v>
      </c>
      <c r="L2551" s="373" t="s">
        <v>3461</v>
      </c>
    </row>
    <row r="2552" spans="1:12">
      <c r="A2552" s="2" t="s">
        <v>5198</v>
      </c>
      <c r="B2552" s="2">
        <v>1283961</v>
      </c>
      <c r="C2552" s="2" t="s">
        <v>3148</v>
      </c>
      <c r="D2552" s="2" t="s">
        <v>3149</v>
      </c>
      <c r="E2552" s="2">
        <v>-10000</v>
      </c>
      <c r="F2552" s="2">
        <v>-10000</v>
      </c>
      <c r="G2552" s="34">
        <v>43886</v>
      </c>
      <c r="H2552" s="2">
        <v>31</v>
      </c>
      <c r="I2552" s="2" t="s">
        <v>4177</v>
      </c>
      <c r="J2552" s="2" t="s">
        <v>4004</v>
      </c>
      <c r="K2552" s="2" t="s">
        <v>3150</v>
      </c>
      <c r="L2552" s="373" t="s">
        <v>3461</v>
      </c>
    </row>
    <row r="2553" spans="1:12">
      <c r="A2553" s="2" t="s">
        <v>5199</v>
      </c>
      <c r="B2553" s="2">
        <v>980779</v>
      </c>
      <c r="C2553" s="2" t="s">
        <v>3148</v>
      </c>
      <c r="D2553" s="2" t="s">
        <v>3149</v>
      </c>
      <c r="E2553" s="2">
        <v>-10000</v>
      </c>
      <c r="F2553" s="2">
        <v>-10000</v>
      </c>
      <c r="G2553" s="34">
        <v>43848</v>
      </c>
      <c r="H2553" s="2">
        <v>69</v>
      </c>
      <c r="I2553" s="2" t="s">
        <v>4181</v>
      </c>
      <c r="J2553" s="2" t="s">
        <v>4002</v>
      </c>
      <c r="K2553" s="2" t="s">
        <v>3150</v>
      </c>
      <c r="L2553" s="373" t="s">
        <v>3461</v>
      </c>
    </row>
    <row r="2554" spans="1:12">
      <c r="A2554" s="2" t="s">
        <v>5200</v>
      </c>
      <c r="B2554" s="2">
        <v>1245631</v>
      </c>
      <c r="C2554" s="2" t="s">
        <v>3148</v>
      </c>
      <c r="D2554" s="2" t="s">
        <v>3149</v>
      </c>
      <c r="E2554" s="2">
        <v>-11000</v>
      </c>
      <c r="F2554" s="2">
        <v>-11000</v>
      </c>
      <c r="G2554" s="34">
        <v>43768</v>
      </c>
      <c r="H2554" s="2">
        <v>149</v>
      </c>
      <c r="I2554" s="2" t="s">
        <v>4174</v>
      </c>
      <c r="J2554" s="2" t="s">
        <v>4002</v>
      </c>
      <c r="K2554" s="2" t="s">
        <v>3150</v>
      </c>
      <c r="L2554" s="373" t="s">
        <v>3461</v>
      </c>
    </row>
    <row r="2555" spans="1:12">
      <c r="A2555" s="2" t="s">
        <v>4015</v>
      </c>
      <c r="B2555" s="2">
        <v>1217598</v>
      </c>
      <c r="C2555" s="2" t="s">
        <v>3148</v>
      </c>
      <c r="D2555" s="2" t="s">
        <v>3149</v>
      </c>
      <c r="E2555" s="2">
        <v>-1000</v>
      </c>
      <c r="F2555" s="2">
        <v>-1000</v>
      </c>
      <c r="G2555" s="34">
        <v>43680</v>
      </c>
      <c r="H2555" s="2">
        <v>237</v>
      </c>
      <c r="I2555" s="2" t="s">
        <v>3870</v>
      </c>
      <c r="J2555" s="2" t="s">
        <v>4004</v>
      </c>
      <c r="K2555" s="2" t="s">
        <v>3150</v>
      </c>
      <c r="L2555" s="373" t="s">
        <v>3461</v>
      </c>
    </row>
    <row r="2556" spans="1:12">
      <c r="A2556" s="2" t="s">
        <v>4016</v>
      </c>
      <c r="B2556" s="2">
        <v>1194963</v>
      </c>
      <c r="C2556" s="2" t="s">
        <v>3148</v>
      </c>
      <c r="D2556" s="2" t="s">
        <v>3149</v>
      </c>
      <c r="E2556" s="2">
        <v>-4000</v>
      </c>
      <c r="F2556" s="2">
        <v>-4000</v>
      </c>
      <c r="G2556" s="34">
        <v>43620</v>
      </c>
      <c r="H2556" s="2">
        <v>297</v>
      </c>
      <c r="I2556" s="2" t="s">
        <v>3870</v>
      </c>
      <c r="J2556" s="2" t="s">
        <v>4002</v>
      </c>
      <c r="K2556" s="2" t="s">
        <v>3150</v>
      </c>
      <c r="L2556" s="373" t="s">
        <v>3461</v>
      </c>
    </row>
    <row r="2557" spans="1:12">
      <c r="A2557" s="2" t="s">
        <v>5201</v>
      </c>
      <c r="B2557" s="2">
        <v>1290945</v>
      </c>
      <c r="C2557" s="2" t="s">
        <v>3148</v>
      </c>
      <c r="D2557" s="2" t="s">
        <v>3149</v>
      </c>
      <c r="E2557" s="2">
        <v>-10000</v>
      </c>
      <c r="F2557" s="2">
        <v>-10000</v>
      </c>
      <c r="G2557" s="34">
        <v>43910</v>
      </c>
      <c r="H2557" s="2">
        <v>7</v>
      </c>
      <c r="I2557" s="2" t="s">
        <v>4179</v>
      </c>
      <c r="J2557" s="2" t="s">
        <v>4004</v>
      </c>
      <c r="K2557" s="2" t="s">
        <v>3150</v>
      </c>
      <c r="L2557" s="373" t="s">
        <v>3461</v>
      </c>
    </row>
    <row r="2558" spans="1:12">
      <c r="A2558" s="2" t="s">
        <v>5202</v>
      </c>
      <c r="B2558" s="2">
        <v>1289282</v>
      </c>
      <c r="C2558" s="2" t="s">
        <v>3148</v>
      </c>
      <c r="D2558" s="2" t="s">
        <v>3149</v>
      </c>
      <c r="E2558" s="2">
        <v>-1000</v>
      </c>
      <c r="F2558" s="2">
        <v>-1000</v>
      </c>
      <c r="G2558" s="34">
        <v>43904</v>
      </c>
      <c r="H2558" s="2">
        <v>13</v>
      </c>
      <c r="I2558" s="2" t="s">
        <v>4179</v>
      </c>
      <c r="J2558" s="2" t="s">
        <v>4004</v>
      </c>
      <c r="K2558" s="2" t="s">
        <v>3150</v>
      </c>
      <c r="L2558" s="373" t="s">
        <v>3461</v>
      </c>
    </row>
    <row r="2559" spans="1:12">
      <c r="A2559" s="2" t="s">
        <v>5203</v>
      </c>
      <c r="B2559" s="2">
        <v>1288015</v>
      </c>
      <c r="C2559" s="2" t="s">
        <v>3148</v>
      </c>
      <c r="D2559" s="2" t="s">
        <v>3149</v>
      </c>
      <c r="E2559" s="2">
        <v>-10000</v>
      </c>
      <c r="F2559" s="2">
        <v>-10000</v>
      </c>
      <c r="G2559" s="34">
        <v>43901</v>
      </c>
      <c r="H2559" s="2">
        <v>16</v>
      </c>
      <c r="I2559" s="2" t="s">
        <v>4179</v>
      </c>
      <c r="J2559" s="2" t="s">
        <v>4004</v>
      </c>
      <c r="K2559" s="2" t="s">
        <v>3150</v>
      </c>
      <c r="L2559" s="373" t="s">
        <v>3461</v>
      </c>
    </row>
    <row r="2560" spans="1:12">
      <c r="A2560" s="2" t="s">
        <v>4855</v>
      </c>
      <c r="B2560" s="2">
        <v>1286477</v>
      </c>
      <c r="C2560" s="2" t="s">
        <v>3148</v>
      </c>
      <c r="D2560" s="2" t="s">
        <v>3149</v>
      </c>
      <c r="E2560" s="2">
        <v>-10000</v>
      </c>
      <c r="F2560" s="2">
        <v>-10000</v>
      </c>
      <c r="G2560" s="34">
        <v>43895</v>
      </c>
      <c r="H2560" s="2">
        <v>22</v>
      </c>
      <c r="I2560" s="2" t="s">
        <v>4179</v>
      </c>
      <c r="J2560" s="2" t="s">
        <v>4002</v>
      </c>
      <c r="K2560" s="2" t="s">
        <v>3150</v>
      </c>
      <c r="L2560" s="373" t="s">
        <v>3461</v>
      </c>
    </row>
    <row r="2561" spans="1:12">
      <c r="A2561" s="2" t="s">
        <v>5204</v>
      </c>
      <c r="B2561" s="2">
        <v>360653</v>
      </c>
      <c r="C2561" s="2" t="s">
        <v>3148</v>
      </c>
      <c r="D2561" s="2" t="s">
        <v>3149</v>
      </c>
      <c r="E2561" s="2">
        <v>-5000</v>
      </c>
      <c r="F2561" s="2">
        <v>-5000</v>
      </c>
      <c r="G2561" s="34">
        <v>43881</v>
      </c>
      <c r="H2561" s="2">
        <v>36</v>
      </c>
      <c r="I2561" s="2" t="s">
        <v>4177</v>
      </c>
      <c r="J2561" s="2" t="s">
        <v>4004</v>
      </c>
      <c r="K2561" s="2" t="s">
        <v>3150</v>
      </c>
      <c r="L2561" s="373" t="s">
        <v>3461</v>
      </c>
    </row>
    <row r="2562" spans="1:12">
      <c r="A2562" s="2" t="s">
        <v>5205</v>
      </c>
      <c r="B2562" s="2">
        <v>1279837</v>
      </c>
      <c r="C2562" s="2" t="s">
        <v>3148</v>
      </c>
      <c r="D2562" s="2" t="s">
        <v>3149</v>
      </c>
      <c r="E2562" s="2">
        <v>-11000</v>
      </c>
      <c r="F2562" s="2">
        <v>-11000</v>
      </c>
      <c r="G2562" s="34">
        <v>43873</v>
      </c>
      <c r="H2562" s="2">
        <v>44</v>
      </c>
      <c r="I2562" s="2" t="s">
        <v>4177</v>
      </c>
      <c r="J2562" s="2" t="s">
        <v>4002</v>
      </c>
      <c r="K2562" s="2" t="s">
        <v>3150</v>
      </c>
      <c r="L2562" s="373" t="s">
        <v>3461</v>
      </c>
    </row>
    <row r="2563" spans="1:12">
      <c r="A2563" s="2" t="s">
        <v>5206</v>
      </c>
      <c r="B2563" s="2">
        <v>1276339</v>
      </c>
      <c r="C2563" s="2" t="s">
        <v>3148</v>
      </c>
      <c r="D2563" s="2" t="s">
        <v>3149</v>
      </c>
      <c r="E2563" s="2">
        <v>-11000</v>
      </c>
      <c r="F2563" s="2">
        <v>-11000</v>
      </c>
      <c r="G2563" s="34">
        <v>43860</v>
      </c>
      <c r="H2563" s="2">
        <v>57</v>
      </c>
      <c r="I2563" s="2" t="s">
        <v>4177</v>
      </c>
      <c r="J2563" s="2" t="s">
        <v>4002</v>
      </c>
      <c r="K2563" s="2" t="s">
        <v>3150</v>
      </c>
      <c r="L2563" s="373" t="s">
        <v>3461</v>
      </c>
    </row>
    <row r="2564" spans="1:12">
      <c r="A2564" s="2" t="s">
        <v>5207</v>
      </c>
      <c r="B2564" s="2">
        <v>1250902</v>
      </c>
      <c r="C2564" s="2" t="s">
        <v>3148</v>
      </c>
      <c r="D2564" s="2" t="s">
        <v>3149</v>
      </c>
      <c r="E2564" s="2">
        <v>-2500</v>
      </c>
      <c r="F2564" s="2">
        <v>-2500</v>
      </c>
      <c r="G2564" s="34">
        <v>43784</v>
      </c>
      <c r="H2564" s="2">
        <v>133</v>
      </c>
      <c r="I2564" s="2" t="s">
        <v>4174</v>
      </c>
      <c r="J2564" s="2" t="s">
        <v>4004</v>
      </c>
      <c r="K2564" s="2" t="s">
        <v>3150</v>
      </c>
      <c r="L2564" s="373" t="s">
        <v>3461</v>
      </c>
    </row>
    <row r="2565" spans="1:12">
      <c r="A2565" s="2" t="s">
        <v>4005</v>
      </c>
      <c r="B2565" s="2">
        <v>358540</v>
      </c>
      <c r="C2565" s="2" t="s">
        <v>3148</v>
      </c>
      <c r="D2565" s="2" t="s">
        <v>3149</v>
      </c>
      <c r="E2565" s="2">
        <v>-10000</v>
      </c>
      <c r="F2565" s="2">
        <v>-10000</v>
      </c>
      <c r="G2565" s="34">
        <v>43773</v>
      </c>
      <c r="H2565" s="2">
        <v>144</v>
      </c>
      <c r="I2565" s="2" t="s">
        <v>4174</v>
      </c>
      <c r="J2565" s="2" t="s">
        <v>4002</v>
      </c>
      <c r="K2565" s="2" t="s">
        <v>3150</v>
      </c>
      <c r="L2565" s="373" t="s">
        <v>3461</v>
      </c>
    </row>
    <row r="2566" spans="1:12">
      <c r="A2566" s="2" t="s">
        <v>4017</v>
      </c>
      <c r="B2566" s="2">
        <v>1221115</v>
      </c>
      <c r="C2566" s="2" t="s">
        <v>3148</v>
      </c>
      <c r="D2566" s="2" t="s">
        <v>3149</v>
      </c>
      <c r="E2566" s="2">
        <v>-11000</v>
      </c>
      <c r="F2566" s="2">
        <v>-11000</v>
      </c>
      <c r="G2566" s="34">
        <v>43693</v>
      </c>
      <c r="H2566" s="2">
        <v>224</v>
      </c>
      <c r="I2566" s="2" t="s">
        <v>3870</v>
      </c>
      <c r="J2566" s="2" t="s">
        <v>4004</v>
      </c>
      <c r="K2566" s="2" t="s">
        <v>3150</v>
      </c>
      <c r="L2566" s="373" t="s">
        <v>3461</v>
      </c>
    </row>
    <row r="2567" spans="1:12">
      <c r="A2567" s="2" t="s">
        <v>5208</v>
      </c>
      <c r="B2567" s="2">
        <v>1290772</v>
      </c>
      <c r="C2567" s="2" t="s">
        <v>3148</v>
      </c>
      <c r="D2567" s="2" t="s">
        <v>3149</v>
      </c>
      <c r="E2567" s="2">
        <v>-10000</v>
      </c>
      <c r="F2567" s="2">
        <v>-10000</v>
      </c>
      <c r="G2567" s="34">
        <v>43909</v>
      </c>
      <c r="H2567" s="2">
        <v>8</v>
      </c>
      <c r="I2567" s="2" t="s">
        <v>4179</v>
      </c>
      <c r="J2567" s="2" t="s">
        <v>4002</v>
      </c>
      <c r="K2567" s="2" t="s">
        <v>3150</v>
      </c>
      <c r="L2567" s="373" t="s">
        <v>3461</v>
      </c>
    </row>
    <row r="2568" spans="1:12">
      <c r="A2568" s="2" t="s">
        <v>5209</v>
      </c>
      <c r="B2568" s="2">
        <v>1289865</v>
      </c>
      <c r="C2568" s="2" t="s">
        <v>3148</v>
      </c>
      <c r="D2568" s="2" t="s">
        <v>3149</v>
      </c>
      <c r="E2568" s="2">
        <v>-11000</v>
      </c>
      <c r="F2568" s="2">
        <v>-11000</v>
      </c>
      <c r="G2568" s="34">
        <v>43906</v>
      </c>
      <c r="H2568" s="2">
        <v>11</v>
      </c>
      <c r="I2568" s="2" t="s">
        <v>4179</v>
      </c>
      <c r="J2568" s="2" t="s">
        <v>4004</v>
      </c>
      <c r="K2568" s="2" t="s">
        <v>3150</v>
      </c>
      <c r="L2568" s="373" t="s">
        <v>3461</v>
      </c>
    </row>
    <row r="2569" spans="1:12">
      <c r="A2569" s="2" t="s">
        <v>5159</v>
      </c>
      <c r="B2569" s="2">
        <v>1288787</v>
      </c>
      <c r="C2569" s="2" t="s">
        <v>3148</v>
      </c>
      <c r="D2569" s="2" t="s">
        <v>3149</v>
      </c>
      <c r="E2569" s="2">
        <v>-50000</v>
      </c>
      <c r="F2569" s="2">
        <v>-50000</v>
      </c>
      <c r="G2569" s="34">
        <v>43903</v>
      </c>
      <c r="H2569" s="2">
        <v>14</v>
      </c>
      <c r="I2569" s="2" t="s">
        <v>4179</v>
      </c>
      <c r="J2569" s="2" t="s">
        <v>4004</v>
      </c>
      <c r="K2569" s="2" t="s">
        <v>3150</v>
      </c>
      <c r="L2569" s="373" t="s">
        <v>3461</v>
      </c>
    </row>
    <row r="2570" spans="1:12">
      <c r="A2570" s="2" t="s">
        <v>5210</v>
      </c>
      <c r="B2570" s="2">
        <v>1288121</v>
      </c>
      <c r="C2570" s="2" t="s">
        <v>3148</v>
      </c>
      <c r="D2570" s="2" t="s">
        <v>3149</v>
      </c>
      <c r="E2570" s="2">
        <v>-10000</v>
      </c>
      <c r="F2570" s="2">
        <v>-10000</v>
      </c>
      <c r="G2570" s="34">
        <v>43901</v>
      </c>
      <c r="H2570" s="2">
        <v>16</v>
      </c>
      <c r="I2570" s="2" t="s">
        <v>4179</v>
      </c>
      <c r="J2570" s="2" t="s">
        <v>4004</v>
      </c>
      <c r="K2570" s="2" t="s">
        <v>3150</v>
      </c>
      <c r="L2570" s="373" t="s">
        <v>3461</v>
      </c>
    </row>
    <row r="2571" spans="1:12">
      <c r="A2571" s="2" t="s">
        <v>5211</v>
      </c>
      <c r="B2571" s="2">
        <v>926568</v>
      </c>
      <c r="C2571" s="2" t="s">
        <v>3148</v>
      </c>
      <c r="D2571" s="2" t="s">
        <v>3149</v>
      </c>
      <c r="E2571" s="2">
        <v>-10000</v>
      </c>
      <c r="F2571" s="2">
        <v>-10000</v>
      </c>
      <c r="G2571" s="34">
        <v>43896</v>
      </c>
      <c r="H2571" s="2">
        <v>21</v>
      </c>
      <c r="I2571" s="2" t="s">
        <v>4179</v>
      </c>
      <c r="J2571" s="2" t="s">
        <v>4004</v>
      </c>
      <c r="K2571" s="2" t="s">
        <v>3150</v>
      </c>
      <c r="L2571" s="373" t="s">
        <v>3461</v>
      </c>
    </row>
    <row r="2572" spans="1:12">
      <c r="A2572" s="2" t="s">
        <v>5212</v>
      </c>
      <c r="B2572" s="2">
        <v>1286227</v>
      </c>
      <c r="C2572" s="2" t="s">
        <v>3148</v>
      </c>
      <c r="D2572" s="2" t="s">
        <v>3149</v>
      </c>
      <c r="E2572" s="2">
        <v>-40000</v>
      </c>
      <c r="F2572" s="2">
        <v>-40000</v>
      </c>
      <c r="G2572" s="34">
        <v>43894</v>
      </c>
      <c r="H2572" s="2">
        <v>23</v>
      </c>
      <c r="I2572" s="2" t="s">
        <v>4179</v>
      </c>
      <c r="J2572" s="2" t="s">
        <v>4004</v>
      </c>
      <c r="K2572" s="2" t="s">
        <v>3150</v>
      </c>
      <c r="L2572" s="373" t="s">
        <v>3461</v>
      </c>
    </row>
    <row r="2573" spans="1:12">
      <c r="A2573" s="2" t="s">
        <v>5213</v>
      </c>
      <c r="B2573" s="2">
        <v>1284569</v>
      </c>
      <c r="C2573" s="2" t="s">
        <v>3148</v>
      </c>
      <c r="D2573" s="2" t="s">
        <v>3149</v>
      </c>
      <c r="E2573" s="2">
        <v>-10000</v>
      </c>
      <c r="F2573" s="2">
        <v>-10000</v>
      </c>
      <c r="G2573" s="34">
        <v>43888</v>
      </c>
      <c r="H2573" s="2">
        <v>29</v>
      </c>
      <c r="I2573" s="2" t="s">
        <v>4179</v>
      </c>
      <c r="J2573" s="2" t="s">
        <v>4004</v>
      </c>
      <c r="K2573" s="2" t="s">
        <v>3150</v>
      </c>
      <c r="L2573" s="373" t="s">
        <v>3461</v>
      </c>
    </row>
    <row r="2574" spans="1:12">
      <c r="A2574" s="2" t="s">
        <v>4229</v>
      </c>
      <c r="B2574" s="2">
        <v>1277152</v>
      </c>
      <c r="C2574" s="2" t="s">
        <v>3148</v>
      </c>
      <c r="D2574" s="2" t="s">
        <v>3149</v>
      </c>
      <c r="E2574" s="2">
        <v>-665191</v>
      </c>
      <c r="F2574" s="2">
        <v>-30743.53</v>
      </c>
      <c r="G2574" s="34">
        <v>43887</v>
      </c>
      <c r="H2574" s="2">
        <v>30</v>
      </c>
      <c r="I2574" s="2" t="s">
        <v>4179</v>
      </c>
      <c r="J2574" s="2" t="s">
        <v>4002</v>
      </c>
      <c r="K2574" s="2" t="s">
        <v>3150</v>
      </c>
      <c r="L2574" s="373" t="s">
        <v>3461</v>
      </c>
    </row>
    <row r="2575" spans="1:12">
      <c r="A2575" s="2" t="s">
        <v>4018</v>
      </c>
      <c r="B2575" s="2">
        <v>1225549</v>
      </c>
      <c r="C2575" s="2" t="s">
        <v>3148</v>
      </c>
      <c r="D2575" s="2" t="s">
        <v>3149</v>
      </c>
      <c r="E2575" s="2">
        <v>-500</v>
      </c>
      <c r="F2575" s="2">
        <v>-500</v>
      </c>
      <c r="G2575" s="34">
        <v>43707</v>
      </c>
      <c r="H2575" s="2">
        <v>210</v>
      </c>
      <c r="I2575" s="2" t="s">
        <v>3870</v>
      </c>
      <c r="J2575" s="2" t="s">
        <v>4004</v>
      </c>
      <c r="K2575" s="2" t="s">
        <v>3150</v>
      </c>
      <c r="L2575" s="373" t="s">
        <v>3461</v>
      </c>
    </row>
    <row r="2576" spans="1:12">
      <c r="A2576" s="2" t="s">
        <v>4858</v>
      </c>
      <c r="B2576" s="2">
        <v>1287491</v>
      </c>
      <c r="C2576" s="2" t="s">
        <v>3148</v>
      </c>
      <c r="D2576" s="2" t="s">
        <v>3149</v>
      </c>
      <c r="E2576" s="2">
        <v>-50000</v>
      </c>
      <c r="F2576" s="2">
        <v>-50000</v>
      </c>
      <c r="G2576" s="34">
        <v>43909</v>
      </c>
      <c r="H2576" s="2">
        <v>8</v>
      </c>
      <c r="I2576" s="2" t="s">
        <v>4179</v>
      </c>
      <c r="J2576" s="2" t="s">
        <v>4002</v>
      </c>
      <c r="K2576" s="2" t="s">
        <v>3150</v>
      </c>
      <c r="L2576" s="373" t="s">
        <v>3461</v>
      </c>
    </row>
    <row r="2577" spans="1:12">
      <c r="A2577" s="2" t="s">
        <v>5214</v>
      </c>
      <c r="B2577" s="2">
        <v>563962</v>
      </c>
      <c r="C2577" s="2" t="s">
        <v>3148</v>
      </c>
      <c r="D2577" s="2" t="s">
        <v>3149</v>
      </c>
      <c r="E2577" s="2">
        <v>-811632</v>
      </c>
      <c r="F2577" s="2">
        <v>-44830.080000000002</v>
      </c>
      <c r="G2577" s="34">
        <v>43908</v>
      </c>
      <c r="H2577" s="2">
        <v>9</v>
      </c>
      <c r="I2577" s="2" t="s">
        <v>4179</v>
      </c>
      <c r="J2577" s="2" t="s">
        <v>4002</v>
      </c>
      <c r="K2577" s="2" t="s">
        <v>3150</v>
      </c>
      <c r="L2577" s="373" t="s">
        <v>3461</v>
      </c>
    </row>
    <row r="2578" spans="1:12">
      <c r="A2578" s="2" t="s">
        <v>5204</v>
      </c>
      <c r="B2578" s="2">
        <v>360653</v>
      </c>
      <c r="C2578" s="2" t="s">
        <v>3148</v>
      </c>
      <c r="D2578" s="2" t="s">
        <v>3149</v>
      </c>
      <c r="E2578" s="2">
        <v>-5000</v>
      </c>
      <c r="F2578" s="2">
        <v>-5000</v>
      </c>
      <c r="G2578" s="34">
        <v>43879</v>
      </c>
      <c r="H2578" s="2">
        <v>38</v>
      </c>
      <c r="I2578" s="2" t="s">
        <v>4177</v>
      </c>
      <c r="J2578" s="2" t="s">
        <v>4004</v>
      </c>
      <c r="K2578" s="2" t="s">
        <v>3150</v>
      </c>
      <c r="L2578" s="373" t="s">
        <v>3461</v>
      </c>
    </row>
    <row r="2579" spans="1:12">
      <c r="A2579" s="2" t="s">
        <v>5215</v>
      </c>
      <c r="B2579" s="2">
        <v>1290906</v>
      </c>
      <c r="C2579" s="2" t="s">
        <v>3148</v>
      </c>
      <c r="D2579" s="2" t="s">
        <v>3149</v>
      </c>
      <c r="E2579" s="2">
        <v>-14000</v>
      </c>
      <c r="F2579" s="2">
        <v>-14000</v>
      </c>
      <c r="G2579" s="34">
        <v>43910</v>
      </c>
      <c r="H2579" s="2">
        <v>7</v>
      </c>
      <c r="I2579" s="2" t="s">
        <v>4179</v>
      </c>
      <c r="J2579" s="2" t="s">
        <v>4004</v>
      </c>
      <c r="K2579" s="2" t="s">
        <v>3150</v>
      </c>
      <c r="L2579" s="373" t="s">
        <v>3461</v>
      </c>
    </row>
    <row r="2580" spans="1:12">
      <c r="A2580" s="2" t="s">
        <v>5135</v>
      </c>
      <c r="B2580" s="2">
        <v>1286840</v>
      </c>
      <c r="C2580" s="2" t="s">
        <v>3148</v>
      </c>
      <c r="D2580" s="2" t="s">
        <v>3149</v>
      </c>
      <c r="E2580" s="2">
        <v>-10000</v>
      </c>
      <c r="F2580" s="2">
        <v>-10000</v>
      </c>
      <c r="G2580" s="34">
        <v>43896</v>
      </c>
      <c r="H2580" s="2">
        <v>21</v>
      </c>
      <c r="I2580" s="2" t="s">
        <v>4179</v>
      </c>
      <c r="J2580" s="2" t="s">
        <v>4004</v>
      </c>
      <c r="K2580" s="2" t="s">
        <v>3150</v>
      </c>
      <c r="L2580" s="373" t="s">
        <v>3461</v>
      </c>
    </row>
    <row r="2581" spans="1:12">
      <c r="A2581" s="2" t="s">
        <v>5216</v>
      </c>
      <c r="B2581" s="2">
        <v>1259608</v>
      </c>
      <c r="C2581" s="2" t="s">
        <v>3148</v>
      </c>
      <c r="D2581" s="2" t="s">
        <v>3149</v>
      </c>
      <c r="E2581" s="2">
        <v>-8300</v>
      </c>
      <c r="F2581" s="2">
        <v>-1377.27</v>
      </c>
      <c r="G2581" s="34">
        <v>43893</v>
      </c>
      <c r="H2581" s="2">
        <v>24</v>
      </c>
      <c r="I2581" s="2" t="s">
        <v>4179</v>
      </c>
      <c r="J2581" s="2" t="s">
        <v>4004</v>
      </c>
      <c r="K2581" s="2" t="s">
        <v>3150</v>
      </c>
      <c r="L2581" s="373" t="s">
        <v>3461</v>
      </c>
    </row>
    <row r="2582" spans="1:12">
      <c r="A2582" s="2" t="s">
        <v>5217</v>
      </c>
      <c r="B2582" s="2">
        <v>1279779</v>
      </c>
      <c r="C2582" s="2" t="s">
        <v>3148</v>
      </c>
      <c r="D2582" s="2" t="s">
        <v>3149</v>
      </c>
      <c r="E2582" s="2">
        <v>-300000</v>
      </c>
      <c r="F2582" s="2">
        <v>-4892.01</v>
      </c>
      <c r="G2582" s="34">
        <v>43879</v>
      </c>
      <c r="H2582" s="2">
        <v>38</v>
      </c>
      <c r="I2582" s="2" t="s">
        <v>4177</v>
      </c>
      <c r="J2582" s="2" t="s">
        <v>4002</v>
      </c>
      <c r="K2582" s="2" t="s">
        <v>3150</v>
      </c>
      <c r="L2582" s="373" t="s">
        <v>3461</v>
      </c>
    </row>
    <row r="2583" spans="1:12">
      <c r="A2583" s="2" t="s">
        <v>5218</v>
      </c>
      <c r="B2583" s="2">
        <v>1279109</v>
      </c>
      <c r="C2583" s="2" t="s">
        <v>3148</v>
      </c>
      <c r="D2583" s="2" t="s">
        <v>3149</v>
      </c>
      <c r="E2583" s="2">
        <v>-11000</v>
      </c>
      <c r="F2583" s="2">
        <v>-11000</v>
      </c>
      <c r="G2583" s="34">
        <v>43869</v>
      </c>
      <c r="H2583" s="2">
        <v>48</v>
      </c>
      <c r="I2583" s="2" t="s">
        <v>4177</v>
      </c>
      <c r="J2583" s="2" t="s">
        <v>4004</v>
      </c>
      <c r="K2583" s="2" t="s">
        <v>3150</v>
      </c>
      <c r="L2583" s="373" t="s">
        <v>3461</v>
      </c>
    </row>
    <row r="2584" spans="1:12">
      <c r="A2584" s="2" t="s">
        <v>5193</v>
      </c>
      <c r="B2584" s="2">
        <v>1273911</v>
      </c>
      <c r="C2584" s="2" t="s">
        <v>3148</v>
      </c>
      <c r="D2584" s="2" t="s">
        <v>3149</v>
      </c>
      <c r="E2584" s="2">
        <v>-11000</v>
      </c>
      <c r="F2584" s="2">
        <v>-11000</v>
      </c>
      <c r="G2584" s="34">
        <v>43851</v>
      </c>
      <c r="H2584" s="2">
        <v>66</v>
      </c>
      <c r="I2584" s="2" t="s">
        <v>4181</v>
      </c>
      <c r="J2584" s="2" t="s">
        <v>4002</v>
      </c>
      <c r="K2584" s="2" t="s">
        <v>3150</v>
      </c>
      <c r="L2584" s="373" t="s">
        <v>3461</v>
      </c>
    </row>
    <row r="2585" spans="1:12">
      <c r="A2585" s="2" t="s">
        <v>5219</v>
      </c>
      <c r="B2585" s="2">
        <v>1239728</v>
      </c>
      <c r="C2585" s="2" t="s">
        <v>3148</v>
      </c>
      <c r="D2585" s="2" t="s">
        <v>3149</v>
      </c>
      <c r="E2585" s="2">
        <v>-10000</v>
      </c>
      <c r="F2585" s="2">
        <v>-10000</v>
      </c>
      <c r="G2585" s="34">
        <v>43750</v>
      </c>
      <c r="H2585" s="2">
        <v>167</v>
      </c>
      <c r="I2585" s="2" t="s">
        <v>4174</v>
      </c>
      <c r="J2585" s="2" t="s">
        <v>4004</v>
      </c>
      <c r="K2585" s="2" t="s">
        <v>3150</v>
      </c>
      <c r="L2585" s="373" t="s">
        <v>3461</v>
      </c>
    </row>
    <row r="2586" spans="1:12">
      <c r="A2586" s="2" t="s">
        <v>4019</v>
      </c>
      <c r="B2586" s="2">
        <v>1224495</v>
      </c>
      <c r="C2586" s="2" t="s">
        <v>3148</v>
      </c>
      <c r="D2586" s="2" t="s">
        <v>3149</v>
      </c>
      <c r="E2586" s="2">
        <v>-1000</v>
      </c>
      <c r="F2586" s="2">
        <v>-1000</v>
      </c>
      <c r="G2586" s="34">
        <v>43704</v>
      </c>
      <c r="H2586" s="2">
        <v>213</v>
      </c>
      <c r="I2586" s="2" t="s">
        <v>3870</v>
      </c>
      <c r="J2586" s="2" t="s">
        <v>4004</v>
      </c>
      <c r="K2586" s="2" t="s">
        <v>3150</v>
      </c>
      <c r="L2586" s="373" t="s">
        <v>3461</v>
      </c>
    </row>
    <row r="2587" spans="1:12">
      <c r="A2587" s="2" t="s">
        <v>5220</v>
      </c>
      <c r="B2587" s="2">
        <v>1288105</v>
      </c>
      <c r="C2587" s="2" t="s">
        <v>3148</v>
      </c>
      <c r="D2587" s="2" t="s">
        <v>3149</v>
      </c>
      <c r="E2587" s="2">
        <v>-435000</v>
      </c>
      <c r="F2587" s="2">
        <v>-131746.31</v>
      </c>
      <c r="G2587" s="34">
        <v>43910</v>
      </c>
      <c r="H2587" s="2">
        <v>7</v>
      </c>
      <c r="I2587" s="2" t="s">
        <v>4179</v>
      </c>
      <c r="J2587" s="2" t="s">
        <v>4002</v>
      </c>
      <c r="K2587" s="2" t="s">
        <v>3150</v>
      </c>
      <c r="L2587" s="373" t="s">
        <v>3461</v>
      </c>
    </row>
    <row r="2588" spans="1:12">
      <c r="A2588" s="2" t="s">
        <v>4684</v>
      </c>
      <c r="B2588" s="2">
        <v>1284773</v>
      </c>
      <c r="C2588" s="2" t="s">
        <v>3148</v>
      </c>
      <c r="D2588" s="2" t="s">
        <v>3149</v>
      </c>
      <c r="E2588" s="2">
        <v>-3190</v>
      </c>
      <c r="F2588" s="2">
        <v>-3190</v>
      </c>
      <c r="G2588" s="34">
        <v>43904</v>
      </c>
      <c r="H2588" s="2">
        <v>13</v>
      </c>
      <c r="I2588" s="2" t="s">
        <v>4179</v>
      </c>
      <c r="J2588" s="2" t="s">
        <v>4004</v>
      </c>
      <c r="K2588" s="2" t="s">
        <v>3150</v>
      </c>
      <c r="L2588" s="373" t="s">
        <v>3461</v>
      </c>
    </row>
    <row r="2589" spans="1:12">
      <c r="A2589" s="2" t="s">
        <v>5221</v>
      </c>
      <c r="B2589" s="2">
        <v>1269457</v>
      </c>
      <c r="C2589" s="2" t="s">
        <v>3148</v>
      </c>
      <c r="D2589" s="2" t="s">
        <v>3149</v>
      </c>
      <c r="E2589" s="2">
        <v>-11000</v>
      </c>
      <c r="F2589" s="2">
        <v>-11000</v>
      </c>
      <c r="G2589" s="34">
        <v>43836</v>
      </c>
      <c r="H2589" s="2">
        <v>81</v>
      </c>
      <c r="I2589" s="2" t="s">
        <v>4181</v>
      </c>
      <c r="J2589" s="2" t="s">
        <v>4004</v>
      </c>
      <c r="K2589" s="2" t="s">
        <v>3150</v>
      </c>
      <c r="L2589" s="373" t="s">
        <v>3461</v>
      </c>
    </row>
    <row r="2590" spans="1:12">
      <c r="A2590" s="2" t="s">
        <v>5222</v>
      </c>
      <c r="B2590" s="2">
        <v>1266441</v>
      </c>
      <c r="C2590" s="2" t="s">
        <v>3148</v>
      </c>
      <c r="D2590" s="2" t="s">
        <v>3149</v>
      </c>
      <c r="E2590" s="2">
        <v>-2790</v>
      </c>
      <c r="F2590" s="2">
        <v>-2790</v>
      </c>
      <c r="G2590" s="34">
        <v>43834</v>
      </c>
      <c r="H2590" s="2">
        <v>83</v>
      </c>
      <c r="I2590" s="2" t="s">
        <v>4181</v>
      </c>
      <c r="J2590" s="2" t="s">
        <v>4004</v>
      </c>
      <c r="K2590" s="2" t="s">
        <v>3150</v>
      </c>
      <c r="L2590" s="373" t="s">
        <v>3461</v>
      </c>
    </row>
    <row r="2591" spans="1:12">
      <c r="A2591" s="2" t="s">
        <v>5223</v>
      </c>
      <c r="B2591" s="2">
        <v>1259403</v>
      </c>
      <c r="C2591" s="2" t="s">
        <v>3148</v>
      </c>
      <c r="D2591" s="2" t="s">
        <v>3149</v>
      </c>
      <c r="E2591" s="2">
        <v>-11000</v>
      </c>
      <c r="F2591" s="2">
        <v>-11000</v>
      </c>
      <c r="G2591" s="34">
        <v>43810</v>
      </c>
      <c r="H2591" s="2">
        <v>107</v>
      </c>
      <c r="I2591" s="2" t="s">
        <v>4174</v>
      </c>
      <c r="J2591" s="2" t="s">
        <v>4004</v>
      </c>
      <c r="K2591" s="2" t="s">
        <v>3150</v>
      </c>
      <c r="L2591" s="373" t="s">
        <v>3461</v>
      </c>
    </row>
    <row r="2592" spans="1:12">
      <c r="A2592" s="2" t="s">
        <v>4020</v>
      </c>
      <c r="B2592" s="2">
        <v>1217162</v>
      </c>
      <c r="C2592" s="2" t="s">
        <v>3148</v>
      </c>
      <c r="D2592" s="2" t="s">
        <v>3149</v>
      </c>
      <c r="E2592" s="2">
        <v>-10000</v>
      </c>
      <c r="F2592" s="2">
        <v>-10000</v>
      </c>
      <c r="G2592" s="34">
        <v>43678</v>
      </c>
      <c r="H2592" s="2">
        <v>239</v>
      </c>
      <c r="I2592" s="2" t="s">
        <v>3870</v>
      </c>
      <c r="J2592" s="2" t="s">
        <v>4004</v>
      </c>
      <c r="K2592" s="2" t="s">
        <v>3150</v>
      </c>
      <c r="L2592" s="373" t="s">
        <v>3461</v>
      </c>
    </row>
    <row r="2593" spans="1:12">
      <c r="A2593" s="2" t="s">
        <v>5224</v>
      </c>
      <c r="B2593" s="2">
        <v>1204476</v>
      </c>
      <c r="C2593" s="2" t="s">
        <v>3881</v>
      </c>
      <c r="D2593" s="2" t="s">
        <v>3882</v>
      </c>
      <c r="E2593" s="2">
        <v>-40000.01</v>
      </c>
      <c r="F2593" s="2">
        <v>-116.91</v>
      </c>
      <c r="G2593" s="34">
        <v>43799</v>
      </c>
      <c r="H2593" s="2">
        <v>118</v>
      </c>
      <c r="I2593" s="2" t="s">
        <v>4174</v>
      </c>
      <c r="J2593" s="2" t="s">
        <v>5225</v>
      </c>
      <c r="K2593" s="2" t="s">
        <v>3150</v>
      </c>
      <c r="L2593" s="373" t="s">
        <v>3461</v>
      </c>
    </row>
    <row r="2594" spans="1:12">
      <c r="A2594" s="2" t="s">
        <v>4681</v>
      </c>
      <c r="B2594" s="2">
        <v>1243398</v>
      </c>
      <c r="C2594" s="2" t="s">
        <v>3881</v>
      </c>
      <c r="D2594" s="2" t="s">
        <v>3882</v>
      </c>
      <c r="E2594" s="2">
        <v>-22913</v>
      </c>
      <c r="F2594" s="2">
        <v>-22913</v>
      </c>
      <c r="G2594" s="34">
        <v>43782</v>
      </c>
      <c r="H2594" s="2">
        <v>135</v>
      </c>
      <c r="I2594" s="2" t="s">
        <v>4174</v>
      </c>
      <c r="J2594" s="2" t="s">
        <v>5225</v>
      </c>
      <c r="K2594" s="2" t="s">
        <v>3150</v>
      </c>
      <c r="L2594" s="373" t="s">
        <v>3461</v>
      </c>
    </row>
    <row r="2595" spans="1:12">
      <c r="A2595" s="2" t="s">
        <v>4196</v>
      </c>
      <c r="B2595" s="2">
        <v>1276101</v>
      </c>
      <c r="C2595" s="2" t="s">
        <v>3881</v>
      </c>
      <c r="D2595" s="2" t="s">
        <v>3882</v>
      </c>
      <c r="E2595" s="2">
        <v>-9021.33</v>
      </c>
      <c r="F2595" s="2">
        <v>-9021.33</v>
      </c>
      <c r="G2595" s="34">
        <v>43896</v>
      </c>
      <c r="H2595" s="2">
        <v>21</v>
      </c>
      <c r="I2595" s="2" t="s">
        <v>4179</v>
      </c>
      <c r="J2595" s="2" t="s">
        <v>5225</v>
      </c>
      <c r="K2595" s="2" t="s">
        <v>3150</v>
      </c>
      <c r="L2595" s="373" t="s">
        <v>3461</v>
      </c>
    </row>
    <row r="2596" spans="1:12">
      <c r="A2596" s="2" t="s">
        <v>5226</v>
      </c>
      <c r="B2596" s="2">
        <v>1261070</v>
      </c>
      <c r="C2596" s="2" t="s">
        <v>3881</v>
      </c>
      <c r="D2596" s="2" t="s">
        <v>3882</v>
      </c>
      <c r="E2596" s="2">
        <v>-4000.01</v>
      </c>
      <c r="F2596" s="2">
        <v>-1048.6400000000001</v>
      </c>
      <c r="G2596" s="34">
        <v>43829</v>
      </c>
      <c r="H2596" s="2">
        <v>88</v>
      </c>
      <c r="I2596" s="2" t="s">
        <v>4181</v>
      </c>
      <c r="J2596" s="2" t="s">
        <v>5225</v>
      </c>
      <c r="K2596" s="2" t="s">
        <v>3150</v>
      </c>
      <c r="L2596" s="373" t="s">
        <v>3461</v>
      </c>
    </row>
    <row r="2597" spans="1:12">
      <c r="A2597" s="2" t="s">
        <v>5227</v>
      </c>
      <c r="B2597" s="2">
        <v>1241003</v>
      </c>
      <c r="C2597" s="2" t="s">
        <v>3881</v>
      </c>
      <c r="D2597" s="2" t="s">
        <v>3882</v>
      </c>
      <c r="E2597" s="2">
        <v>-4999.9799999999996</v>
      </c>
      <c r="F2597" s="2">
        <v>-1564.82</v>
      </c>
      <c r="G2597" s="34">
        <v>43769</v>
      </c>
      <c r="H2597" s="2">
        <v>148</v>
      </c>
      <c r="I2597" s="2" t="s">
        <v>4174</v>
      </c>
      <c r="J2597" s="2" t="s">
        <v>5225</v>
      </c>
      <c r="K2597" s="2" t="s">
        <v>3150</v>
      </c>
      <c r="L2597" s="373" t="s">
        <v>3461</v>
      </c>
    </row>
    <row r="2598" spans="1:12">
      <c r="A2598" s="2" t="s">
        <v>4529</v>
      </c>
      <c r="B2598" s="2">
        <v>1249369</v>
      </c>
      <c r="C2598" s="2" t="s">
        <v>3881</v>
      </c>
      <c r="D2598" s="2" t="s">
        <v>3882</v>
      </c>
      <c r="E2598" s="2">
        <v>-9098</v>
      </c>
      <c r="F2598" s="2">
        <v>-9098</v>
      </c>
      <c r="G2598" s="34">
        <v>43805</v>
      </c>
      <c r="H2598" s="2">
        <v>112</v>
      </c>
      <c r="I2598" s="2" t="s">
        <v>4174</v>
      </c>
      <c r="J2598" s="2" t="s">
        <v>5225</v>
      </c>
      <c r="K2598" s="2" t="s">
        <v>3150</v>
      </c>
      <c r="L2598" s="373" t="s">
        <v>3461</v>
      </c>
    </row>
    <row r="2599" spans="1:12">
      <c r="A2599" s="2" t="s">
        <v>5228</v>
      </c>
      <c r="B2599" s="2">
        <v>1241968</v>
      </c>
      <c r="C2599" s="2" t="s">
        <v>3881</v>
      </c>
      <c r="D2599" s="2" t="s">
        <v>3882</v>
      </c>
      <c r="E2599" s="2">
        <v>-1652</v>
      </c>
      <c r="F2599" s="2">
        <v>-533.24</v>
      </c>
      <c r="G2599" s="34">
        <v>43774</v>
      </c>
      <c r="H2599" s="2">
        <v>143</v>
      </c>
      <c r="I2599" s="2" t="s">
        <v>4174</v>
      </c>
      <c r="J2599" s="2" t="s">
        <v>5225</v>
      </c>
      <c r="K2599" s="2" t="s">
        <v>3150</v>
      </c>
      <c r="L2599" s="373" t="s">
        <v>3461</v>
      </c>
    </row>
    <row r="2600" spans="1:12">
      <c r="A2600" s="2" t="s">
        <v>5229</v>
      </c>
      <c r="B2600" s="2">
        <v>1261026</v>
      </c>
      <c r="C2600" s="2" t="s">
        <v>3881</v>
      </c>
      <c r="D2600" s="2" t="s">
        <v>3882</v>
      </c>
      <c r="E2600" s="2">
        <v>-30763</v>
      </c>
      <c r="F2600" s="2">
        <v>-7795.4</v>
      </c>
      <c r="G2600" s="34">
        <v>43827</v>
      </c>
      <c r="H2600" s="2">
        <v>90</v>
      </c>
      <c r="I2600" s="2" t="s">
        <v>4181</v>
      </c>
      <c r="J2600" s="2" t="s">
        <v>5225</v>
      </c>
      <c r="K2600" s="2" t="s">
        <v>3150</v>
      </c>
      <c r="L2600" s="373" t="s">
        <v>3461</v>
      </c>
    </row>
    <row r="2601" spans="1:12">
      <c r="A2601" s="2" t="s">
        <v>5230</v>
      </c>
      <c r="B2601" s="2">
        <v>1107814</v>
      </c>
      <c r="C2601" s="2" t="s">
        <v>3881</v>
      </c>
      <c r="D2601" s="2" t="s">
        <v>3882</v>
      </c>
      <c r="E2601" s="2">
        <v>-1149.01</v>
      </c>
      <c r="F2601" s="2">
        <v>-76.42</v>
      </c>
      <c r="G2601" s="34">
        <v>43816</v>
      </c>
      <c r="H2601" s="2">
        <v>101</v>
      </c>
      <c r="I2601" s="2" t="s">
        <v>4174</v>
      </c>
      <c r="J2601" s="2" t="s">
        <v>5225</v>
      </c>
      <c r="K2601" s="2" t="s">
        <v>3150</v>
      </c>
      <c r="L2601" s="373" t="s">
        <v>3461</v>
      </c>
    </row>
    <row r="2602" spans="1:12">
      <c r="A2602" s="2" t="s">
        <v>5231</v>
      </c>
      <c r="B2602" s="2">
        <v>1230591</v>
      </c>
      <c r="C2602" s="2" t="s">
        <v>3881</v>
      </c>
      <c r="D2602" s="2" t="s">
        <v>3882</v>
      </c>
      <c r="E2602" s="2">
        <v>-4990</v>
      </c>
      <c r="F2602" s="2">
        <v>-11.1</v>
      </c>
      <c r="G2602" s="34">
        <v>43741</v>
      </c>
      <c r="H2602" s="2">
        <v>176</v>
      </c>
      <c r="I2602" s="2" t="s">
        <v>4174</v>
      </c>
      <c r="J2602" s="2" t="s">
        <v>5225</v>
      </c>
      <c r="K2602" s="2" t="s">
        <v>3150</v>
      </c>
      <c r="L2602" s="373" t="s">
        <v>3461</v>
      </c>
    </row>
    <row r="2603" spans="1:12">
      <c r="A2603" s="2" t="s">
        <v>5232</v>
      </c>
      <c r="B2603" s="2">
        <v>1262302</v>
      </c>
      <c r="C2603" s="2" t="s">
        <v>3153</v>
      </c>
      <c r="D2603" s="2" t="s">
        <v>3154</v>
      </c>
      <c r="E2603" s="2">
        <v>13953.47</v>
      </c>
      <c r="F2603" s="2">
        <v>13953.47</v>
      </c>
      <c r="G2603" s="34">
        <v>43911</v>
      </c>
      <c r="H2603" s="2">
        <v>6</v>
      </c>
      <c r="I2603" s="2" t="s">
        <v>4179</v>
      </c>
      <c r="J2603" s="2" t="s">
        <v>4021</v>
      </c>
      <c r="K2603" s="2" t="s">
        <v>3150</v>
      </c>
      <c r="L2603" s="373" t="s">
        <v>3461</v>
      </c>
    </row>
    <row r="2604" spans="1:12">
      <c r="A2604" s="2" t="s">
        <v>5233</v>
      </c>
      <c r="B2604" s="2">
        <v>1288922</v>
      </c>
      <c r="C2604" s="2" t="s">
        <v>3153</v>
      </c>
      <c r="D2604" s="2" t="s">
        <v>3154</v>
      </c>
      <c r="E2604" s="2">
        <v>817511.32</v>
      </c>
      <c r="F2604" s="2">
        <v>594511.31999999995</v>
      </c>
      <c r="G2604" s="34">
        <v>43911</v>
      </c>
      <c r="H2604" s="2">
        <v>6</v>
      </c>
      <c r="I2604" s="2" t="s">
        <v>4179</v>
      </c>
      <c r="J2604" s="2" t="s">
        <v>4021</v>
      </c>
      <c r="K2604" s="2" t="s">
        <v>3150</v>
      </c>
      <c r="L2604" s="373" t="s">
        <v>3461</v>
      </c>
    </row>
    <row r="2605" spans="1:12">
      <c r="A2605" s="2" t="s">
        <v>5234</v>
      </c>
      <c r="B2605" s="2">
        <v>1288764</v>
      </c>
      <c r="C2605" s="2" t="s">
        <v>3153</v>
      </c>
      <c r="D2605" s="2" t="s">
        <v>3154</v>
      </c>
      <c r="E2605" s="2">
        <v>403107.02</v>
      </c>
      <c r="F2605" s="2">
        <v>174268.88</v>
      </c>
      <c r="G2605" s="34">
        <v>43911</v>
      </c>
      <c r="H2605" s="2">
        <v>6</v>
      </c>
      <c r="I2605" s="2" t="s">
        <v>4179</v>
      </c>
      <c r="J2605" s="2" t="s">
        <v>4021</v>
      </c>
      <c r="K2605" s="2" t="s">
        <v>3150</v>
      </c>
      <c r="L2605" s="373" t="s">
        <v>3461</v>
      </c>
    </row>
    <row r="2606" spans="1:12">
      <c r="A2606" s="2" t="s">
        <v>5084</v>
      </c>
      <c r="B2606" s="2">
        <v>1288416</v>
      </c>
      <c r="C2606" s="2" t="s">
        <v>3153</v>
      </c>
      <c r="D2606" s="2" t="s">
        <v>3154</v>
      </c>
      <c r="E2606" s="2">
        <v>39269</v>
      </c>
      <c r="F2606" s="2">
        <v>39269</v>
      </c>
      <c r="G2606" s="34">
        <v>43903</v>
      </c>
      <c r="H2606" s="2">
        <v>14</v>
      </c>
      <c r="I2606" s="2" t="s">
        <v>4179</v>
      </c>
      <c r="J2606" s="2" t="s">
        <v>4021</v>
      </c>
      <c r="K2606" s="2" t="s">
        <v>3150</v>
      </c>
      <c r="L2606" s="373" t="s">
        <v>3461</v>
      </c>
    </row>
    <row r="2607" spans="1:12">
      <c r="A2607" s="2" t="s">
        <v>5235</v>
      </c>
      <c r="B2607" s="2">
        <v>1253283</v>
      </c>
      <c r="C2607" s="2" t="s">
        <v>3153</v>
      </c>
      <c r="D2607" s="2" t="s">
        <v>3154</v>
      </c>
      <c r="E2607" s="2">
        <v>37799</v>
      </c>
      <c r="F2607" s="2">
        <v>8245.7800000000007</v>
      </c>
      <c r="G2607" s="34">
        <v>43838</v>
      </c>
      <c r="H2607" s="2">
        <v>79</v>
      </c>
      <c r="I2607" s="2" t="s">
        <v>4181</v>
      </c>
      <c r="J2607" s="2" t="s">
        <v>4021</v>
      </c>
      <c r="K2607" s="2" t="s">
        <v>3150</v>
      </c>
      <c r="L2607" s="373" t="s">
        <v>3461</v>
      </c>
    </row>
    <row r="2608" spans="1:12">
      <c r="A2608" s="2" t="s">
        <v>3710</v>
      </c>
      <c r="B2608" s="2">
        <v>1195453</v>
      </c>
      <c r="C2608" s="2" t="s">
        <v>3153</v>
      </c>
      <c r="D2608" s="2" t="s">
        <v>3154</v>
      </c>
      <c r="E2608" s="2">
        <v>625887.36</v>
      </c>
      <c r="F2608" s="2">
        <v>625845.99</v>
      </c>
      <c r="G2608" s="34">
        <v>43860</v>
      </c>
      <c r="H2608" s="2">
        <v>57</v>
      </c>
      <c r="I2608" s="2" t="s">
        <v>4177</v>
      </c>
      <c r="J2608" s="2" t="s">
        <v>4021</v>
      </c>
      <c r="K2608" s="2" t="s">
        <v>3150</v>
      </c>
      <c r="L2608" s="373" t="s">
        <v>3461</v>
      </c>
    </row>
    <row r="2609" spans="1:12">
      <c r="A2609" s="2" t="s">
        <v>5232</v>
      </c>
      <c r="B2609" s="2">
        <v>1262302</v>
      </c>
      <c r="C2609" s="2" t="s">
        <v>3153</v>
      </c>
      <c r="D2609" s="2" t="s">
        <v>3154</v>
      </c>
      <c r="E2609" s="2">
        <v>13094.03</v>
      </c>
      <c r="F2609" s="2">
        <v>13094.03</v>
      </c>
      <c r="G2609" s="34">
        <v>43911</v>
      </c>
      <c r="H2609" s="2">
        <v>6</v>
      </c>
      <c r="I2609" s="2" t="s">
        <v>4179</v>
      </c>
      <c r="J2609" s="2" t="s">
        <v>4021</v>
      </c>
      <c r="K2609" s="2" t="s">
        <v>3150</v>
      </c>
      <c r="L2609" s="373" t="s">
        <v>3461</v>
      </c>
    </row>
    <row r="2610" spans="1:12">
      <c r="A2610" s="2" t="s">
        <v>5236</v>
      </c>
      <c r="B2610" s="2">
        <v>1286900</v>
      </c>
      <c r="C2610" s="2" t="s">
        <v>3153</v>
      </c>
      <c r="D2610" s="2" t="s">
        <v>3154</v>
      </c>
      <c r="E2610" s="2">
        <v>764.01</v>
      </c>
      <c r="F2610" s="2">
        <v>764.01</v>
      </c>
      <c r="G2610" s="34">
        <v>43902</v>
      </c>
      <c r="H2610" s="2">
        <v>15</v>
      </c>
      <c r="I2610" s="2" t="s">
        <v>4179</v>
      </c>
      <c r="J2610" s="2" t="s">
        <v>4021</v>
      </c>
      <c r="K2610" s="2" t="s">
        <v>3150</v>
      </c>
      <c r="L2610" s="373" t="s">
        <v>3461</v>
      </c>
    </row>
    <row r="2611" spans="1:12">
      <c r="A2611" s="2" t="s">
        <v>5237</v>
      </c>
      <c r="B2611" s="2">
        <v>1287646</v>
      </c>
      <c r="C2611" s="2" t="s">
        <v>3153</v>
      </c>
      <c r="D2611" s="2" t="s">
        <v>3154</v>
      </c>
      <c r="E2611" s="2">
        <v>12258.13</v>
      </c>
      <c r="F2611" s="2">
        <v>12258.13</v>
      </c>
      <c r="G2611" s="34">
        <v>43906</v>
      </c>
      <c r="H2611" s="2">
        <v>11</v>
      </c>
      <c r="I2611" s="2" t="s">
        <v>4179</v>
      </c>
      <c r="J2611" s="2" t="s">
        <v>4021</v>
      </c>
      <c r="K2611" s="2" t="s">
        <v>3150</v>
      </c>
      <c r="L2611" s="373" t="s">
        <v>3461</v>
      </c>
    </row>
    <row r="2612" spans="1:12">
      <c r="A2612" s="2" t="s">
        <v>5237</v>
      </c>
      <c r="B2612" s="2">
        <v>1287646</v>
      </c>
      <c r="C2612" s="2" t="s">
        <v>3153</v>
      </c>
      <c r="D2612" s="2" t="s">
        <v>3154</v>
      </c>
      <c r="E2612" s="2">
        <v>1845.01</v>
      </c>
      <c r="F2612" s="2">
        <v>1845.01</v>
      </c>
      <c r="G2612" s="34">
        <v>43906</v>
      </c>
      <c r="H2612" s="2">
        <v>11</v>
      </c>
      <c r="I2612" s="2" t="s">
        <v>4179</v>
      </c>
      <c r="J2612" s="2" t="s">
        <v>4021</v>
      </c>
      <c r="K2612" s="2" t="s">
        <v>3150</v>
      </c>
      <c r="L2612" s="373" t="s">
        <v>3461</v>
      </c>
    </row>
    <row r="2613" spans="1:12">
      <c r="A2613" s="2" t="s">
        <v>5238</v>
      </c>
      <c r="B2613" s="2">
        <v>1288606</v>
      </c>
      <c r="C2613" s="2" t="s">
        <v>3153</v>
      </c>
      <c r="D2613" s="2" t="s">
        <v>3154</v>
      </c>
      <c r="E2613" s="2">
        <v>593410.72</v>
      </c>
      <c r="F2613" s="2">
        <v>443410.72</v>
      </c>
      <c r="G2613" s="34">
        <v>43910</v>
      </c>
      <c r="H2613" s="2">
        <v>7</v>
      </c>
      <c r="I2613" s="2" t="s">
        <v>4179</v>
      </c>
      <c r="J2613" s="2" t="s">
        <v>4021</v>
      </c>
      <c r="K2613" s="2" t="s">
        <v>3150</v>
      </c>
      <c r="L2613" s="373" t="s">
        <v>3461</v>
      </c>
    </row>
    <row r="2614" spans="1:12">
      <c r="A2614" s="2" t="s">
        <v>5239</v>
      </c>
      <c r="B2614" s="2">
        <v>1287545</v>
      </c>
      <c r="C2614" s="2" t="s">
        <v>3153</v>
      </c>
      <c r="D2614" s="2" t="s">
        <v>3154</v>
      </c>
      <c r="E2614" s="2">
        <v>487793.93</v>
      </c>
      <c r="F2614" s="2">
        <v>393257.27</v>
      </c>
      <c r="G2614" s="34">
        <v>43910</v>
      </c>
      <c r="H2614" s="2">
        <v>7</v>
      </c>
      <c r="I2614" s="2" t="s">
        <v>4179</v>
      </c>
      <c r="J2614" s="2" t="s">
        <v>4021</v>
      </c>
      <c r="K2614" s="2" t="s">
        <v>3150</v>
      </c>
      <c r="L2614" s="373" t="s">
        <v>3461</v>
      </c>
    </row>
    <row r="2615" spans="1:12">
      <c r="A2615" s="2" t="s">
        <v>3167</v>
      </c>
      <c r="B2615" s="2">
        <v>622990</v>
      </c>
      <c r="C2615" s="2" t="s">
        <v>3153</v>
      </c>
      <c r="D2615" s="2" t="s">
        <v>3154</v>
      </c>
      <c r="E2615" s="2">
        <v>732948.33</v>
      </c>
      <c r="F2615" s="2">
        <v>732947.33</v>
      </c>
      <c r="G2615" s="34">
        <v>43883</v>
      </c>
      <c r="H2615" s="2">
        <v>34</v>
      </c>
      <c r="I2615" s="2" t="s">
        <v>4177</v>
      </c>
      <c r="J2615" s="2" t="s">
        <v>5240</v>
      </c>
      <c r="K2615" s="2" t="s">
        <v>3150</v>
      </c>
      <c r="L2615" s="373" t="s">
        <v>3461</v>
      </c>
    </row>
    <row r="2616" spans="1:12">
      <c r="A2616" s="2" t="s">
        <v>3965</v>
      </c>
      <c r="B2616" s="2">
        <v>147190</v>
      </c>
      <c r="C2616" s="2" t="s">
        <v>3153</v>
      </c>
      <c r="D2616" s="2" t="s">
        <v>3154</v>
      </c>
      <c r="E2616" s="2">
        <v>8750</v>
      </c>
      <c r="F2616" s="2">
        <v>8750</v>
      </c>
      <c r="G2616" s="34">
        <v>43650</v>
      </c>
      <c r="H2616" s="2">
        <v>267</v>
      </c>
      <c r="I2616" s="2" t="s">
        <v>3870</v>
      </c>
      <c r="J2616" s="2" t="s">
        <v>4021</v>
      </c>
      <c r="K2616" s="2" t="s">
        <v>3150</v>
      </c>
      <c r="L2616" s="373" t="s">
        <v>3461</v>
      </c>
    </row>
    <row r="2617" spans="1:12">
      <c r="A2617" s="2" t="s">
        <v>4858</v>
      </c>
      <c r="B2617" s="2">
        <v>1287491</v>
      </c>
      <c r="C2617" s="2" t="s">
        <v>3153</v>
      </c>
      <c r="D2617" s="2" t="s">
        <v>3154</v>
      </c>
      <c r="E2617" s="2">
        <v>460967.19</v>
      </c>
      <c r="F2617" s="2">
        <v>310967.19</v>
      </c>
      <c r="G2617" s="34">
        <v>43911</v>
      </c>
      <c r="H2617" s="2">
        <v>6</v>
      </c>
      <c r="I2617" s="2" t="s">
        <v>4179</v>
      </c>
      <c r="J2617" s="2" t="s">
        <v>4021</v>
      </c>
      <c r="K2617" s="2" t="s">
        <v>3150</v>
      </c>
      <c r="L2617" s="373" t="s">
        <v>3461</v>
      </c>
    </row>
    <row r="2618" spans="1:12">
      <c r="A2618" s="2" t="s">
        <v>3710</v>
      </c>
      <c r="B2618" s="2">
        <v>1195453</v>
      </c>
      <c r="C2618" s="2" t="s">
        <v>3153</v>
      </c>
      <c r="D2618" s="2" t="s">
        <v>3154</v>
      </c>
      <c r="E2618" s="2">
        <v>578887.5</v>
      </c>
      <c r="F2618" s="2">
        <v>576297.5</v>
      </c>
      <c r="G2618" s="34">
        <v>43857</v>
      </c>
      <c r="H2618" s="2">
        <v>60</v>
      </c>
      <c r="I2618" s="2" t="s">
        <v>4177</v>
      </c>
      <c r="J2618" s="2" t="s">
        <v>4021</v>
      </c>
      <c r="K2618" s="2" t="s">
        <v>3150</v>
      </c>
      <c r="L2618" s="373" t="s">
        <v>3461</v>
      </c>
    </row>
    <row r="2619" spans="1:12">
      <c r="A2619" s="2" t="s">
        <v>5241</v>
      </c>
      <c r="B2619" s="2">
        <v>338270</v>
      </c>
      <c r="C2619" s="2" t="s">
        <v>3153</v>
      </c>
      <c r="D2619" s="2" t="s">
        <v>3154</v>
      </c>
      <c r="E2619" s="2">
        <v>560967.99</v>
      </c>
      <c r="F2619" s="2">
        <v>438067.99</v>
      </c>
      <c r="G2619" s="34">
        <v>43907</v>
      </c>
      <c r="H2619" s="2">
        <v>10</v>
      </c>
      <c r="I2619" s="2" t="s">
        <v>4179</v>
      </c>
      <c r="J2619" s="2" t="s">
        <v>4021</v>
      </c>
      <c r="K2619" s="2" t="s">
        <v>3150</v>
      </c>
      <c r="L2619" s="373" t="s">
        <v>3461</v>
      </c>
    </row>
    <row r="2620" spans="1:12">
      <c r="A2620" s="2" t="s">
        <v>3886</v>
      </c>
      <c r="B2620" s="2">
        <v>1035</v>
      </c>
      <c r="C2620" s="2" t="s">
        <v>3153</v>
      </c>
      <c r="D2620" s="2" t="s">
        <v>3154</v>
      </c>
      <c r="E2620" s="2">
        <v>1449.2</v>
      </c>
      <c r="F2620" s="2">
        <v>1449.2</v>
      </c>
      <c r="G2620" s="34">
        <v>43904</v>
      </c>
      <c r="H2620" s="2">
        <v>13</v>
      </c>
      <c r="I2620" s="2" t="s">
        <v>4179</v>
      </c>
      <c r="J2620" s="2" t="s">
        <v>4021</v>
      </c>
      <c r="K2620" s="2" t="s">
        <v>3150</v>
      </c>
      <c r="L2620" s="373" t="s">
        <v>3461</v>
      </c>
    </row>
    <row r="2621" spans="1:12">
      <c r="A2621" s="2" t="s">
        <v>5241</v>
      </c>
      <c r="B2621" s="2">
        <v>338270</v>
      </c>
      <c r="C2621" s="2" t="s">
        <v>3153</v>
      </c>
      <c r="D2621" s="2" t="s">
        <v>3154</v>
      </c>
      <c r="E2621" s="2">
        <v>38193.129999999997</v>
      </c>
      <c r="F2621" s="2">
        <v>38193.129999999997</v>
      </c>
      <c r="G2621" s="34">
        <v>43910</v>
      </c>
      <c r="H2621" s="2">
        <v>7</v>
      </c>
      <c r="I2621" s="2" t="s">
        <v>4179</v>
      </c>
      <c r="J2621" s="2" t="s">
        <v>4021</v>
      </c>
      <c r="K2621" s="2" t="s">
        <v>3150</v>
      </c>
      <c r="L2621" s="373" t="s">
        <v>3461</v>
      </c>
    </row>
    <row r="2622" spans="1:12">
      <c r="A2622" s="2" t="s">
        <v>5241</v>
      </c>
      <c r="B2622" s="2">
        <v>338270</v>
      </c>
      <c r="C2622" s="2" t="s">
        <v>3153</v>
      </c>
      <c r="D2622" s="2" t="s">
        <v>3154</v>
      </c>
      <c r="E2622" s="2">
        <v>764.01</v>
      </c>
      <c r="F2622" s="2">
        <v>764.01</v>
      </c>
      <c r="G2622" s="34">
        <v>43910</v>
      </c>
      <c r="H2622" s="2">
        <v>7</v>
      </c>
      <c r="I2622" s="2" t="s">
        <v>4179</v>
      </c>
      <c r="J2622" s="2" t="s">
        <v>4021</v>
      </c>
      <c r="K2622" s="2" t="s">
        <v>3150</v>
      </c>
      <c r="L2622" s="373" t="s">
        <v>3461</v>
      </c>
    </row>
    <row r="2623" spans="1:12">
      <c r="A2623" s="2" t="s">
        <v>5237</v>
      </c>
      <c r="B2623" s="2">
        <v>1287646</v>
      </c>
      <c r="C2623" s="2" t="s">
        <v>3153</v>
      </c>
      <c r="D2623" s="2" t="s">
        <v>3154</v>
      </c>
      <c r="E2623" s="2">
        <v>573929.09</v>
      </c>
      <c r="F2623" s="2">
        <v>430456.09</v>
      </c>
      <c r="G2623" s="34">
        <v>43903</v>
      </c>
      <c r="H2623" s="2">
        <v>14</v>
      </c>
      <c r="I2623" s="2" t="s">
        <v>4179</v>
      </c>
      <c r="J2623" s="2" t="s">
        <v>4021</v>
      </c>
      <c r="K2623" s="2" t="s">
        <v>3150</v>
      </c>
      <c r="L2623" s="373" t="s">
        <v>3461</v>
      </c>
    </row>
    <row r="2624" spans="1:12">
      <c r="A2624" s="2" t="s">
        <v>5242</v>
      </c>
      <c r="B2624" s="2">
        <v>1286614</v>
      </c>
      <c r="C2624" s="2" t="s">
        <v>3153</v>
      </c>
      <c r="D2624" s="2" t="s">
        <v>3154</v>
      </c>
      <c r="E2624" s="2">
        <v>6486</v>
      </c>
      <c r="F2624" s="2">
        <v>6486</v>
      </c>
      <c r="G2624" s="34">
        <v>43901</v>
      </c>
      <c r="H2624" s="2">
        <v>16</v>
      </c>
      <c r="I2624" s="2" t="s">
        <v>4179</v>
      </c>
      <c r="J2624" s="2" t="s">
        <v>4021</v>
      </c>
      <c r="K2624" s="2" t="s">
        <v>3150</v>
      </c>
      <c r="L2624" s="373" t="s">
        <v>3461</v>
      </c>
    </row>
    <row r="2625" spans="1:12">
      <c r="A2625" s="2" t="s">
        <v>5236</v>
      </c>
      <c r="B2625" s="2">
        <v>1286900</v>
      </c>
      <c r="C2625" s="2" t="s">
        <v>3153</v>
      </c>
      <c r="D2625" s="2" t="s">
        <v>3154</v>
      </c>
      <c r="E2625" s="2">
        <v>451067.1</v>
      </c>
      <c r="F2625" s="2">
        <v>441067.1</v>
      </c>
      <c r="G2625" s="34">
        <v>43901</v>
      </c>
      <c r="H2625" s="2">
        <v>16</v>
      </c>
      <c r="I2625" s="2" t="s">
        <v>4179</v>
      </c>
      <c r="J2625" s="2" t="s">
        <v>4021</v>
      </c>
      <c r="K2625" s="2" t="s">
        <v>3150</v>
      </c>
      <c r="L2625" s="373" t="s">
        <v>3461</v>
      </c>
    </row>
    <row r="2626" spans="1:12">
      <c r="A2626" s="2" t="s">
        <v>3710</v>
      </c>
      <c r="B2626" s="2">
        <v>1195453</v>
      </c>
      <c r="C2626" s="2" t="s">
        <v>3153</v>
      </c>
      <c r="D2626" s="2" t="s">
        <v>3154</v>
      </c>
      <c r="E2626" s="2">
        <v>570390.27</v>
      </c>
      <c r="F2626" s="2">
        <v>570390.27</v>
      </c>
      <c r="G2626" s="34">
        <v>43861</v>
      </c>
      <c r="H2626" s="2">
        <v>56</v>
      </c>
      <c r="I2626" s="2" t="s">
        <v>4177</v>
      </c>
      <c r="J2626" s="2" t="s">
        <v>4021</v>
      </c>
      <c r="K2626" s="2" t="s">
        <v>3150</v>
      </c>
      <c r="L2626" s="373" t="s">
        <v>3461</v>
      </c>
    </row>
    <row r="2627" spans="1:12">
      <c r="A2627" s="2" t="s">
        <v>5232</v>
      </c>
      <c r="B2627" s="2">
        <v>1262302</v>
      </c>
      <c r="C2627" s="2" t="s">
        <v>3153</v>
      </c>
      <c r="D2627" s="2" t="s">
        <v>3154</v>
      </c>
      <c r="E2627" s="2">
        <v>517753.69</v>
      </c>
      <c r="F2627" s="2">
        <v>127553.69</v>
      </c>
      <c r="G2627" s="34">
        <v>43910</v>
      </c>
      <c r="H2627" s="2">
        <v>7</v>
      </c>
      <c r="I2627" s="2" t="s">
        <v>4179</v>
      </c>
      <c r="J2627" s="2" t="s">
        <v>4021</v>
      </c>
      <c r="K2627" s="2" t="s">
        <v>3150</v>
      </c>
      <c r="L2627" s="373" t="s">
        <v>3461</v>
      </c>
    </row>
    <row r="2628" spans="1:12">
      <c r="A2628" s="2" t="s">
        <v>5243</v>
      </c>
      <c r="B2628" s="2">
        <v>351620</v>
      </c>
      <c r="C2628" s="2" t="s">
        <v>3153</v>
      </c>
      <c r="D2628" s="2" t="s">
        <v>3154</v>
      </c>
      <c r="E2628" s="2">
        <v>497294.09</v>
      </c>
      <c r="F2628" s="2">
        <v>487294.09</v>
      </c>
      <c r="G2628" s="34">
        <v>43911</v>
      </c>
      <c r="H2628" s="2">
        <v>6</v>
      </c>
      <c r="I2628" s="2" t="s">
        <v>4179</v>
      </c>
      <c r="J2628" s="2" t="s">
        <v>4021</v>
      </c>
      <c r="K2628" s="2" t="s">
        <v>3150</v>
      </c>
      <c r="L2628" s="373" t="s">
        <v>3461</v>
      </c>
    </row>
    <row r="2629" spans="1:12">
      <c r="A2629" s="2" t="s">
        <v>4005</v>
      </c>
      <c r="B2629" s="2">
        <v>358540</v>
      </c>
      <c r="C2629" s="2" t="s">
        <v>3153</v>
      </c>
      <c r="D2629" s="2" t="s">
        <v>3154</v>
      </c>
      <c r="E2629" s="2">
        <v>5987</v>
      </c>
      <c r="F2629" s="2">
        <v>708</v>
      </c>
      <c r="G2629" s="34">
        <v>43862</v>
      </c>
      <c r="H2629" s="2">
        <v>55</v>
      </c>
      <c r="I2629" s="2" t="s">
        <v>4177</v>
      </c>
      <c r="J2629" s="2" t="s">
        <v>4021</v>
      </c>
      <c r="K2629" s="2" t="s">
        <v>3150</v>
      </c>
      <c r="L2629" s="373" t="s">
        <v>3461</v>
      </c>
    </row>
    <row r="2630" spans="1:12">
      <c r="A2630" s="2" t="s">
        <v>5244</v>
      </c>
      <c r="B2630" s="2">
        <v>1266577</v>
      </c>
      <c r="C2630" s="2" t="s">
        <v>3153</v>
      </c>
      <c r="D2630" s="2" t="s">
        <v>3154</v>
      </c>
      <c r="E2630" s="2">
        <v>33768</v>
      </c>
      <c r="F2630" s="2">
        <v>33768</v>
      </c>
      <c r="G2630" s="34">
        <v>43871</v>
      </c>
      <c r="H2630" s="2">
        <v>46</v>
      </c>
      <c r="I2630" s="2" t="s">
        <v>4177</v>
      </c>
      <c r="J2630" s="2" t="s">
        <v>4021</v>
      </c>
      <c r="K2630" s="2" t="s">
        <v>3150</v>
      </c>
      <c r="L2630" s="373" t="s">
        <v>3461</v>
      </c>
    </row>
    <row r="2631" spans="1:12">
      <c r="A2631" s="2" t="s">
        <v>5245</v>
      </c>
      <c r="B2631" s="2">
        <v>1272229</v>
      </c>
      <c r="C2631" s="2" t="s">
        <v>3153</v>
      </c>
      <c r="D2631" s="2" t="s">
        <v>3154</v>
      </c>
      <c r="E2631" s="2">
        <v>175000.48</v>
      </c>
      <c r="F2631" s="2">
        <v>1071.48</v>
      </c>
      <c r="G2631" s="34">
        <v>43859</v>
      </c>
      <c r="H2631" s="2">
        <v>58</v>
      </c>
      <c r="I2631" s="2" t="s">
        <v>4177</v>
      </c>
      <c r="J2631" s="2" t="s">
        <v>5246</v>
      </c>
      <c r="K2631" s="2" t="s">
        <v>3150</v>
      </c>
      <c r="L2631" s="373" t="s">
        <v>3461</v>
      </c>
    </row>
    <row r="2632" spans="1:12">
      <c r="A2632" s="2" t="s">
        <v>5247</v>
      </c>
      <c r="B2632" s="2">
        <v>1286323</v>
      </c>
      <c r="C2632" s="2" t="s">
        <v>3153</v>
      </c>
      <c r="D2632" s="2" t="s">
        <v>3154</v>
      </c>
      <c r="E2632" s="2">
        <v>431114.34</v>
      </c>
      <c r="F2632" s="2">
        <v>310114.34000000003</v>
      </c>
      <c r="G2632" s="34">
        <v>43909</v>
      </c>
      <c r="H2632" s="2">
        <v>8</v>
      </c>
      <c r="I2632" s="2" t="s">
        <v>4179</v>
      </c>
      <c r="J2632" s="2" t="s">
        <v>4021</v>
      </c>
      <c r="K2632" s="2" t="s">
        <v>3150</v>
      </c>
      <c r="L2632" s="373" t="s">
        <v>3461</v>
      </c>
    </row>
    <row r="2633" spans="1:12">
      <c r="A2633" s="2" t="s">
        <v>5236</v>
      </c>
      <c r="B2633" s="2">
        <v>1286900</v>
      </c>
      <c r="C2633" s="2" t="s">
        <v>3153</v>
      </c>
      <c r="D2633" s="2" t="s">
        <v>3154</v>
      </c>
      <c r="E2633" s="2">
        <v>11568.13</v>
      </c>
      <c r="F2633" s="2">
        <v>11568.13</v>
      </c>
      <c r="G2633" s="34">
        <v>43902</v>
      </c>
      <c r="H2633" s="2">
        <v>15</v>
      </c>
      <c r="I2633" s="2" t="s">
        <v>4179</v>
      </c>
      <c r="J2633" s="2" t="s">
        <v>4021</v>
      </c>
      <c r="K2633" s="2" t="s">
        <v>3150</v>
      </c>
      <c r="L2633" s="373" t="s">
        <v>3461</v>
      </c>
    </row>
    <row r="2634" spans="1:12">
      <c r="A2634" s="2" t="s">
        <v>5242</v>
      </c>
      <c r="B2634" s="2">
        <v>1286614</v>
      </c>
      <c r="C2634" s="2" t="s">
        <v>3153</v>
      </c>
      <c r="D2634" s="2" t="s">
        <v>3154</v>
      </c>
      <c r="E2634" s="2">
        <v>846.99</v>
      </c>
      <c r="F2634" s="2">
        <v>846.99</v>
      </c>
      <c r="G2634" s="34">
        <v>43901</v>
      </c>
      <c r="H2634" s="2">
        <v>16</v>
      </c>
      <c r="I2634" s="2" t="s">
        <v>4179</v>
      </c>
      <c r="J2634" s="2" t="s">
        <v>4021</v>
      </c>
      <c r="K2634" s="2" t="s">
        <v>3150</v>
      </c>
      <c r="L2634" s="373" t="s">
        <v>3461</v>
      </c>
    </row>
    <row r="2635" spans="1:12">
      <c r="A2635" s="2" t="s">
        <v>5248</v>
      </c>
      <c r="B2635" s="2">
        <v>1288561</v>
      </c>
      <c r="C2635" s="2" t="s">
        <v>3153</v>
      </c>
      <c r="D2635" s="2" t="s">
        <v>3154</v>
      </c>
      <c r="E2635" s="2">
        <v>578218.11</v>
      </c>
      <c r="F2635" s="2">
        <v>568218.11</v>
      </c>
      <c r="G2635" s="34">
        <v>43909</v>
      </c>
      <c r="H2635" s="2">
        <v>8</v>
      </c>
      <c r="I2635" s="2" t="s">
        <v>4179</v>
      </c>
      <c r="J2635" s="2" t="s">
        <v>4021</v>
      </c>
      <c r="K2635" s="2" t="s">
        <v>3150</v>
      </c>
      <c r="L2635" s="373" t="s">
        <v>3461</v>
      </c>
    </row>
    <row r="2636" spans="1:12">
      <c r="A2636" s="2" t="s">
        <v>5249</v>
      </c>
      <c r="B2636" s="2">
        <v>1283916</v>
      </c>
      <c r="C2636" s="2" t="s">
        <v>3153</v>
      </c>
      <c r="D2636" s="2" t="s">
        <v>3154</v>
      </c>
      <c r="E2636" s="2">
        <v>56267</v>
      </c>
      <c r="F2636" s="2">
        <v>2783.33</v>
      </c>
      <c r="G2636" s="34">
        <v>43890</v>
      </c>
      <c r="H2636" s="2">
        <v>27</v>
      </c>
      <c r="I2636" s="2" t="s">
        <v>4179</v>
      </c>
      <c r="J2636" s="2" t="s">
        <v>4021</v>
      </c>
      <c r="K2636" s="2" t="s">
        <v>3150</v>
      </c>
      <c r="L2636" s="373" t="s">
        <v>3461</v>
      </c>
    </row>
    <row r="2637" spans="1:12">
      <c r="A2637" s="2" t="s">
        <v>5117</v>
      </c>
      <c r="B2637" s="2">
        <v>927088</v>
      </c>
      <c r="C2637" s="2" t="s">
        <v>3153</v>
      </c>
      <c r="D2637" s="2" t="s">
        <v>3154</v>
      </c>
      <c r="E2637" s="2">
        <v>471673.79</v>
      </c>
      <c r="F2637" s="2">
        <v>55484.79</v>
      </c>
      <c r="G2637" s="34">
        <v>43910</v>
      </c>
      <c r="H2637" s="2">
        <v>7</v>
      </c>
      <c r="I2637" s="2" t="s">
        <v>4179</v>
      </c>
      <c r="J2637" s="2" t="s">
        <v>4021</v>
      </c>
      <c r="K2637" s="2" t="s">
        <v>3150</v>
      </c>
      <c r="L2637" s="373" t="s">
        <v>3461</v>
      </c>
    </row>
    <row r="2638" spans="1:12">
      <c r="A2638" s="2" t="s">
        <v>5250</v>
      </c>
      <c r="B2638" s="2">
        <v>1280474</v>
      </c>
      <c r="C2638" s="2" t="s">
        <v>3148</v>
      </c>
      <c r="D2638" s="2" t="s">
        <v>3149</v>
      </c>
      <c r="E2638" s="2">
        <v>-10000</v>
      </c>
      <c r="F2638" s="2">
        <v>-10000</v>
      </c>
      <c r="G2638" s="34">
        <v>43874</v>
      </c>
      <c r="H2638" s="2">
        <v>43</v>
      </c>
      <c r="I2638" s="2" t="s">
        <v>4177</v>
      </c>
      <c r="J2638" s="2" t="s">
        <v>4023</v>
      </c>
      <c r="K2638" s="2" t="s">
        <v>3159</v>
      </c>
      <c r="L2638" s="373" t="s">
        <v>3461</v>
      </c>
    </row>
    <row r="2639" spans="1:12">
      <c r="A2639" s="2" t="s">
        <v>5251</v>
      </c>
      <c r="B2639" s="2">
        <v>1278613</v>
      </c>
      <c r="C2639" s="2" t="s">
        <v>3148</v>
      </c>
      <c r="D2639" s="2" t="s">
        <v>3149</v>
      </c>
      <c r="E2639" s="2">
        <v>-10000</v>
      </c>
      <c r="F2639" s="2">
        <v>-10000</v>
      </c>
      <c r="G2639" s="34">
        <v>43868</v>
      </c>
      <c r="H2639" s="2">
        <v>49</v>
      </c>
      <c r="I2639" s="2" t="s">
        <v>4177</v>
      </c>
      <c r="J2639" s="2" t="s">
        <v>4023</v>
      </c>
      <c r="K2639" s="2" t="s">
        <v>3159</v>
      </c>
      <c r="L2639" s="373" t="s">
        <v>3461</v>
      </c>
    </row>
    <row r="2640" spans="1:12">
      <c r="A2640" s="2" t="s">
        <v>5252</v>
      </c>
      <c r="B2640" s="2">
        <v>1287584</v>
      </c>
      <c r="C2640" s="2" t="s">
        <v>3148</v>
      </c>
      <c r="D2640" s="2" t="s">
        <v>3149</v>
      </c>
      <c r="E2640" s="2">
        <v>-385354</v>
      </c>
      <c r="F2640" s="2">
        <v>-385354</v>
      </c>
      <c r="G2640" s="34">
        <v>43908</v>
      </c>
      <c r="H2640" s="2">
        <v>9</v>
      </c>
      <c r="I2640" s="2" t="s">
        <v>4179</v>
      </c>
      <c r="J2640" s="2" t="s">
        <v>4029</v>
      </c>
      <c r="K2640" s="2" t="s">
        <v>3159</v>
      </c>
      <c r="L2640" s="373" t="s">
        <v>3461</v>
      </c>
    </row>
    <row r="2641" spans="1:12">
      <c r="A2641" s="2" t="s">
        <v>5253</v>
      </c>
      <c r="B2641" s="2">
        <v>1288216</v>
      </c>
      <c r="C2641" s="2" t="s">
        <v>3148</v>
      </c>
      <c r="D2641" s="2" t="s">
        <v>3149</v>
      </c>
      <c r="E2641" s="2">
        <v>-50000</v>
      </c>
      <c r="F2641" s="2">
        <v>-50000</v>
      </c>
      <c r="G2641" s="34">
        <v>43907</v>
      </c>
      <c r="H2641" s="2">
        <v>10</v>
      </c>
      <c r="I2641" s="2" t="s">
        <v>4179</v>
      </c>
      <c r="J2641" s="2" t="s">
        <v>4023</v>
      </c>
      <c r="K2641" s="2" t="s">
        <v>3159</v>
      </c>
      <c r="L2641" s="373" t="s">
        <v>3461</v>
      </c>
    </row>
    <row r="2642" spans="1:12">
      <c r="A2642" s="2" t="s">
        <v>5254</v>
      </c>
      <c r="B2642" s="2">
        <v>1279136</v>
      </c>
      <c r="C2642" s="2" t="s">
        <v>3148</v>
      </c>
      <c r="D2642" s="2" t="s">
        <v>3149</v>
      </c>
      <c r="E2642" s="2">
        <v>-5000</v>
      </c>
      <c r="F2642" s="2">
        <v>-5000</v>
      </c>
      <c r="G2642" s="34">
        <v>43869</v>
      </c>
      <c r="H2642" s="2">
        <v>48</v>
      </c>
      <c r="I2642" s="2" t="s">
        <v>4177</v>
      </c>
      <c r="J2642" s="2" t="s">
        <v>4023</v>
      </c>
      <c r="K2642" s="2" t="s">
        <v>3159</v>
      </c>
      <c r="L2642" s="373" t="s">
        <v>3461</v>
      </c>
    </row>
    <row r="2643" spans="1:12">
      <c r="A2643" s="2" t="s">
        <v>5255</v>
      </c>
      <c r="B2643" s="2">
        <v>1276112</v>
      </c>
      <c r="C2643" s="2" t="s">
        <v>3148</v>
      </c>
      <c r="D2643" s="2" t="s">
        <v>3149</v>
      </c>
      <c r="E2643" s="2">
        <v>-150000</v>
      </c>
      <c r="F2643" s="2">
        <v>-150000</v>
      </c>
      <c r="G2643" s="34">
        <v>43859</v>
      </c>
      <c r="H2643" s="2">
        <v>58</v>
      </c>
      <c r="I2643" s="2" t="s">
        <v>4177</v>
      </c>
      <c r="J2643" s="2" t="s">
        <v>4029</v>
      </c>
      <c r="K2643" s="2" t="s">
        <v>3159</v>
      </c>
      <c r="L2643" s="373" t="s">
        <v>3461</v>
      </c>
    </row>
    <row r="2644" spans="1:12">
      <c r="A2644" s="2" t="s">
        <v>5255</v>
      </c>
      <c r="B2644" s="2">
        <v>1276112</v>
      </c>
      <c r="C2644" s="2" t="s">
        <v>3148</v>
      </c>
      <c r="D2644" s="2" t="s">
        <v>3149</v>
      </c>
      <c r="E2644" s="2">
        <v>-5000</v>
      </c>
      <c r="F2644" s="2">
        <v>-5000</v>
      </c>
      <c r="G2644" s="34">
        <v>43859</v>
      </c>
      <c r="H2644" s="2">
        <v>58</v>
      </c>
      <c r="I2644" s="2" t="s">
        <v>4177</v>
      </c>
      <c r="J2644" s="2" t="s">
        <v>4029</v>
      </c>
      <c r="K2644" s="2" t="s">
        <v>3159</v>
      </c>
      <c r="L2644" s="373" t="s">
        <v>3461</v>
      </c>
    </row>
    <row r="2645" spans="1:12">
      <c r="A2645" s="2" t="s">
        <v>4022</v>
      </c>
      <c r="B2645" s="2">
        <v>1231974</v>
      </c>
      <c r="C2645" s="2" t="s">
        <v>3148</v>
      </c>
      <c r="D2645" s="2" t="s">
        <v>3149</v>
      </c>
      <c r="E2645" s="2">
        <v>-1000</v>
      </c>
      <c r="F2645" s="2">
        <v>-1000</v>
      </c>
      <c r="G2645" s="34">
        <v>43729</v>
      </c>
      <c r="H2645" s="2">
        <v>188</v>
      </c>
      <c r="I2645" s="2" t="s">
        <v>3870</v>
      </c>
      <c r="J2645" s="2" t="s">
        <v>4023</v>
      </c>
      <c r="K2645" s="2" t="s">
        <v>3159</v>
      </c>
      <c r="L2645" s="373" t="s">
        <v>3461</v>
      </c>
    </row>
    <row r="2646" spans="1:12">
      <c r="A2646" s="2" t="s">
        <v>4024</v>
      </c>
      <c r="B2646" s="2">
        <v>1229257</v>
      </c>
      <c r="C2646" s="2" t="s">
        <v>3148</v>
      </c>
      <c r="D2646" s="2" t="s">
        <v>3149</v>
      </c>
      <c r="E2646" s="2">
        <v>-1000</v>
      </c>
      <c r="F2646" s="2">
        <v>-1000</v>
      </c>
      <c r="G2646" s="34">
        <v>43721</v>
      </c>
      <c r="H2646" s="2">
        <v>196</v>
      </c>
      <c r="I2646" s="2" t="s">
        <v>3870</v>
      </c>
      <c r="J2646" s="2" t="s">
        <v>4023</v>
      </c>
      <c r="K2646" s="2" t="s">
        <v>3159</v>
      </c>
      <c r="L2646" s="373" t="s">
        <v>3461</v>
      </c>
    </row>
    <row r="2647" spans="1:12">
      <c r="A2647" s="2" t="s">
        <v>4682</v>
      </c>
      <c r="B2647" s="2">
        <v>1290237</v>
      </c>
      <c r="C2647" s="2" t="s">
        <v>3148</v>
      </c>
      <c r="D2647" s="2" t="s">
        <v>3149</v>
      </c>
      <c r="E2647" s="2">
        <v>-10000</v>
      </c>
      <c r="F2647" s="2">
        <v>-10000</v>
      </c>
      <c r="G2647" s="34">
        <v>43907</v>
      </c>
      <c r="H2647" s="2">
        <v>10</v>
      </c>
      <c r="I2647" s="2" t="s">
        <v>4179</v>
      </c>
      <c r="J2647" s="2" t="s">
        <v>4023</v>
      </c>
      <c r="K2647" s="2" t="s">
        <v>3159</v>
      </c>
      <c r="L2647" s="373" t="s">
        <v>3461</v>
      </c>
    </row>
    <row r="2648" spans="1:12">
      <c r="A2648" s="2" t="s">
        <v>5256</v>
      </c>
      <c r="B2648" s="2">
        <v>1289096</v>
      </c>
      <c r="C2648" s="2" t="s">
        <v>3148</v>
      </c>
      <c r="D2648" s="2" t="s">
        <v>3149</v>
      </c>
      <c r="E2648" s="2">
        <v>-10000</v>
      </c>
      <c r="F2648" s="2">
        <v>-10000</v>
      </c>
      <c r="G2648" s="34">
        <v>43904</v>
      </c>
      <c r="H2648" s="2">
        <v>13</v>
      </c>
      <c r="I2648" s="2" t="s">
        <v>4179</v>
      </c>
      <c r="J2648" s="2" t="s">
        <v>4023</v>
      </c>
      <c r="K2648" s="2" t="s">
        <v>3159</v>
      </c>
      <c r="L2648" s="373" t="s">
        <v>3461</v>
      </c>
    </row>
    <row r="2649" spans="1:12">
      <c r="A2649" s="2" t="s">
        <v>5257</v>
      </c>
      <c r="B2649" s="2">
        <v>134794</v>
      </c>
      <c r="C2649" s="2" t="s">
        <v>3148</v>
      </c>
      <c r="D2649" s="2" t="s">
        <v>3149</v>
      </c>
      <c r="E2649" s="2">
        <v>-1000</v>
      </c>
      <c r="F2649" s="2">
        <v>-1000</v>
      </c>
      <c r="G2649" s="34">
        <v>43790</v>
      </c>
      <c r="H2649" s="2">
        <v>127</v>
      </c>
      <c r="I2649" s="2" t="s">
        <v>4174</v>
      </c>
      <c r="J2649" s="2" t="s">
        <v>4023</v>
      </c>
      <c r="K2649" s="2" t="s">
        <v>3159</v>
      </c>
      <c r="L2649" s="373" t="s">
        <v>3461</v>
      </c>
    </row>
    <row r="2650" spans="1:12">
      <c r="A2650" s="2" t="s">
        <v>5258</v>
      </c>
      <c r="B2650" s="2">
        <v>1289786</v>
      </c>
      <c r="C2650" s="2" t="s">
        <v>3148</v>
      </c>
      <c r="D2650" s="2" t="s">
        <v>3149</v>
      </c>
      <c r="E2650" s="2">
        <v>-10000</v>
      </c>
      <c r="F2650" s="2">
        <v>-10000</v>
      </c>
      <c r="G2650" s="34">
        <v>43906</v>
      </c>
      <c r="H2650" s="2">
        <v>11</v>
      </c>
      <c r="I2650" s="2" t="s">
        <v>4179</v>
      </c>
      <c r="J2650" s="2" t="s">
        <v>4023</v>
      </c>
      <c r="K2650" s="2" t="s">
        <v>3159</v>
      </c>
      <c r="L2650" s="373" t="s">
        <v>3461</v>
      </c>
    </row>
    <row r="2651" spans="1:12">
      <c r="A2651" s="2" t="s">
        <v>5259</v>
      </c>
      <c r="B2651" s="2">
        <v>1287609</v>
      </c>
      <c r="C2651" s="2" t="s">
        <v>3148</v>
      </c>
      <c r="D2651" s="2" t="s">
        <v>3149</v>
      </c>
      <c r="E2651" s="2">
        <v>-10000</v>
      </c>
      <c r="F2651" s="2">
        <v>-10000</v>
      </c>
      <c r="G2651" s="34">
        <v>43899</v>
      </c>
      <c r="H2651" s="2">
        <v>18</v>
      </c>
      <c r="I2651" s="2" t="s">
        <v>4179</v>
      </c>
      <c r="J2651" s="2" t="s">
        <v>4023</v>
      </c>
      <c r="K2651" s="2" t="s">
        <v>3159</v>
      </c>
      <c r="L2651" s="373" t="s">
        <v>3461</v>
      </c>
    </row>
    <row r="2652" spans="1:12">
      <c r="A2652" s="2" t="s">
        <v>5260</v>
      </c>
      <c r="B2652" s="2">
        <v>1286163</v>
      </c>
      <c r="C2652" s="2" t="s">
        <v>3148</v>
      </c>
      <c r="D2652" s="2" t="s">
        <v>3149</v>
      </c>
      <c r="E2652" s="2">
        <v>-1000</v>
      </c>
      <c r="F2652" s="2">
        <v>-1000</v>
      </c>
      <c r="G2652" s="34">
        <v>43894</v>
      </c>
      <c r="H2652" s="2">
        <v>23</v>
      </c>
      <c r="I2652" s="2" t="s">
        <v>4179</v>
      </c>
      <c r="J2652" s="2" t="s">
        <v>4023</v>
      </c>
      <c r="K2652" s="2" t="s">
        <v>3159</v>
      </c>
      <c r="L2652" s="373" t="s">
        <v>3461</v>
      </c>
    </row>
    <row r="2653" spans="1:12">
      <c r="A2653" s="2" t="s">
        <v>4025</v>
      </c>
      <c r="B2653" s="2">
        <v>1232257</v>
      </c>
      <c r="C2653" s="2" t="s">
        <v>3148</v>
      </c>
      <c r="D2653" s="2" t="s">
        <v>3149</v>
      </c>
      <c r="E2653" s="2">
        <v>-1000</v>
      </c>
      <c r="F2653" s="2">
        <v>-1000</v>
      </c>
      <c r="G2653" s="34">
        <v>43731</v>
      </c>
      <c r="H2653" s="2">
        <v>186</v>
      </c>
      <c r="I2653" s="2" t="s">
        <v>3870</v>
      </c>
      <c r="J2653" s="2" t="s">
        <v>4023</v>
      </c>
      <c r="K2653" s="2" t="s">
        <v>3159</v>
      </c>
      <c r="L2653" s="373" t="s">
        <v>3461</v>
      </c>
    </row>
    <row r="2654" spans="1:12">
      <c r="A2654" s="2" t="s">
        <v>4026</v>
      </c>
      <c r="B2654" s="2">
        <v>1221789</v>
      </c>
      <c r="C2654" s="2" t="s">
        <v>3148</v>
      </c>
      <c r="D2654" s="2" t="s">
        <v>3149</v>
      </c>
      <c r="E2654" s="2">
        <v>-500</v>
      </c>
      <c r="F2654" s="2">
        <v>-500</v>
      </c>
      <c r="G2654" s="34">
        <v>43696</v>
      </c>
      <c r="H2654" s="2">
        <v>221</v>
      </c>
      <c r="I2654" s="2" t="s">
        <v>3870</v>
      </c>
      <c r="J2654" s="2" t="s">
        <v>4023</v>
      </c>
      <c r="K2654" s="2" t="s">
        <v>3159</v>
      </c>
      <c r="L2654" s="373" t="s">
        <v>3461</v>
      </c>
    </row>
    <row r="2655" spans="1:12">
      <c r="A2655" s="2" t="s">
        <v>4027</v>
      </c>
      <c r="B2655" s="2">
        <v>555976</v>
      </c>
      <c r="C2655" s="2" t="s">
        <v>3148</v>
      </c>
      <c r="D2655" s="2" t="s">
        <v>3149</v>
      </c>
      <c r="E2655" s="2">
        <v>-1000</v>
      </c>
      <c r="F2655" s="2">
        <v>-1000</v>
      </c>
      <c r="G2655" s="34">
        <v>43680</v>
      </c>
      <c r="H2655" s="2">
        <v>237</v>
      </c>
      <c r="I2655" s="2" t="s">
        <v>3870</v>
      </c>
      <c r="J2655" s="2" t="s">
        <v>4023</v>
      </c>
      <c r="K2655" s="2" t="s">
        <v>3159</v>
      </c>
      <c r="L2655" s="373" t="s">
        <v>3461</v>
      </c>
    </row>
    <row r="2656" spans="1:12">
      <c r="A2656" s="2" t="s">
        <v>4184</v>
      </c>
      <c r="B2656" s="2">
        <v>1278791</v>
      </c>
      <c r="C2656" s="2" t="s">
        <v>3148</v>
      </c>
      <c r="D2656" s="2" t="s">
        <v>3149</v>
      </c>
      <c r="E2656" s="2">
        <v>-4000</v>
      </c>
      <c r="F2656" s="2">
        <v>-4000</v>
      </c>
      <c r="G2656" s="34">
        <v>43882</v>
      </c>
      <c r="H2656" s="2">
        <v>35</v>
      </c>
      <c r="I2656" s="2" t="s">
        <v>4177</v>
      </c>
      <c r="J2656" s="2" t="s">
        <v>4023</v>
      </c>
      <c r="K2656" s="2" t="s">
        <v>3159</v>
      </c>
      <c r="L2656" s="373" t="s">
        <v>3461</v>
      </c>
    </row>
    <row r="2657" spans="1:12">
      <c r="A2657" s="2" t="s">
        <v>5261</v>
      </c>
      <c r="B2657" s="2">
        <v>1279902</v>
      </c>
      <c r="C2657" s="2" t="s">
        <v>3148</v>
      </c>
      <c r="D2657" s="2" t="s">
        <v>3149</v>
      </c>
      <c r="E2657" s="2">
        <v>-11000</v>
      </c>
      <c r="F2657" s="2">
        <v>-11000</v>
      </c>
      <c r="G2657" s="34">
        <v>43872</v>
      </c>
      <c r="H2657" s="2">
        <v>45</v>
      </c>
      <c r="I2657" s="2" t="s">
        <v>4177</v>
      </c>
      <c r="J2657" s="2" t="s">
        <v>4023</v>
      </c>
      <c r="K2657" s="2" t="s">
        <v>3159</v>
      </c>
      <c r="L2657" s="373" t="s">
        <v>3461</v>
      </c>
    </row>
    <row r="2658" spans="1:12">
      <c r="A2658" s="2" t="s">
        <v>5262</v>
      </c>
      <c r="B2658" s="2">
        <v>1254118</v>
      </c>
      <c r="C2658" s="2" t="s">
        <v>3148</v>
      </c>
      <c r="D2658" s="2" t="s">
        <v>3149</v>
      </c>
      <c r="E2658" s="2">
        <v>-11000</v>
      </c>
      <c r="F2658" s="2">
        <v>-11000</v>
      </c>
      <c r="G2658" s="34">
        <v>43795</v>
      </c>
      <c r="H2658" s="2">
        <v>122</v>
      </c>
      <c r="I2658" s="2" t="s">
        <v>4174</v>
      </c>
      <c r="J2658" s="2" t="s">
        <v>4023</v>
      </c>
      <c r="K2658" s="2" t="s">
        <v>3159</v>
      </c>
      <c r="L2658" s="373" t="s">
        <v>3461</v>
      </c>
    </row>
    <row r="2659" spans="1:12">
      <c r="A2659" s="2" t="s">
        <v>5263</v>
      </c>
      <c r="B2659" s="2">
        <v>1277767</v>
      </c>
      <c r="C2659" s="2" t="s">
        <v>3148</v>
      </c>
      <c r="D2659" s="2" t="s">
        <v>3149</v>
      </c>
      <c r="E2659" s="2">
        <v>-10000</v>
      </c>
      <c r="F2659" s="2">
        <v>-10000</v>
      </c>
      <c r="G2659" s="34">
        <v>43865</v>
      </c>
      <c r="H2659" s="2">
        <v>52</v>
      </c>
      <c r="I2659" s="2" t="s">
        <v>4177</v>
      </c>
      <c r="J2659" s="2" t="s">
        <v>4023</v>
      </c>
      <c r="K2659" s="2" t="s">
        <v>3159</v>
      </c>
      <c r="L2659" s="373" t="s">
        <v>3461</v>
      </c>
    </row>
    <row r="2660" spans="1:12">
      <c r="A2660" s="2" t="s">
        <v>5264</v>
      </c>
      <c r="B2660" s="2">
        <v>1241796</v>
      </c>
      <c r="C2660" s="2" t="s">
        <v>3148</v>
      </c>
      <c r="D2660" s="2" t="s">
        <v>3149</v>
      </c>
      <c r="E2660" s="2">
        <v>-1000</v>
      </c>
      <c r="F2660" s="2">
        <v>-1000</v>
      </c>
      <c r="G2660" s="34">
        <v>43755</v>
      </c>
      <c r="H2660" s="2">
        <v>162</v>
      </c>
      <c r="I2660" s="2" t="s">
        <v>4174</v>
      </c>
      <c r="J2660" s="2" t="s">
        <v>4023</v>
      </c>
      <c r="K2660" s="2" t="s">
        <v>3159</v>
      </c>
      <c r="L2660" s="373" t="s">
        <v>3461</v>
      </c>
    </row>
    <row r="2661" spans="1:12">
      <c r="A2661" s="2" t="s">
        <v>4028</v>
      </c>
      <c r="B2661" s="2">
        <v>1225879</v>
      </c>
      <c r="C2661" s="2" t="s">
        <v>3148</v>
      </c>
      <c r="D2661" s="2" t="s">
        <v>3149</v>
      </c>
      <c r="E2661" s="2">
        <v>-11000</v>
      </c>
      <c r="F2661" s="2">
        <v>-11000</v>
      </c>
      <c r="G2661" s="34">
        <v>43708</v>
      </c>
      <c r="H2661" s="2">
        <v>209</v>
      </c>
      <c r="I2661" s="2" t="s">
        <v>3870</v>
      </c>
      <c r="J2661" s="2" t="s">
        <v>4029</v>
      </c>
      <c r="K2661" s="2" t="s">
        <v>3159</v>
      </c>
      <c r="L2661" s="373" t="s">
        <v>3461</v>
      </c>
    </row>
    <row r="2662" spans="1:12">
      <c r="A2662" s="2" t="s">
        <v>5265</v>
      </c>
      <c r="B2662" s="2">
        <v>1287693</v>
      </c>
      <c r="C2662" s="2" t="s">
        <v>3148</v>
      </c>
      <c r="D2662" s="2" t="s">
        <v>3149</v>
      </c>
      <c r="E2662" s="2">
        <v>-290000</v>
      </c>
      <c r="F2662" s="2">
        <v>-290000</v>
      </c>
      <c r="G2662" s="34">
        <v>43907</v>
      </c>
      <c r="H2662" s="2">
        <v>10</v>
      </c>
      <c r="I2662" s="2" t="s">
        <v>4179</v>
      </c>
      <c r="J2662" s="2" t="s">
        <v>4029</v>
      </c>
      <c r="K2662" s="2" t="s">
        <v>3159</v>
      </c>
      <c r="L2662" s="373" t="s">
        <v>3461</v>
      </c>
    </row>
    <row r="2663" spans="1:12">
      <c r="A2663" s="2" t="s">
        <v>5266</v>
      </c>
      <c r="B2663" s="2">
        <v>1290155</v>
      </c>
      <c r="C2663" s="2" t="s">
        <v>3148</v>
      </c>
      <c r="D2663" s="2" t="s">
        <v>3149</v>
      </c>
      <c r="E2663" s="2">
        <v>-1000</v>
      </c>
      <c r="F2663" s="2">
        <v>-1000</v>
      </c>
      <c r="G2663" s="34">
        <v>43907</v>
      </c>
      <c r="H2663" s="2">
        <v>10</v>
      </c>
      <c r="I2663" s="2" t="s">
        <v>4179</v>
      </c>
      <c r="J2663" s="2" t="s">
        <v>4023</v>
      </c>
      <c r="K2663" s="2" t="s">
        <v>3159</v>
      </c>
      <c r="L2663" s="373" t="s">
        <v>3461</v>
      </c>
    </row>
    <row r="2664" spans="1:12">
      <c r="A2664" s="2" t="s">
        <v>5267</v>
      </c>
      <c r="B2664" s="2">
        <v>1280817</v>
      </c>
      <c r="C2664" s="2" t="s">
        <v>3148</v>
      </c>
      <c r="D2664" s="2" t="s">
        <v>3149</v>
      </c>
      <c r="E2664" s="2">
        <v>-400000</v>
      </c>
      <c r="F2664" s="2">
        <v>-400000</v>
      </c>
      <c r="G2664" s="34">
        <v>43906</v>
      </c>
      <c r="H2664" s="2">
        <v>11</v>
      </c>
      <c r="I2664" s="2" t="s">
        <v>4179</v>
      </c>
      <c r="J2664" s="2" t="s">
        <v>4029</v>
      </c>
      <c r="K2664" s="2" t="s">
        <v>3159</v>
      </c>
      <c r="L2664" s="373" t="s">
        <v>3461</v>
      </c>
    </row>
    <row r="2665" spans="1:12">
      <c r="A2665" s="2" t="s">
        <v>5267</v>
      </c>
      <c r="B2665" s="2">
        <v>1280817</v>
      </c>
      <c r="C2665" s="2" t="s">
        <v>3148</v>
      </c>
      <c r="D2665" s="2" t="s">
        <v>3149</v>
      </c>
      <c r="E2665" s="2">
        <v>-100000</v>
      </c>
      <c r="F2665" s="2">
        <v>-100000</v>
      </c>
      <c r="G2665" s="34">
        <v>43906</v>
      </c>
      <c r="H2665" s="2">
        <v>11</v>
      </c>
      <c r="I2665" s="2" t="s">
        <v>4179</v>
      </c>
      <c r="J2665" s="2" t="s">
        <v>4023</v>
      </c>
      <c r="K2665" s="2" t="s">
        <v>3159</v>
      </c>
      <c r="L2665" s="373" t="s">
        <v>3461</v>
      </c>
    </row>
    <row r="2666" spans="1:12">
      <c r="A2666" s="2" t="s">
        <v>3740</v>
      </c>
      <c r="B2666" s="2">
        <v>1288394</v>
      </c>
      <c r="C2666" s="2" t="s">
        <v>3148</v>
      </c>
      <c r="D2666" s="2" t="s">
        <v>3149</v>
      </c>
      <c r="E2666" s="2">
        <v>-10000</v>
      </c>
      <c r="F2666" s="2">
        <v>-10000</v>
      </c>
      <c r="G2666" s="34">
        <v>43902</v>
      </c>
      <c r="H2666" s="2">
        <v>15</v>
      </c>
      <c r="I2666" s="2" t="s">
        <v>4179</v>
      </c>
      <c r="J2666" s="2" t="s">
        <v>4029</v>
      </c>
      <c r="K2666" s="2" t="s">
        <v>3159</v>
      </c>
      <c r="L2666" s="373" t="s">
        <v>3461</v>
      </c>
    </row>
    <row r="2667" spans="1:12">
      <c r="A2667" s="2" t="s">
        <v>5268</v>
      </c>
      <c r="B2667" s="2">
        <v>800445</v>
      </c>
      <c r="C2667" s="2" t="s">
        <v>3148</v>
      </c>
      <c r="D2667" s="2" t="s">
        <v>3149</v>
      </c>
      <c r="E2667" s="2">
        <v>-10000</v>
      </c>
      <c r="F2667" s="2">
        <v>-10000</v>
      </c>
      <c r="G2667" s="34">
        <v>43901</v>
      </c>
      <c r="H2667" s="2">
        <v>16</v>
      </c>
      <c r="I2667" s="2" t="s">
        <v>4179</v>
      </c>
      <c r="J2667" s="2" t="s">
        <v>4029</v>
      </c>
      <c r="K2667" s="2" t="s">
        <v>3159</v>
      </c>
      <c r="L2667" s="373" t="s">
        <v>3461</v>
      </c>
    </row>
    <row r="2668" spans="1:12">
      <c r="A2668" s="2" t="s">
        <v>5269</v>
      </c>
      <c r="B2668" s="2">
        <v>1286377</v>
      </c>
      <c r="C2668" s="2" t="s">
        <v>3148</v>
      </c>
      <c r="D2668" s="2" t="s">
        <v>3149</v>
      </c>
      <c r="E2668" s="2">
        <v>-569000</v>
      </c>
      <c r="F2668" s="2">
        <v>-0.44</v>
      </c>
      <c r="G2668" s="34">
        <v>43897</v>
      </c>
      <c r="H2668" s="2">
        <v>20</v>
      </c>
      <c r="I2668" s="2" t="s">
        <v>4179</v>
      </c>
      <c r="J2668" s="2" t="s">
        <v>4029</v>
      </c>
      <c r="K2668" s="2" t="s">
        <v>3159</v>
      </c>
      <c r="L2668" s="373" t="s">
        <v>3461</v>
      </c>
    </row>
    <row r="2669" spans="1:12">
      <c r="A2669" s="2" t="s">
        <v>5270</v>
      </c>
      <c r="B2669" s="2">
        <v>1286251</v>
      </c>
      <c r="C2669" s="2" t="s">
        <v>3148</v>
      </c>
      <c r="D2669" s="2" t="s">
        <v>3149</v>
      </c>
      <c r="E2669" s="2">
        <v>-11000</v>
      </c>
      <c r="F2669" s="2">
        <v>-11000</v>
      </c>
      <c r="G2669" s="34">
        <v>43894</v>
      </c>
      <c r="H2669" s="2">
        <v>23</v>
      </c>
      <c r="I2669" s="2" t="s">
        <v>4179</v>
      </c>
      <c r="J2669" s="2" t="s">
        <v>4029</v>
      </c>
      <c r="K2669" s="2" t="s">
        <v>3159</v>
      </c>
      <c r="L2669" s="373" t="s">
        <v>3461</v>
      </c>
    </row>
    <row r="2670" spans="1:12">
      <c r="A2670" s="2" t="s">
        <v>5271</v>
      </c>
      <c r="B2670" s="2">
        <v>1267568</v>
      </c>
      <c r="C2670" s="2" t="s">
        <v>3148</v>
      </c>
      <c r="D2670" s="2" t="s">
        <v>3149</v>
      </c>
      <c r="E2670" s="2">
        <v>-1000</v>
      </c>
      <c r="F2670" s="2">
        <v>-1000</v>
      </c>
      <c r="G2670" s="34">
        <v>43829</v>
      </c>
      <c r="H2670" s="2">
        <v>88</v>
      </c>
      <c r="I2670" s="2" t="s">
        <v>4181</v>
      </c>
      <c r="J2670" s="2" t="s">
        <v>4023</v>
      </c>
      <c r="K2670" s="2" t="s">
        <v>3159</v>
      </c>
      <c r="L2670" s="373" t="s">
        <v>3461</v>
      </c>
    </row>
    <row r="2671" spans="1:12">
      <c r="A2671" s="2" t="s">
        <v>5272</v>
      </c>
      <c r="B2671" s="2">
        <v>1291032</v>
      </c>
      <c r="C2671" s="2" t="s">
        <v>3148</v>
      </c>
      <c r="D2671" s="2" t="s">
        <v>3149</v>
      </c>
      <c r="E2671" s="2">
        <v>-10000</v>
      </c>
      <c r="F2671" s="2">
        <v>-10000</v>
      </c>
      <c r="G2671" s="34">
        <v>43910</v>
      </c>
      <c r="H2671" s="2">
        <v>7</v>
      </c>
      <c r="I2671" s="2" t="s">
        <v>4179</v>
      </c>
      <c r="J2671" s="2" t="s">
        <v>4029</v>
      </c>
      <c r="K2671" s="2" t="s">
        <v>3159</v>
      </c>
      <c r="L2671" s="373" t="s">
        <v>3461</v>
      </c>
    </row>
    <row r="2672" spans="1:12">
      <c r="A2672" s="2" t="s">
        <v>5273</v>
      </c>
      <c r="B2672" s="2">
        <v>126890</v>
      </c>
      <c r="C2672" s="2" t="s">
        <v>3148</v>
      </c>
      <c r="D2672" s="2" t="s">
        <v>3149</v>
      </c>
      <c r="E2672" s="2">
        <v>-450000</v>
      </c>
      <c r="F2672" s="2">
        <v>-0.61</v>
      </c>
      <c r="G2672" s="34">
        <v>43903</v>
      </c>
      <c r="H2672" s="2">
        <v>14</v>
      </c>
      <c r="I2672" s="2" t="s">
        <v>4179</v>
      </c>
      <c r="J2672" s="2" t="s">
        <v>4029</v>
      </c>
      <c r="K2672" s="2" t="s">
        <v>3159</v>
      </c>
      <c r="L2672" s="373" t="s">
        <v>3461</v>
      </c>
    </row>
    <row r="2673" spans="1:12">
      <c r="A2673" s="2" t="s">
        <v>4711</v>
      </c>
      <c r="B2673" s="2">
        <v>1288816</v>
      </c>
      <c r="C2673" s="2" t="s">
        <v>3148</v>
      </c>
      <c r="D2673" s="2" t="s">
        <v>3149</v>
      </c>
      <c r="E2673" s="2">
        <v>-10000</v>
      </c>
      <c r="F2673" s="2">
        <v>-10000</v>
      </c>
      <c r="G2673" s="34">
        <v>43903</v>
      </c>
      <c r="H2673" s="2">
        <v>14</v>
      </c>
      <c r="I2673" s="2" t="s">
        <v>4179</v>
      </c>
      <c r="J2673" s="2" t="s">
        <v>4023</v>
      </c>
      <c r="K2673" s="2" t="s">
        <v>3159</v>
      </c>
      <c r="L2673" s="373" t="s">
        <v>3461</v>
      </c>
    </row>
    <row r="2674" spans="1:12">
      <c r="A2674" s="2" t="s">
        <v>4672</v>
      </c>
      <c r="B2674" s="2">
        <v>1286389</v>
      </c>
      <c r="C2674" s="2" t="s">
        <v>3148</v>
      </c>
      <c r="D2674" s="2" t="s">
        <v>3149</v>
      </c>
      <c r="E2674" s="2">
        <v>-10000</v>
      </c>
      <c r="F2674" s="2">
        <v>-10000</v>
      </c>
      <c r="G2674" s="34">
        <v>43895</v>
      </c>
      <c r="H2674" s="2">
        <v>22</v>
      </c>
      <c r="I2674" s="2" t="s">
        <v>4179</v>
      </c>
      <c r="J2674" s="2" t="s">
        <v>4029</v>
      </c>
      <c r="K2674" s="2" t="s">
        <v>3159</v>
      </c>
      <c r="L2674" s="373" t="s">
        <v>3461</v>
      </c>
    </row>
    <row r="2675" spans="1:12">
      <c r="A2675" s="2" t="s">
        <v>5274</v>
      </c>
      <c r="B2675" s="2">
        <v>1285935</v>
      </c>
      <c r="C2675" s="2" t="s">
        <v>3148</v>
      </c>
      <c r="D2675" s="2" t="s">
        <v>3149</v>
      </c>
      <c r="E2675" s="2">
        <v>-10000</v>
      </c>
      <c r="F2675" s="2">
        <v>-10000</v>
      </c>
      <c r="G2675" s="34">
        <v>43893</v>
      </c>
      <c r="H2675" s="2">
        <v>24</v>
      </c>
      <c r="I2675" s="2" t="s">
        <v>4179</v>
      </c>
      <c r="J2675" s="2" t="s">
        <v>4023</v>
      </c>
      <c r="K2675" s="2" t="s">
        <v>3159</v>
      </c>
      <c r="L2675" s="373" t="s">
        <v>3461</v>
      </c>
    </row>
    <row r="2676" spans="1:12">
      <c r="A2676" s="2" t="s">
        <v>5275</v>
      </c>
      <c r="B2676" s="2">
        <v>1284796</v>
      </c>
      <c r="C2676" s="2" t="s">
        <v>3148</v>
      </c>
      <c r="D2676" s="2" t="s">
        <v>3149</v>
      </c>
      <c r="E2676" s="2">
        <v>-11000</v>
      </c>
      <c r="F2676" s="2">
        <v>-11000</v>
      </c>
      <c r="G2676" s="34">
        <v>43889</v>
      </c>
      <c r="H2676" s="2">
        <v>28</v>
      </c>
      <c r="I2676" s="2" t="s">
        <v>4179</v>
      </c>
      <c r="J2676" s="2" t="s">
        <v>4029</v>
      </c>
      <c r="K2676" s="2" t="s">
        <v>3159</v>
      </c>
      <c r="L2676" s="373" t="s">
        <v>3461</v>
      </c>
    </row>
    <row r="2677" spans="1:12">
      <c r="A2677" s="2" t="s">
        <v>5276</v>
      </c>
      <c r="B2677" s="2">
        <v>1261097</v>
      </c>
      <c r="C2677" s="2" t="s">
        <v>3148</v>
      </c>
      <c r="D2677" s="2" t="s">
        <v>3149</v>
      </c>
      <c r="E2677" s="2">
        <v>-11000</v>
      </c>
      <c r="F2677" s="2">
        <v>-11000</v>
      </c>
      <c r="G2677" s="34">
        <v>43813</v>
      </c>
      <c r="H2677" s="2">
        <v>104</v>
      </c>
      <c r="I2677" s="2" t="s">
        <v>4174</v>
      </c>
      <c r="J2677" s="2" t="s">
        <v>4023</v>
      </c>
      <c r="K2677" s="2" t="s">
        <v>3159</v>
      </c>
      <c r="L2677" s="373" t="s">
        <v>3461</v>
      </c>
    </row>
    <row r="2678" spans="1:12">
      <c r="A2678" s="2" t="s">
        <v>4030</v>
      </c>
      <c r="B2678" s="2">
        <v>1218671</v>
      </c>
      <c r="C2678" s="2" t="s">
        <v>3148</v>
      </c>
      <c r="D2678" s="2" t="s">
        <v>3149</v>
      </c>
      <c r="E2678" s="2">
        <v>-10000</v>
      </c>
      <c r="F2678" s="2">
        <v>-10000</v>
      </c>
      <c r="G2678" s="34">
        <v>43684</v>
      </c>
      <c r="H2678" s="2">
        <v>233</v>
      </c>
      <c r="I2678" s="2" t="s">
        <v>3870</v>
      </c>
      <c r="J2678" s="2" t="s">
        <v>4023</v>
      </c>
      <c r="K2678" s="2" t="s">
        <v>3159</v>
      </c>
      <c r="L2678" s="373" t="s">
        <v>3461</v>
      </c>
    </row>
    <row r="2679" spans="1:12">
      <c r="A2679" s="2" t="s">
        <v>5277</v>
      </c>
      <c r="B2679" s="2">
        <v>1286373</v>
      </c>
      <c r="C2679" s="2" t="s">
        <v>3148</v>
      </c>
      <c r="D2679" s="2" t="s">
        <v>3149</v>
      </c>
      <c r="E2679" s="2">
        <v>-10000</v>
      </c>
      <c r="F2679" s="2">
        <v>-10000</v>
      </c>
      <c r="G2679" s="34">
        <v>43895</v>
      </c>
      <c r="H2679" s="2">
        <v>22</v>
      </c>
      <c r="I2679" s="2" t="s">
        <v>4179</v>
      </c>
      <c r="J2679" s="2" t="s">
        <v>4023</v>
      </c>
      <c r="K2679" s="2" t="s">
        <v>3159</v>
      </c>
      <c r="L2679" s="373" t="s">
        <v>3461</v>
      </c>
    </row>
    <row r="2680" spans="1:12">
      <c r="A2680" s="2" t="s">
        <v>5278</v>
      </c>
      <c r="B2680" s="2">
        <v>1282285</v>
      </c>
      <c r="C2680" s="2" t="s">
        <v>3148</v>
      </c>
      <c r="D2680" s="2" t="s">
        <v>3149</v>
      </c>
      <c r="E2680" s="2">
        <v>-10000</v>
      </c>
      <c r="F2680" s="2">
        <v>-10000</v>
      </c>
      <c r="G2680" s="34">
        <v>43880</v>
      </c>
      <c r="H2680" s="2">
        <v>37</v>
      </c>
      <c r="I2680" s="2" t="s">
        <v>4177</v>
      </c>
      <c r="J2680" s="2" t="s">
        <v>4023</v>
      </c>
      <c r="K2680" s="2" t="s">
        <v>3159</v>
      </c>
      <c r="L2680" s="373" t="s">
        <v>3461</v>
      </c>
    </row>
    <row r="2681" spans="1:12">
      <c r="A2681" s="2" t="s">
        <v>5267</v>
      </c>
      <c r="B2681" s="2">
        <v>1280817</v>
      </c>
      <c r="C2681" s="2" t="s">
        <v>3148</v>
      </c>
      <c r="D2681" s="2" t="s">
        <v>3149</v>
      </c>
      <c r="E2681" s="2">
        <v>-11000</v>
      </c>
      <c r="F2681" s="2">
        <v>-11000</v>
      </c>
      <c r="G2681" s="34">
        <v>43875</v>
      </c>
      <c r="H2681" s="2">
        <v>42</v>
      </c>
      <c r="I2681" s="2" t="s">
        <v>4177</v>
      </c>
      <c r="J2681" s="2" t="s">
        <v>4023</v>
      </c>
      <c r="K2681" s="2" t="s">
        <v>3159</v>
      </c>
      <c r="L2681" s="373" t="s">
        <v>3461</v>
      </c>
    </row>
    <row r="2682" spans="1:12">
      <c r="A2682" s="2" t="s">
        <v>5279</v>
      </c>
      <c r="B2682" s="2">
        <v>1260938</v>
      </c>
      <c r="C2682" s="2" t="s">
        <v>3148</v>
      </c>
      <c r="D2682" s="2" t="s">
        <v>3149</v>
      </c>
      <c r="E2682" s="2">
        <v>-500</v>
      </c>
      <c r="F2682" s="2">
        <v>-500</v>
      </c>
      <c r="G2682" s="34">
        <v>43813</v>
      </c>
      <c r="H2682" s="2">
        <v>104</v>
      </c>
      <c r="I2682" s="2" t="s">
        <v>4174</v>
      </c>
      <c r="J2682" s="2" t="s">
        <v>4023</v>
      </c>
      <c r="K2682" s="2" t="s">
        <v>3159</v>
      </c>
      <c r="L2682" s="373" t="s">
        <v>3461</v>
      </c>
    </row>
    <row r="2683" spans="1:12">
      <c r="A2683" s="2" t="s">
        <v>5280</v>
      </c>
      <c r="B2683" s="2">
        <v>1239849</v>
      </c>
      <c r="C2683" s="2" t="s">
        <v>3148</v>
      </c>
      <c r="D2683" s="2" t="s">
        <v>3149</v>
      </c>
      <c r="E2683" s="2">
        <v>-1000</v>
      </c>
      <c r="F2683" s="2">
        <v>-1000</v>
      </c>
      <c r="G2683" s="34">
        <v>43750</v>
      </c>
      <c r="H2683" s="2">
        <v>167</v>
      </c>
      <c r="I2683" s="2" t="s">
        <v>4174</v>
      </c>
      <c r="J2683" s="2" t="s">
        <v>4023</v>
      </c>
      <c r="K2683" s="2" t="s">
        <v>3159</v>
      </c>
      <c r="L2683" s="373" t="s">
        <v>3461</v>
      </c>
    </row>
    <row r="2684" spans="1:12">
      <c r="A2684" s="2" t="s">
        <v>5281</v>
      </c>
      <c r="B2684" s="2">
        <v>1238956</v>
      </c>
      <c r="C2684" s="2" t="s">
        <v>3148</v>
      </c>
      <c r="D2684" s="2" t="s">
        <v>3149</v>
      </c>
      <c r="E2684" s="2">
        <v>-1000</v>
      </c>
      <c r="F2684" s="2">
        <v>-1000</v>
      </c>
      <c r="G2684" s="34">
        <v>43748</v>
      </c>
      <c r="H2684" s="2">
        <v>169</v>
      </c>
      <c r="I2684" s="2" t="s">
        <v>4174</v>
      </c>
      <c r="J2684" s="2" t="s">
        <v>4023</v>
      </c>
      <c r="K2684" s="2" t="s">
        <v>3159</v>
      </c>
      <c r="L2684" s="373" t="s">
        <v>3461</v>
      </c>
    </row>
    <row r="2685" spans="1:12">
      <c r="A2685" s="2" t="s">
        <v>4031</v>
      </c>
      <c r="B2685" s="2">
        <v>1221975</v>
      </c>
      <c r="C2685" s="2" t="s">
        <v>3148</v>
      </c>
      <c r="D2685" s="2" t="s">
        <v>3149</v>
      </c>
      <c r="E2685" s="2">
        <v>-1000</v>
      </c>
      <c r="F2685" s="2">
        <v>-1000</v>
      </c>
      <c r="G2685" s="34">
        <v>43696</v>
      </c>
      <c r="H2685" s="2">
        <v>221</v>
      </c>
      <c r="I2685" s="2" t="s">
        <v>3870</v>
      </c>
      <c r="J2685" s="2" t="s">
        <v>4023</v>
      </c>
      <c r="K2685" s="2" t="s">
        <v>3159</v>
      </c>
      <c r="L2685" s="373" t="s">
        <v>3461</v>
      </c>
    </row>
    <row r="2686" spans="1:12">
      <c r="A2686" s="2" t="s">
        <v>4032</v>
      </c>
      <c r="B2686" s="2">
        <v>1218379</v>
      </c>
      <c r="C2686" s="2" t="s">
        <v>3148</v>
      </c>
      <c r="D2686" s="2" t="s">
        <v>3149</v>
      </c>
      <c r="E2686" s="2">
        <v>-7000</v>
      </c>
      <c r="F2686" s="2">
        <v>-7000</v>
      </c>
      <c r="G2686" s="34">
        <v>43683</v>
      </c>
      <c r="H2686" s="2">
        <v>234</v>
      </c>
      <c r="I2686" s="2" t="s">
        <v>3870</v>
      </c>
      <c r="J2686" s="2" t="s">
        <v>4023</v>
      </c>
      <c r="K2686" s="2" t="s">
        <v>3159</v>
      </c>
      <c r="L2686" s="373" t="s">
        <v>3461</v>
      </c>
    </row>
    <row r="2687" spans="1:12">
      <c r="A2687" s="2" t="s">
        <v>5282</v>
      </c>
      <c r="B2687" s="2">
        <v>1288667</v>
      </c>
      <c r="C2687" s="2" t="s">
        <v>3148</v>
      </c>
      <c r="D2687" s="2" t="s">
        <v>3149</v>
      </c>
      <c r="E2687" s="2">
        <v>-11000</v>
      </c>
      <c r="F2687" s="2">
        <v>-11000</v>
      </c>
      <c r="G2687" s="34">
        <v>43902</v>
      </c>
      <c r="H2687" s="2">
        <v>15</v>
      </c>
      <c r="I2687" s="2" t="s">
        <v>4179</v>
      </c>
      <c r="J2687" s="2" t="s">
        <v>4023</v>
      </c>
      <c r="K2687" s="2" t="s">
        <v>3159</v>
      </c>
      <c r="L2687" s="373" t="s">
        <v>3461</v>
      </c>
    </row>
    <row r="2688" spans="1:12">
      <c r="A2688" s="2" t="s">
        <v>5283</v>
      </c>
      <c r="B2688" s="2">
        <v>1288044</v>
      </c>
      <c r="C2688" s="2" t="s">
        <v>3148</v>
      </c>
      <c r="D2688" s="2" t="s">
        <v>3149</v>
      </c>
      <c r="E2688" s="2">
        <v>-10000</v>
      </c>
      <c r="F2688" s="2">
        <v>-10000</v>
      </c>
      <c r="G2688" s="34">
        <v>43901</v>
      </c>
      <c r="H2688" s="2">
        <v>16</v>
      </c>
      <c r="I2688" s="2" t="s">
        <v>4179</v>
      </c>
      <c r="J2688" s="2" t="s">
        <v>4023</v>
      </c>
      <c r="K2688" s="2" t="s">
        <v>3159</v>
      </c>
      <c r="L2688" s="373" t="s">
        <v>3461</v>
      </c>
    </row>
    <row r="2689" spans="1:12">
      <c r="A2689" s="2" t="s">
        <v>5284</v>
      </c>
      <c r="B2689" s="2">
        <v>730265</v>
      </c>
      <c r="C2689" s="2" t="s">
        <v>3148</v>
      </c>
      <c r="D2689" s="2" t="s">
        <v>3149</v>
      </c>
      <c r="E2689" s="2">
        <v>-10000</v>
      </c>
      <c r="F2689" s="2">
        <v>-10000</v>
      </c>
      <c r="G2689" s="34">
        <v>43901</v>
      </c>
      <c r="H2689" s="2">
        <v>16</v>
      </c>
      <c r="I2689" s="2" t="s">
        <v>4179</v>
      </c>
      <c r="J2689" s="2" t="s">
        <v>4029</v>
      </c>
      <c r="K2689" s="2" t="s">
        <v>3159</v>
      </c>
      <c r="L2689" s="373" t="s">
        <v>3461</v>
      </c>
    </row>
    <row r="2690" spans="1:12">
      <c r="A2690" s="2" t="s">
        <v>5252</v>
      </c>
      <c r="B2690" s="2">
        <v>1287584</v>
      </c>
      <c r="C2690" s="2" t="s">
        <v>3148</v>
      </c>
      <c r="D2690" s="2" t="s">
        <v>3149</v>
      </c>
      <c r="E2690" s="2">
        <v>-100000</v>
      </c>
      <c r="F2690" s="2">
        <v>-100000</v>
      </c>
      <c r="G2690" s="34">
        <v>43899</v>
      </c>
      <c r="H2690" s="2">
        <v>18</v>
      </c>
      <c r="I2690" s="2" t="s">
        <v>4179</v>
      </c>
      <c r="J2690" s="2" t="s">
        <v>4023</v>
      </c>
      <c r="K2690" s="2" t="s">
        <v>3159</v>
      </c>
      <c r="L2690" s="373" t="s">
        <v>3461</v>
      </c>
    </row>
    <row r="2691" spans="1:12">
      <c r="A2691" s="2" t="s">
        <v>5285</v>
      </c>
      <c r="B2691" s="2">
        <v>1278650</v>
      </c>
      <c r="C2691" s="2" t="s">
        <v>3148</v>
      </c>
      <c r="D2691" s="2" t="s">
        <v>3149</v>
      </c>
      <c r="E2691" s="2">
        <v>-50000</v>
      </c>
      <c r="F2691" s="2">
        <v>-50000</v>
      </c>
      <c r="G2691" s="34">
        <v>43868</v>
      </c>
      <c r="H2691" s="2">
        <v>49</v>
      </c>
      <c r="I2691" s="2" t="s">
        <v>4177</v>
      </c>
      <c r="J2691" s="2" t="s">
        <v>4023</v>
      </c>
      <c r="K2691" s="2" t="s">
        <v>3159</v>
      </c>
      <c r="L2691" s="373" t="s">
        <v>3461</v>
      </c>
    </row>
    <row r="2692" spans="1:12">
      <c r="A2692" s="2" t="s">
        <v>5286</v>
      </c>
      <c r="B2692" s="2">
        <v>1273618</v>
      </c>
      <c r="C2692" s="2" t="s">
        <v>3148</v>
      </c>
      <c r="D2692" s="2" t="s">
        <v>3149</v>
      </c>
      <c r="E2692" s="2">
        <v>-11000</v>
      </c>
      <c r="F2692" s="2">
        <v>-11000</v>
      </c>
      <c r="G2692" s="34">
        <v>43850</v>
      </c>
      <c r="H2692" s="2">
        <v>67</v>
      </c>
      <c r="I2692" s="2" t="s">
        <v>4181</v>
      </c>
      <c r="J2692" s="2" t="s">
        <v>4029</v>
      </c>
      <c r="K2692" s="2" t="s">
        <v>3159</v>
      </c>
      <c r="L2692" s="373" t="s">
        <v>3461</v>
      </c>
    </row>
    <row r="2693" spans="1:12">
      <c r="A2693" s="2" t="s">
        <v>5287</v>
      </c>
      <c r="B2693" s="2">
        <v>1266567</v>
      </c>
      <c r="C2693" s="2" t="s">
        <v>3148</v>
      </c>
      <c r="D2693" s="2" t="s">
        <v>3149</v>
      </c>
      <c r="E2693" s="2">
        <v>-500</v>
      </c>
      <c r="F2693" s="2">
        <v>-500</v>
      </c>
      <c r="G2693" s="34">
        <v>43841</v>
      </c>
      <c r="H2693" s="2">
        <v>76</v>
      </c>
      <c r="I2693" s="2" t="s">
        <v>4181</v>
      </c>
      <c r="J2693" s="2" t="s">
        <v>4023</v>
      </c>
      <c r="K2693" s="2" t="s">
        <v>3159</v>
      </c>
      <c r="L2693" s="373" t="s">
        <v>3461</v>
      </c>
    </row>
    <row r="2694" spans="1:12">
      <c r="A2694" s="2" t="s">
        <v>5288</v>
      </c>
      <c r="B2694" s="2">
        <v>1259023</v>
      </c>
      <c r="C2694" s="2" t="s">
        <v>3148</v>
      </c>
      <c r="D2694" s="2" t="s">
        <v>3149</v>
      </c>
      <c r="E2694" s="2">
        <v>-10000</v>
      </c>
      <c r="F2694" s="2">
        <v>-10000</v>
      </c>
      <c r="G2694" s="34">
        <v>43809</v>
      </c>
      <c r="H2694" s="2">
        <v>108</v>
      </c>
      <c r="I2694" s="2" t="s">
        <v>4174</v>
      </c>
      <c r="J2694" s="2" t="s">
        <v>4029</v>
      </c>
      <c r="K2694" s="2" t="s">
        <v>3159</v>
      </c>
      <c r="L2694" s="373" t="s">
        <v>3461</v>
      </c>
    </row>
    <row r="2695" spans="1:12">
      <c r="A2695" s="2" t="s">
        <v>5264</v>
      </c>
      <c r="B2695" s="2">
        <v>1241796</v>
      </c>
      <c r="C2695" s="2" t="s">
        <v>3148</v>
      </c>
      <c r="D2695" s="2" t="s">
        <v>3149</v>
      </c>
      <c r="E2695" s="2">
        <v>-10000</v>
      </c>
      <c r="F2695" s="2">
        <v>-10000</v>
      </c>
      <c r="G2695" s="34">
        <v>43774</v>
      </c>
      <c r="H2695" s="2">
        <v>143</v>
      </c>
      <c r="I2695" s="2" t="s">
        <v>4174</v>
      </c>
      <c r="J2695" s="2" t="s">
        <v>4023</v>
      </c>
      <c r="K2695" s="2" t="s">
        <v>3159</v>
      </c>
      <c r="L2695" s="373" t="s">
        <v>3461</v>
      </c>
    </row>
    <row r="2696" spans="1:12">
      <c r="A2696" s="2" t="s">
        <v>5289</v>
      </c>
      <c r="B2696" s="2">
        <v>1236305</v>
      </c>
      <c r="C2696" s="2" t="s">
        <v>3148</v>
      </c>
      <c r="D2696" s="2" t="s">
        <v>3149</v>
      </c>
      <c r="E2696" s="2">
        <v>-10000</v>
      </c>
      <c r="F2696" s="2">
        <v>-10000</v>
      </c>
      <c r="G2696" s="34">
        <v>43741</v>
      </c>
      <c r="H2696" s="2">
        <v>176</v>
      </c>
      <c r="I2696" s="2" t="s">
        <v>4174</v>
      </c>
      <c r="J2696" s="2" t="s">
        <v>4023</v>
      </c>
      <c r="K2696" s="2" t="s">
        <v>3159</v>
      </c>
      <c r="L2696" s="373" t="s">
        <v>3461</v>
      </c>
    </row>
    <row r="2697" spans="1:12">
      <c r="A2697" s="2" t="s">
        <v>3769</v>
      </c>
      <c r="B2697" s="2">
        <v>1291203</v>
      </c>
      <c r="C2697" s="2" t="s">
        <v>3148</v>
      </c>
      <c r="D2697" s="2" t="s">
        <v>3149</v>
      </c>
      <c r="E2697" s="2">
        <v>-700000</v>
      </c>
      <c r="F2697" s="2">
        <v>-700000</v>
      </c>
      <c r="G2697" s="34">
        <v>43911</v>
      </c>
      <c r="H2697" s="2">
        <v>6</v>
      </c>
      <c r="I2697" s="2" t="s">
        <v>4179</v>
      </c>
      <c r="J2697" s="2" t="s">
        <v>4029</v>
      </c>
      <c r="K2697" s="2" t="s">
        <v>3159</v>
      </c>
      <c r="L2697" s="373" t="s">
        <v>3461</v>
      </c>
    </row>
    <row r="2698" spans="1:12">
      <c r="A2698" s="2" t="s">
        <v>5266</v>
      </c>
      <c r="B2698" s="2">
        <v>1290155</v>
      </c>
      <c r="C2698" s="2" t="s">
        <v>3148</v>
      </c>
      <c r="D2698" s="2" t="s">
        <v>3149</v>
      </c>
      <c r="E2698" s="2">
        <v>-10000</v>
      </c>
      <c r="F2698" s="2">
        <v>-10000</v>
      </c>
      <c r="G2698" s="34">
        <v>43907</v>
      </c>
      <c r="H2698" s="2">
        <v>10</v>
      </c>
      <c r="I2698" s="2" t="s">
        <v>4179</v>
      </c>
      <c r="J2698" s="2" t="s">
        <v>4023</v>
      </c>
      <c r="K2698" s="2" t="s">
        <v>3159</v>
      </c>
      <c r="L2698" s="373" t="s">
        <v>3461</v>
      </c>
    </row>
    <row r="2699" spans="1:12">
      <c r="A2699" s="2" t="s">
        <v>5290</v>
      </c>
      <c r="B2699" s="2">
        <v>1289329</v>
      </c>
      <c r="C2699" s="2" t="s">
        <v>3148</v>
      </c>
      <c r="D2699" s="2" t="s">
        <v>3149</v>
      </c>
      <c r="E2699" s="2">
        <v>-11000</v>
      </c>
      <c r="F2699" s="2">
        <v>-11000</v>
      </c>
      <c r="G2699" s="34">
        <v>43904</v>
      </c>
      <c r="H2699" s="2">
        <v>13</v>
      </c>
      <c r="I2699" s="2" t="s">
        <v>4179</v>
      </c>
      <c r="J2699" s="2" t="s">
        <v>4023</v>
      </c>
      <c r="K2699" s="2" t="s">
        <v>3159</v>
      </c>
      <c r="L2699" s="373" t="s">
        <v>3461</v>
      </c>
    </row>
    <row r="2700" spans="1:12">
      <c r="A2700" s="2" t="s">
        <v>5253</v>
      </c>
      <c r="B2700" s="2">
        <v>1288216</v>
      </c>
      <c r="C2700" s="2" t="s">
        <v>3148</v>
      </c>
      <c r="D2700" s="2" t="s">
        <v>3149</v>
      </c>
      <c r="E2700" s="2">
        <v>-10000</v>
      </c>
      <c r="F2700" s="2">
        <v>-10000</v>
      </c>
      <c r="G2700" s="34">
        <v>43901</v>
      </c>
      <c r="H2700" s="2">
        <v>16</v>
      </c>
      <c r="I2700" s="2" t="s">
        <v>4179</v>
      </c>
      <c r="J2700" s="2" t="s">
        <v>4023</v>
      </c>
      <c r="K2700" s="2" t="s">
        <v>3159</v>
      </c>
      <c r="L2700" s="373" t="s">
        <v>3461</v>
      </c>
    </row>
    <row r="2701" spans="1:12">
      <c r="A2701" s="2" t="s">
        <v>5291</v>
      </c>
      <c r="B2701" s="2">
        <v>1285371</v>
      </c>
      <c r="C2701" s="2" t="s">
        <v>3148</v>
      </c>
      <c r="D2701" s="2" t="s">
        <v>3149</v>
      </c>
      <c r="E2701" s="2">
        <v>-10000</v>
      </c>
      <c r="F2701" s="2">
        <v>-10000</v>
      </c>
      <c r="G2701" s="34">
        <v>43892</v>
      </c>
      <c r="H2701" s="2">
        <v>25</v>
      </c>
      <c r="I2701" s="2" t="s">
        <v>4179</v>
      </c>
      <c r="J2701" s="2" t="s">
        <v>4029</v>
      </c>
      <c r="K2701" s="2" t="s">
        <v>3159</v>
      </c>
      <c r="L2701" s="373" t="s">
        <v>3461</v>
      </c>
    </row>
    <row r="2702" spans="1:12">
      <c r="A2702" s="2" t="s">
        <v>5292</v>
      </c>
      <c r="B2702" s="2">
        <v>1272517</v>
      </c>
      <c r="C2702" s="2" t="s">
        <v>3148</v>
      </c>
      <c r="D2702" s="2" t="s">
        <v>3149</v>
      </c>
      <c r="E2702" s="2">
        <v>-10000</v>
      </c>
      <c r="F2702" s="2">
        <v>-10000</v>
      </c>
      <c r="G2702" s="34">
        <v>43847</v>
      </c>
      <c r="H2702" s="2">
        <v>70</v>
      </c>
      <c r="I2702" s="2" t="s">
        <v>4181</v>
      </c>
      <c r="J2702" s="2" t="s">
        <v>4023</v>
      </c>
      <c r="K2702" s="2" t="s">
        <v>3159</v>
      </c>
      <c r="L2702" s="373" t="s">
        <v>3461</v>
      </c>
    </row>
    <row r="2703" spans="1:12">
      <c r="A2703" s="2" t="s">
        <v>5293</v>
      </c>
      <c r="B2703" s="2">
        <v>1270191</v>
      </c>
      <c r="C2703" s="2" t="s">
        <v>3148</v>
      </c>
      <c r="D2703" s="2" t="s">
        <v>3149</v>
      </c>
      <c r="E2703" s="2">
        <v>-11000</v>
      </c>
      <c r="F2703" s="2">
        <v>-11000</v>
      </c>
      <c r="G2703" s="34">
        <v>43839</v>
      </c>
      <c r="H2703" s="2">
        <v>78</v>
      </c>
      <c r="I2703" s="2" t="s">
        <v>4181</v>
      </c>
      <c r="J2703" s="2" t="s">
        <v>4029</v>
      </c>
      <c r="K2703" s="2" t="s">
        <v>3159</v>
      </c>
      <c r="L2703" s="373" t="s">
        <v>3461</v>
      </c>
    </row>
    <row r="2704" spans="1:12">
      <c r="A2704" s="2" t="s">
        <v>4033</v>
      </c>
      <c r="B2704" s="2">
        <v>1222263</v>
      </c>
      <c r="C2704" s="2" t="s">
        <v>3148</v>
      </c>
      <c r="D2704" s="2" t="s">
        <v>3149</v>
      </c>
      <c r="E2704" s="2">
        <v>-20000</v>
      </c>
      <c r="F2704" s="2">
        <v>-20000</v>
      </c>
      <c r="G2704" s="34">
        <v>43697</v>
      </c>
      <c r="H2704" s="2">
        <v>220</v>
      </c>
      <c r="I2704" s="2" t="s">
        <v>3870</v>
      </c>
      <c r="J2704" s="2" t="s">
        <v>4023</v>
      </c>
      <c r="K2704" s="2" t="s">
        <v>3159</v>
      </c>
      <c r="L2704" s="373" t="s">
        <v>3461</v>
      </c>
    </row>
    <row r="2705" spans="1:12">
      <c r="A2705" s="2" t="s">
        <v>5294</v>
      </c>
      <c r="B2705" s="2">
        <v>1290430</v>
      </c>
      <c r="C2705" s="2" t="s">
        <v>3148</v>
      </c>
      <c r="D2705" s="2" t="s">
        <v>3149</v>
      </c>
      <c r="E2705" s="2">
        <v>-100000</v>
      </c>
      <c r="F2705" s="2">
        <v>-100000</v>
      </c>
      <c r="G2705" s="34">
        <v>43908</v>
      </c>
      <c r="H2705" s="2">
        <v>9</v>
      </c>
      <c r="I2705" s="2" t="s">
        <v>4179</v>
      </c>
      <c r="J2705" s="2" t="s">
        <v>4029</v>
      </c>
      <c r="K2705" s="2" t="s">
        <v>3159</v>
      </c>
      <c r="L2705" s="373" t="s">
        <v>3461</v>
      </c>
    </row>
    <row r="2706" spans="1:12">
      <c r="A2706" s="2" t="s">
        <v>5270</v>
      </c>
      <c r="B2706" s="2">
        <v>1274387</v>
      </c>
      <c r="C2706" s="2" t="s">
        <v>3148</v>
      </c>
      <c r="D2706" s="2" t="s">
        <v>3149</v>
      </c>
      <c r="E2706" s="2">
        <v>-10000</v>
      </c>
      <c r="F2706" s="2">
        <v>-10000</v>
      </c>
      <c r="G2706" s="34">
        <v>43907</v>
      </c>
      <c r="H2706" s="2">
        <v>10</v>
      </c>
      <c r="I2706" s="2" t="s">
        <v>4179</v>
      </c>
      <c r="J2706" s="2" t="s">
        <v>4023</v>
      </c>
      <c r="K2706" s="2" t="s">
        <v>3159</v>
      </c>
      <c r="L2706" s="373" t="s">
        <v>3461</v>
      </c>
    </row>
    <row r="2707" spans="1:12">
      <c r="A2707" s="2" t="s">
        <v>5295</v>
      </c>
      <c r="B2707" s="2">
        <v>1283169</v>
      </c>
      <c r="C2707" s="2" t="s">
        <v>3148</v>
      </c>
      <c r="D2707" s="2" t="s">
        <v>3149</v>
      </c>
      <c r="E2707" s="2">
        <v>-187000</v>
      </c>
      <c r="F2707" s="2">
        <v>-11177.56</v>
      </c>
      <c r="G2707" s="34">
        <v>43904</v>
      </c>
      <c r="H2707" s="2">
        <v>13</v>
      </c>
      <c r="I2707" s="2" t="s">
        <v>4179</v>
      </c>
      <c r="J2707" s="2" t="s">
        <v>4029</v>
      </c>
      <c r="K2707" s="2" t="s">
        <v>3159</v>
      </c>
      <c r="L2707" s="373" t="s">
        <v>3461</v>
      </c>
    </row>
    <row r="2708" spans="1:12">
      <c r="A2708" s="2" t="s">
        <v>5296</v>
      </c>
      <c r="B2708" s="2">
        <v>1283659</v>
      </c>
      <c r="C2708" s="2" t="s">
        <v>3148</v>
      </c>
      <c r="D2708" s="2" t="s">
        <v>3149</v>
      </c>
      <c r="E2708" s="2">
        <v>-10000</v>
      </c>
      <c r="F2708" s="2">
        <v>-10000</v>
      </c>
      <c r="G2708" s="34">
        <v>43885</v>
      </c>
      <c r="H2708" s="2">
        <v>32</v>
      </c>
      <c r="I2708" s="2" t="s">
        <v>4177</v>
      </c>
      <c r="J2708" s="2" t="s">
        <v>4023</v>
      </c>
      <c r="K2708" s="2" t="s">
        <v>3159</v>
      </c>
      <c r="L2708" s="373" t="s">
        <v>3461</v>
      </c>
    </row>
    <row r="2709" spans="1:12">
      <c r="A2709" s="2" t="s">
        <v>5297</v>
      </c>
      <c r="B2709" s="2">
        <v>725453</v>
      </c>
      <c r="C2709" s="2" t="s">
        <v>3148</v>
      </c>
      <c r="D2709" s="2" t="s">
        <v>3149</v>
      </c>
      <c r="E2709" s="2">
        <v>-10000</v>
      </c>
      <c r="F2709" s="2">
        <v>-10000</v>
      </c>
      <c r="G2709" s="34">
        <v>43867</v>
      </c>
      <c r="H2709" s="2">
        <v>50</v>
      </c>
      <c r="I2709" s="2" t="s">
        <v>4177</v>
      </c>
      <c r="J2709" s="2" t="s">
        <v>4023</v>
      </c>
      <c r="K2709" s="2" t="s">
        <v>3159</v>
      </c>
      <c r="L2709" s="373" t="s">
        <v>3461</v>
      </c>
    </row>
    <row r="2710" spans="1:12">
      <c r="A2710" s="2" t="s">
        <v>5286</v>
      </c>
      <c r="B2710" s="2">
        <v>1273618</v>
      </c>
      <c r="C2710" s="2" t="s">
        <v>3148</v>
      </c>
      <c r="D2710" s="2" t="s">
        <v>3149</v>
      </c>
      <c r="E2710" s="2">
        <v>-1130838</v>
      </c>
      <c r="F2710" s="2">
        <v>-1130838</v>
      </c>
      <c r="G2710" s="34">
        <v>43906</v>
      </c>
      <c r="H2710" s="2">
        <v>11</v>
      </c>
      <c r="I2710" s="2" t="s">
        <v>4179</v>
      </c>
      <c r="J2710" s="2" t="s">
        <v>4029</v>
      </c>
      <c r="K2710" s="2" t="s">
        <v>3159</v>
      </c>
      <c r="L2710" s="373" t="s">
        <v>3461</v>
      </c>
    </row>
    <row r="2711" spans="1:12">
      <c r="A2711" s="2" t="s">
        <v>5284</v>
      </c>
      <c r="B2711" s="2">
        <v>730265</v>
      </c>
      <c r="C2711" s="2" t="s">
        <v>3148</v>
      </c>
      <c r="D2711" s="2" t="s">
        <v>3149</v>
      </c>
      <c r="E2711" s="2">
        <v>-10000</v>
      </c>
      <c r="F2711" s="2">
        <v>-10000</v>
      </c>
      <c r="G2711" s="34">
        <v>43901</v>
      </c>
      <c r="H2711" s="2">
        <v>16</v>
      </c>
      <c r="I2711" s="2" t="s">
        <v>4179</v>
      </c>
      <c r="J2711" s="2" t="s">
        <v>4029</v>
      </c>
      <c r="K2711" s="2" t="s">
        <v>3159</v>
      </c>
      <c r="L2711" s="373" t="s">
        <v>3461</v>
      </c>
    </row>
    <row r="2712" spans="1:12">
      <c r="A2712" s="2" t="s">
        <v>5298</v>
      </c>
      <c r="B2712" s="2">
        <v>1245679</v>
      </c>
      <c r="C2712" s="2" t="s">
        <v>3148</v>
      </c>
      <c r="D2712" s="2" t="s">
        <v>3149</v>
      </c>
      <c r="E2712" s="2">
        <v>-10000</v>
      </c>
      <c r="F2712" s="2">
        <v>-10000</v>
      </c>
      <c r="G2712" s="34">
        <v>43768</v>
      </c>
      <c r="H2712" s="2">
        <v>149</v>
      </c>
      <c r="I2712" s="2" t="s">
        <v>4174</v>
      </c>
      <c r="J2712" s="2" t="s">
        <v>4023</v>
      </c>
      <c r="K2712" s="2" t="s">
        <v>3159</v>
      </c>
      <c r="L2712" s="373" t="s">
        <v>3461</v>
      </c>
    </row>
    <row r="2713" spans="1:12">
      <c r="A2713" s="2" t="s">
        <v>4034</v>
      </c>
      <c r="B2713" s="2">
        <v>1232666</v>
      </c>
      <c r="C2713" s="2" t="s">
        <v>3148</v>
      </c>
      <c r="D2713" s="2" t="s">
        <v>3149</v>
      </c>
      <c r="E2713" s="2">
        <v>-1000</v>
      </c>
      <c r="F2713" s="2">
        <v>-1000</v>
      </c>
      <c r="G2713" s="34">
        <v>43732</v>
      </c>
      <c r="H2713" s="2">
        <v>185</v>
      </c>
      <c r="I2713" s="2" t="s">
        <v>3870</v>
      </c>
      <c r="J2713" s="2" t="s">
        <v>4023</v>
      </c>
      <c r="K2713" s="2" t="s">
        <v>3159</v>
      </c>
      <c r="L2713" s="373" t="s">
        <v>3461</v>
      </c>
    </row>
    <row r="2714" spans="1:12">
      <c r="A2714" s="2" t="s">
        <v>5299</v>
      </c>
      <c r="B2714" s="2">
        <v>1290502</v>
      </c>
      <c r="C2714" s="2" t="s">
        <v>3148</v>
      </c>
      <c r="D2714" s="2" t="s">
        <v>3149</v>
      </c>
      <c r="E2714" s="2">
        <v>-10000</v>
      </c>
      <c r="F2714" s="2">
        <v>-10000</v>
      </c>
      <c r="G2714" s="34">
        <v>43908</v>
      </c>
      <c r="H2714" s="2">
        <v>9</v>
      </c>
      <c r="I2714" s="2" t="s">
        <v>4179</v>
      </c>
      <c r="J2714" s="2" t="s">
        <v>4023</v>
      </c>
      <c r="K2714" s="2" t="s">
        <v>3159</v>
      </c>
      <c r="L2714" s="373" t="s">
        <v>3461</v>
      </c>
    </row>
    <row r="2715" spans="1:12">
      <c r="A2715" s="2" t="s">
        <v>5270</v>
      </c>
      <c r="B2715" s="2">
        <v>1286251</v>
      </c>
      <c r="C2715" s="2" t="s">
        <v>3148</v>
      </c>
      <c r="D2715" s="2" t="s">
        <v>3149</v>
      </c>
      <c r="E2715" s="2">
        <v>-130000</v>
      </c>
      <c r="F2715" s="2">
        <v>-130000</v>
      </c>
      <c r="G2715" s="34">
        <v>43901</v>
      </c>
      <c r="H2715" s="2">
        <v>16</v>
      </c>
      <c r="I2715" s="2" t="s">
        <v>4179</v>
      </c>
      <c r="J2715" s="2" t="s">
        <v>4029</v>
      </c>
      <c r="K2715" s="2" t="s">
        <v>3159</v>
      </c>
      <c r="L2715" s="373" t="s">
        <v>3461</v>
      </c>
    </row>
    <row r="2716" spans="1:12">
      <c r="A2716" s="2" t="s">
        <v>5265</v>
      </c>
      <c r="B2716" s="2">
        <v>1287693</v>
      </c>
      <c r="C2716" s="2" t="s">
        <v>3148</v>
      </c>
      <c r="D2716" s="2" t="s">
        <v>3149</v>
      </c>
      <c r="E2716" s="2">
        <v>-10000</v>
      </c>
      <c r="F2716" s="2">
        <v>-10000</v>
      </c>
      <c r="G2716" s="34">
        <v>43899</v>
      </c>
      <c r="H2716" s="2">
        <v>18</v>
      </c>
      <c r="I2716" s="2" t="s">
        <v>4179</v>
      </c>
      <c r="J2716" s="2" t="s">
        <v>4023</v>
      </c>
      <c r="K2716" s="2" t="s">
        <v>3159</v>
      </c>
      <c r="L2716" s="373" t="s">
        <v>3461</v>
      </c>
    </row>
    <row r="2717" spans="1:12">
      <c r="A2717" s="2" t="s">
        <v>5300</v>
      </c>
      <c r="B2717" s="2">
        <v>1280758</v>
      </c>
      <c r="C2717" s="2" t="s">
        <v>3148</v>
      </c>
      <c r="D2717" s="2" t="s">
        <v>3149</v>
      </c>
      <c r="E2717" s="2">
        <v>-10000</v>
      </c>
      <c r="F2717" s="2">
        <v>-10000</v>
      </c>
      <c r="G2717" s="34">
        <v>43875</v>
      </c>
      <c r="H2717" s="2">
        <v>42</v>
      </c>
      <c r="I2717" s="2" t="s">
        <v>4177</v>
      </c>
      <c r="J2717" s="2" t="s">
        <v>4023</v>
      </c>
      <c r="K2717" s="2" t="s">
        <v>3159</v>
      </c>
      <c r="L2717" s="373" t="s">
        <v>3461</v>
      </c>
    </row>
    <row r="2718" spans="1:12">
      <c r="A2718" s="2" t="s">
        <v>4035</v>
      </c>
      <c r="B2718" s="2">
        <v>1232998</v>
      </c>
      <c r="C2718" s="2" t="s">
        <v>3148</v>
      </c>
      <c r="D2718" s="2" t="s">
        <v>3149</v>
      </c>
      <c r="E2718" s="2">
        <v>-10000</v>
      </c>
      <c r="F2718" s="2">
        <v>-10000</v>
      </c>
      <c r="G2718" s="34">
        <v>43733</v>
      </c>
      <c r="H2718" s="2">
        <v>184</v>
      </c>
      <c r="I2718" s="2" t="s">
        <v>3870</v>
      </c>
      <c r="J2718" s="2" t="s">
        <v>4023</v>
      </c>
      <c r="K2718" s="2" t="s">
        <v>3159</v>
      </c>
      <c r="L2718" s="373" t="s">
        <v>3461</v>
      </c>
    </row>
    <row r="2719" spans="1:12">
      <c r="A2719" s="2" t="s">
        <v>4036</v>
      </c>
      <c r="B2719" s="2">
        <v>1223299</v>
      </c>
      <c r="C2719" s="2" t="s">
        <v>3148</v>
      </c>
      <c r="D2719" s="2" t="s">
        <v>3149</v>
      </c>
      <c r="E2719" s="2">
        <v>-1000</v>
      </c>
      <c r="F2719" s="2">
        <v>-1000</v>
      </c>
      <c r="G2719" s="34">
        <v>43700</v>
      </c>
      <c r="H2719" s="2">
        <v>217</v>
      </c>
      <c r="I2719" s="2" t="s">
        <v>3870</v>
      </c>
      <c r="J2719" s="2" t="s">
        <v>4023</v>
      </c>
      <c r="K2719" s="2" t="s">
        <v>3159</v>
      </c>
      <c r="L2719" s="373" t="s">
        <v>3461</v>
      </c>
    </row>
    <row r="2720" spans="1:12">
      <c r="A2720" s="2" t="s">
        <v>4037</v>
      </c>
      <c r="B2720" s="2">
        <v>990740</v>
      </c>
      <c r="C2720" s="2" t="s">
        <v>3148</v>
      </c>
      <c r="D2720" s="2" t="s">
        <v>3149</v>
      </c>
      <c r="E2720" s="2">
        <v>-11000</v>
      </c>
      <c r="F2720" s="2">
        <v>-11000</v>
      </c>
      <c r="G2720" s="34">
        <v>43678</v>
      </c>
      <c r="H2720" s="2">
        <v>239</v>
      </c>
      <c r="I2720" s="2" t="s">
        <v>3870</v>
      </c>
      <c r="J2720" s="2" t="s">
        <v>4029</v>
      </c>
      <c r="K2720" s="2" t="s">
        <v>3159</v>
      </c>
      <c r="L2720" s="373" t="s">
        <v>3461</v>
      </c>
    </row>
    <row r="2721" spans="1:12">
      <c r="A2721" s="2" t="s">
        <v>5301</v>
      </c>
      <c r="B2721" s="2">
        <v>1291207</v>
      </c>
      <c r="C2721" s="2" t="s">
        <v>3148</v>
      </c>
      <c r="D2721" s="2" t="s">
        <v>3149</v>
      </c>
      <c r="E2721" s="2">
        <v>-10000</v>
      </c>
      <c r="F2721" s="2">
        <v>-10000</v>
      </c>
      <c r="G2721" s="34">
        <v>43911</v>
      </c>
      <c r="H2721" s="2">
        <v>6</v>
      </c>
      <c r="I2721" s="2" t="s">
        <v>4179</v>
      </c>
      <c r="J2721" s="2" t="s">
        <v>4023</v>
      </c>
      <c r="K2721" s="2" t="s">
        <v>3159</v>
      </c>
      <c r="L2721" s="373" t="s">
        <v>3461</v>
      </c>
    </row>
    <row r="2722" spans="1:12">
      <c r="A2722" s="2" t="s">
        <v>5302</v>
      </c>
      <c r="B2722" s="2">
        <v>1280915</v>
      </c>
      <c r="C2722" s="2" t="s">
        <v>3148</v>
      </c>
      <c r="D2722" s="2" t="s">
        <v>3149</v>
      </c>
      <c r="E2722" s="2">
        <v>-10000</v>
      </c>
      <c r="F2722" s="2">
        <v>-10000</v>
      </c>
      <c r="G2722" s="34">
        <v>43876</v>
      </c>
      <c r="H2722" s="2">
        <v>41</v>
      </c>
      <c r="I2722" s="2" t="s">
        <v>4177</v>
      </c>
      <c r="J2722" s="2" t="s">
        <v>4023</v>
      </c>
      <c r="K2722" s="2" t="s">
        <v>3159</v>
      </c>
      <c r="L2722" s="373" t="s">
        <v>3461</v>
      </c>
    </row>
    <row r="2723" spans="1:12">
      <c r="A2723" s="2" t="s">
        <v>4688</v>
      </c>
      <c r="B2723" s="2">
        <v>1197927</v>
      </c>
      <c r="C2723" s="2" t="s">
        <v>3148</v>
      </c>
      <c r="D2723" s="2" t="s">
        <v>3149</v>
      </c>
      <c r="E2723" s="2">
        <v>-11000</v>
      </c>
      <c r="F2723" s="2">
        <v>-11000</v>
      </c>
      <c r="G2723" s="34">
        <v>43845</v>
      </c>
      <c r="H2723" s="2">
        <v>72</v>
      </c>
      <c r="I2723" s="2" t="s">
        <v>4181</v>
      </c>
      <c r="J2723" s="2" t="s">
        <v>4023</v>
      </c>
      <c r="K2723" s="2" t="s">
        <v>3159</v>
      </c>
      <c r="L2723" s="373" t="s">
        <v>3461</v>
      </c>
    </row>
    <row r="2724" spans="1:12">
      <c r="A2724" s="2" t="s">
        <v>5303</v>
      </c>
      <c r="B2724" s="2">
        <v>1263158</v>
      </c>
      <c r="C2724" s="2" t="s">
        <v>3148</v>
      </c>
      <c r="D2724" s="2" t="s">
        <v>3149</v>
      </c>
      <c r="E2724" s="2">
        <v>-10000</v>
      </c>
      <c r="F2724" s="2">
        <v>-10000</v>
      </c>
      <c r="G2724" s="34">
        <v>43819</v>
      </c>
      <c r="H2724" s="2">
        <v>98</v>
      </c>
      <c r="I2724" s="2" t="s">
        <v>4174</v>
      </c>
      <c r="J2724" s="2" t="s">
        <v>4023</v>
      </c>
      <c r="K2724" s="2" t="s">
        <v>3159</v>
      </c>
      <c r="L2724" s="373" t="s">
        <v>3461</v>
      </c>
    </row>
    <row r="2725" spans="1:12">
      <c r="A2725" s="2" t="s">
        <v>5304</v>
      </c>
      <c r="B2725" s="2">
        <v>1285734</v>
      </c>
      <c r="C2725" s="2" t="s">
        <v>3153</v>
      </c>
      <c r="D2725" s="2" t="s">
        <v>3154</v>
      </c>
      <c r="E2725" s="2">
        <v>579737.14</v>
      </c>
      <c r="F2725" s="2">
        <v>479737.14</v>
      </c>
      <c r="G2725" s="34">
        <v>43908</v>
      </c>
      <c r="H2725" s="2">
        <v>9</v>
      </c>
      <c r="I2725" s="2" t="s">
        <v>4179</v>
      </c>
      <c r="J2725" s="2" t="s">
        <v>5305</v>
      </c>
      <c r="K2725" s="2" t="s">
        <v>3159</v>
      </c>
      <c r="L2725" s="373" t="s">
        <v>3461</v>
      </c>
    </row>
    <row r="2726" spans="1:12">
      <c r="A2726" s="2" t="s">
        <v>5306</v>
      </c>
      <c r="B2726" s="2">
        <v>1280234</v>
      </c>
      <c r="C2726" s="2" t="s">
        <v>3153</v>
      </c>
      <c r="D2726" s="2" t="s">
        <v>3154</v>
      </c>
      <c r="E2726" s="2">
        <v>487090.38</v>
      </c>
      <c r="F2726" s="2">
        <v>65090.38</v>
      </c>
      <c r="G2726" s="34">
        <v>43894</v>
      </c>
      <c r="H2726" s="2">
        <v>23</v>
      </c>
      <c r="I2726" s="2" t="s">
        <v>4179</v>
      </c>
      <c r="J2726" s="2" t="s">
        <v>5305</v>
      </c>
      <c r="K2726" s="2" t="s">
        <v>3159</v>
      </c>
      <c r="L2726" s="373" t="s">
        <v>3461</v>
      </c>
    </row>
    <row r="2727" spans="1:12">
      <c r="A2727" s="2" t="s">
        <v>5307</v>
      </c>
      <c r="B2727" s="2">
        <v>1280679</v>
      </c>
      <c r="C2727" s="2" t="s">
        <v>3153</v>
      </c>
      <c r="D2727" s="2" t="s">
        <v>3154</v>
      </c>
      <c r="E2727" s="2">
        <v>410964.32</v>
      </c>
      <c r="F2727" s="2">
        <v>964.32</v>
      </c>
      <c r="G2727" s="34">
        <v>43911</v>
      </c>
      <c r="H2727" s="2">
        <v>6</v>
      </c>
      <c r="I2727" s="2" t="s">
        <v>4179</v>
      </c>
      <c r="J2727" s="2" t="s">
        <v>5305</v>
      </c>
      <c r="K2727" s="2" t="s">
        <v>3159</v>
      </c>
      <c r="L2727" s="373" t="s">
        <v>3461</v>
      </c>
    </row>
    <row r="2728" spans="1:12">
      <c r="A2728" s="2" t="s">
        <v>5308</v>
      </c>
      <c r="B2728" s="2">
        <v>1290458</v>
      </c>
      <c r="C2728" s="2" t="s">
        <v>3153</v>
      </c>
      <c r="D2728" s="2" t="s">
        <v>3154</v>
      </c>
      <c r="E2728" s="2">
        <v>554295.93999999994</v>
      </c>
      <c r="F2728" s="2">
        <v>539295.93999999994</v>
      </c>
      <c r="G2728" s="34">
        <v>43911</v>
      </c>
      <c r="H2728" s="2">
        <v>6</v>
      </c>
      <c r="I2728" s="2" t="s">
        <v>4179</v>
      </c>
      <c r="J2728" s="2" t="s">
        <v>5305</v>
      </c>
      <c r="K2728" s="2" t="s">
        <v>3159</v>
      </c>
      <c r="L2728" s="373" t="s">
        <v>3461</v>
      </c>
    </row>
    <row r="2729" spans="1:12">
      <c r="A2729" s="2" t="s">
        <v>5309</v>
      </c>
      <c r="B2729" s="2">
        <v>1278491</v>
      </c>
      <c r="C2729" s="2" t="s">
        <v>3153</v>
      </c>
      <c r="D2729" s="2" t="s">
        <v>3154</v>
      </c>
      <c r="E2729" s="2">
        <v>833306.79</v>
      </c>
      <c r="F2729" s="2">
        <v>482306.79</v>
      </c>
      <c r="G2729" s="34">
        <v>43909</v>
      </c>
      <c r="H2729" s="2">
        <v>8</v>
      </c>
      <c r="I2729" s="2" t="s">
        <v>4179</v>
      </c>
      <c r="J2729" s="2" t="s">
        <v>5305</v>
      </c>
      <c r="K2729" s="2" t="s">
        <v>3159</v>
      </c>
      <c r="L2729" s="373" t="s">
        <v>3461</v>
      </c>
    </row>
    <row r="2730" spans="1:12">
      <c r="A2730" s="2" t="s">
        <v>5310</v>
      </c>
      <c r="B2730" s="2">
        <v>1286810</v>
      </c>
      <c r="C2730" s="2" t="s">
        <v>3153</v>
      </c>
      <c r="D2730" s="2" t="s">
        <v>3154</v>
      </c>
      <c r="E2730" s="2">
        <v>496766.92</v>
      </c>
      <c r="F2730" s="2">
        <v>296766.92</v>
      </c>
      <c r="G2730" s="34">
        <v>43908</v>
      </c>
      <c r="H2730" s="2">
        <v>9</v>
      </c>
      <c r="I2730" s="2" t="s">
        <v>4179</v>
      </c>
      <c r="J2730" s="2" t="s">
        <v>5305</v>
      </c>
      <c r="K2730" s="2" t="s">
        <v>3159</v>
      </c>
      <c r="L2730" s="373" t="s">
        <v>3461</v>
      </c>
    </row>
    <row r="2731" spans="1:12">
      <c r="A2731" s="2" t="s">
        <v>5311</v>
      </c>
      <c r="B2731" s="2">
        <v>1286479</v>
      </c>
      <c r="C2731" s="2" t="s">
        <v>3153</v>
      </c>
      <c r="D2731" s="2" t="s">
        <v>3154</v>
      </c>
      <c r="E2731" s="2">
        <v>11913.97</v>
      </c>
      <c r="F2731" s="2">
        <v>10003.99</v>
      </c>
      <c r="G2731" s="34">
        <v>43908</v>
      </c>
      <c r="H2731" s="2">
        <v>9</v>
      </c>
      <c r="I2731" s="2" t="s">
        <v>4179</v>
      </c>
      <c r="J2731" s="2" t="s">
        <v>5305</v>
      </c>
      <c r="K2731" s="2" t="s">
        <v>3159</v>
      </c>
      <c r="L2731" s="373" t="s">
        <v>3461</v>
      </c>
    </row>
    <row r="2732" spans="1:12">
      <c r="A2732" s="2" t="s">
        <v>5312</v>
      </c>
      <c r="B2732" s="2">
        <v>1285141</v>
      </c>
      <c r="C2732" s="2" t="s">
        <v>3148</v>
      </c>
      <c r="D2732" s="2" t="s">
        <v>3149</v>
      </c>
      <c r="E2732" s="2">
        <v>-11000</v>
      </c>
      <c r="F2732" s="2">
        <v>-11000</v>
      </c>
      <c r="G2732" s="34">
        <v>43890</v>
      </c>
      <c r="H2732" s="2">
        <v>27</v>
      </c>
      <c r="I2732" s="2" t="s">
        <v>4179</v>
      </c>
      <c r="J2732" s="2" t="s">
        <v>5313</v>
      </c>
      <c r="K2732" s="2" t="s">
        <v>3681</v>
      </c>
      <c r="L2732" s="373" t="s">
        <v>3461</v>
      </c>
    </row>
    <row r="2733" spans="1:12">
      <c r="A2733" s="2" t="s">
        <v>5314</v>
      </c>
      <c r="B2733" s="2">
        <v>1287436</v>
      </c>
      <c r="C2733" s="2" t="s">
        <v>3148</v>
      </c>
      <c r="D2733" s="2" t="s">
        <v>3149</v>
      </c>
      <c r="E2733" s="2">
        <v>-225000</v>
      </c>
      <c r="F2733" s="2">
        <v>-69675.960000000006</v>
      </c>
      <c r="G2733" s="34">
        <v>43910</v>
      </c>
      <c r="H2733" s="2">
        <v>7</v>
      </c>
      <c r="I2733" s="2" t="s">
        <v>4179</v>
      </c>
      <c r="J2733" s="2" t="s">
        <v>5313</v>
      </c>
      <c r="K2733" s="2" t="s">
        <v>3681</v>
      </c>
      <c r="L2733" s="373" t="s">
        <v>3461</v>
      </c>
    </row>
    <row r="2734" spans="1:12">
      <c r="A2734" s="2" t="s">
        <v>5315</v>
      </c>
      <c r="B2734" s="2">
        <v>1255338</v>
      </c>
      <c r="C2734" s="2" t="s">
        <v>3148</v>
      </c>
      <c r="D2734" s="2" t="s">
        <v>3149</v>
      </c>
      <c r="E2734" s="2">
        <v>-11000</v>
      </c>
      <c r="F2734" s="2">
        <v>-11000</v>
      </c>
      <c r="G2734" s="34">
        <v>43798</v>
      </c>
      <c r="H2734" s="2">
        <v>119</v>
      </c>
      <c r="I2734" s="2" t="s">
        <v>4174</v>
      </c>
      <c r="J2734" s="2" t="s">
        <v>4039</v>
      </c>
      <c r="K2734" s="2" t="s">
        <v>3681</v>
      </c>
      <c r="L2734" s="373" t="s">
        <v>3461</v>
      </c>
    </row>
    <row r="2735" spans="1:12">
      <c r="A2735" s="2" t="s">
        <v>5316</v>
      </c>
      <c r="B2735" s="2">
        <v>1286407</v>
      </c>
      <c r="C2735" s="2" t="s">
        <v>3148</v>
      </c>
      <c r="D2735" s="2" t="s">
        <v>3149</v>
      </c>
      <c r="E2735" s="2">
        <v>-10000</v>
      </c>
      <c r="F2735" s="2">
        <v>-10000</v>
      </c>
      <c r="G2735" s="34">
        <v>43895</v>
      </c>
      <c r="H2735" s="2">
        <v>22</v>
      </c>
      <c r="I2735" s="2" t="s">
        <v>4179</v>
      </c>
      <c r="J2735" s="2" t="s">
        <v>4039</v>
      </c>
      <c r="K2735" s="2" t="s">
        <v>3681</v>
      </c>
      <c r="L2735" s="373" t="s">
        <v>3461</v>
      </c>
    </row>
    <row r="2736" spans="1:12">
      <c r="A2736" s="2" t="s">
        <v>5317</v>
      </c>
      <c r="B2736" s="2">
        <v>1288585</v>
      </c>
      <c r="C2736" s="2" t="s">
        <v>3148</v>
      </c>
      <c r="D2736" s="2" t="s">
        <v>3149</v>
      </c>
      <c r="E2736" s="2">
        <v>-500000</v>
      </c>
      <c r="F2736" s="2">
        <v>-38087.599999999999</v>
      </c>
      <c r="G2736" s="34">
        <v>43911</v>
      </c>
      <c r="H2736" s="2">
        <v>6</v>
      </c>
      <c r="I2736" s="2" t="s">
        <v>4179</v>
      </c>
      <c r="J2736" s="2" t="s">
        <v>5313</v>
      </c>
      <c r="K2736" s="2" t="s">
        <v>3681</v>
      </c>
      <c r="L2736" s="373" t="s">
        <v>3461</v>
      </c>
    </row>
    <row r="2737" spans="1:12">
      <c r="A2737" s="2" t="s">
        <v>5318</v>
      </c>
      <c r="B2737" s="2">
        <v>1286947</v>
      </c>
      <c r="C2737" s="2" t="s">
        <v>3148</v>
      </c>
      <c r="D2737" s="2" t="s">
        <v>3149</v>
      </c>
      <c r="E2737" s="2">
        <v>-11000</v>
      </c>
      <c r="F2737" s="2">
        <v>-11000</v>
      </c>
      <c r="G2737" s="34">
        <v>43897</v>
      </c>
      <c r="H2737" s="2">
        <v>20</v>
      </c>
      <c r="I2737" s="2" t="s">
        <v>4179</v>
      </c>
      <c r="J2737" s="2" t="s">
        <v>5313</v>
      </c>
      <c r="K2737" s="2" t="s">
        <v>3681</v>
      </c>
      <c r="L2737" s="373" t="s">
        <v>3461</v>
      </c>
    </row>
    <row r="2738" spans="1:12">
      <c r="A2738" s="2" t="s">
        <v>5319</v>
      </c>
      <c r="B2738" s="2">
        <v>1280948</v>
      </c>
      <c r="C2738" s="2" t="s">
        <v>3148</v>
      </c>
      <c r="D2738" s="2" t="s">
        <v>3149</v>
      </c>
      <c r="E2738" s="2">
        <v>-1000</v>
      </c>
      <c r="F2738" s="2">
        <v>-1000</v>
      </c>
      <c r="G2738" s="34">
        <v>43876</v>
      </c>
      <c r="H2738" s="2">
        <v>41</v>
      </c>
      <c r="I2738" s="2" t="s">
        <v>4177</v>
      </c>
      <c r="J2738" s="2" t="s">
        <v>4039</v>
      </c>
      <c r="K2738" s="2" t="s">
        <v>3681</v>
      </c>
      <c r="L2738" s="373" t="s">
        <v>3461</v>
      </c>
    </row>
    <row r="2739" spans="1:12">
      <c r="A2739" s="2" t="s">
        <v>5320</v>
      </c>
      <c r="B2739" s="2">
        <v>1252139</v>
      </c>
      <c r="C2739" s="2" t="s">
        <v>3148</v>
      </c>
      <c r="D2739" s="2" t="s">
        <v>3149</v>
      </c>
      <c r="E2739" s="2">
        <v>-10000</v>
      </c>
      <c r="F2739" s="2">
        <v>-10000</v>
      </c>
      <c r="G2739" s="34">
        <v>43788</v>
      </c>
      <c r="H2739" s="2">
        <v>129</v>
      </c>
      <c r="I2739" s="2" t="s">
        <v>4174</v>
      </c>
      <c r="J2739" s="2" t="s">
        <v>4039</v>
      </c>
      <c r="K2739" s="2" t="s">
        <v>3681</v>
      </c>
      <c r="L2739" s="373" t="s">
        <v>3461</v>
      </c>
    </row>
    <row r="2740" spans="1:12">
      <c r="A2740" s="2" t="s">
        <v>4038</v>
      </c>
      <c r="B2740" s="2">
        <v>1233110</v>
      </c>
      <c r="C2740" s="2" t="s">
        <v>3148</v>
      </c>
      <c r="D2740" s="2" t="s">
        <v>3149</v>
      </c>
      <c r="E2740" s="2">
        <v>-1000</v>
      </c>
      <c r="F2740" s="2">
        <v>-1000</v>
      </c>
      <c r="G2740" s="34">
        <v>43733</v>
      </c>
      <c r="H2740" s="2">
        <v>184</v>
      </c>
      <c r="I2740" s="2" t="s">
        <v>3870</v>
      </c>
      <c r="J2740" s="2" t="s">
        <v>4039</v>
      </c>
      <c r="K2740" s="2" t="s">
        <v>3681</v>
      </c>
      <c r="L2740" s="373" t="s">
        <v>3461</v>
      </c>
    </row>
    <row r="2741" spans="1:12">
      <c r="A2741" s="2" t="s">
        <v>5321</v>
      </c>
      <c r="B2741" s="2">
        <v>1283096</v>
      </c>
      <c r="C2741" s="2" t="s">
        <v>3148</v>
      </c>
      <c r="D2741" s="2" t="s">
        <v>3149</v>
      </c>
      <c r="E2741" s="2">
        <v>-10000</v>
      </c>
      <c r="F2741" s="2">
        <v>-10000</v>
      </c>
      <c r="G2741" s="34">
        <v>43883</v>
      </c>
      <c r="H2741" s="2">
        <v>34</v>
      </c>
      <c r="I2741" s="2" t="s">
        <v>4177</v>
      </c>
      <c r="J2741" s="2" t="s">
        <v>5313</v>
      </c>
      <c r="K2741" s="2" t="s">
        <v>3681</v>
      </c>
      <c r="L2741" s="373" t="s">
        <v>3461</v>
      </c>
    </row>
    <row r="2742" spans="1:12">
      <c r="A2742" s="2" t="s">
        <v>5108</v>
      </c>
      <c r="B2742" s="2">
        <v>565267</v>
      </c>
      <c r="C2742" s="2" t="s">
        <v>3148</v>
      </c>
      <c r="D2742" s="2" t="s">
        <v>3149</v>
      </c>
      <c r="E2742" s="2">
        <v>-1</v>
      </c>
      <c r="F2742" s="2">
        <v>-1</v>
      </c>
      <c r="G2742" s="34">
        <v>43908</v>
      </c>
      <c r="H2742" s="2">
        <v>9</v>
      </c>
      <c r="I2742" s="2" t="s">
        <v>4179</v>
      </c>
      <c r="J2742" s="2" t="s">
        <v>4039</v>
      </c>
      <c r="K2742" s="2" t="s">
        <v>3681</v>
      </c>
      <c r="L2742" s="373" t="s">
        <v>3461</v>
      </c>
    </row>
    <row r="2743" spans="1:12">
      <c r="A2743" s="2" t="s">
        <v>5322</v>
      </c>
      <c r="B2743" s="2">
        <v>1289383</v>
      </c>
      <c r="C2743" s="2" t="s">
        <v>3148</v>
      </c>
      <c r="D2743" s="2" t="s">
        <v>3149</v>
      </c>
      <c r="E2743" s="2">
        <v>-5000</v>
      </c>
      <c r="F2743" s="2">
        <v>-5000</v>
      </c>
      <c r="G2743" s="34">
        <v>43904</v>
      </c>
      <c r="H2743" s="2">
        <v>13</v>
      </c>
      <c r="I2743" s="2" t="s">
        <v>4179</v>
      </c>
      <c r="J2743" s="2" t="s">
        <v>4039</v>
      </c>
      <c r="K2743" s="2" t="s">
        <v>3681</v>
      </c>
      <c r="L2743" s="373" t="s">
        <v>3461</v>
      </c>
    </row>
    <row r="2744" spans="1:12">
      <c r="A2744" s="2" t="s">
        <v>5323</v>
      </c>
      <c r="B2744" s="2">
        <v>1285590</v>
      </c>
      <c r="C2744" s="2" t="s">
        <v>3148</v>
      </c>
      <c r="D2744" s="2" t="s">
        <v>3149</v>
      </c>
      <c r="E2744" s="2">
        <v>-40000</v>
      </c>
      <c r="F2744" s="2">
        <v>-40000</v>
      </c>
      <c r="G2744" s="34">
        <v>43892</v>
      </c>
      <c r="H2744" s="2">
        <v>25</v>
      </c>
      <c r="I2744" s="2" t="s">
        <v>4179</v>
      </c>
      <c r="J2744" s="2" t="s">
        <v>4039</v>
      </c>
      <c r="K2744" s="2" t="s">
        <v>3681</v>
      </c>
      <c r="L2744" s="373" t="s">
        <v>3461</v>
      </c>
    </row>
    <row r="2745" spans="1:12">
      <c r="A2745" s="2" t="s">
        <v>5324</v>
      </c>
      <c r="B2745" s="2">
        <v>122054</v>
      </c>
      <c r="C2745" s="2" t="s">
        <v>3148</v>
      </c>
      <c r="D2745" s="2" t="s">
        <v>3149</v>
      </c>
      <c r="E2745" s="2">
        <v>-10000</v>
      </c>
      <c r="F2745" s="2">
        <v>-10000</v>
      </c>
      <c r="G2745" s="34">
        <v>43885</v>
      </c>
      <c r="H2745" s="2">
        <v>32</v>
      </c>
      <c r="I2745" s="2" t="s">
        <v>4177</v>
      </c>
      <c r="J2745" s="2" t="s">
        <v>5313</v>
      </c>
      <c r="K2745" s="2" t="s">
        <v>3681</v>
      </c>
      <c r="L2745" s="373" t="s">
        <v>3461</v>
      </c>
    </row>
    <row r="2746" spans="1:12">
      <c r="A2746" s="2" t="s">
        <v>5325</v>
      </c>
      <c r="B2746" s="2">
        <v>1279688</v>
      </c>
      <c r="C2746" s="2" t="s">
        <v>3148</v>
      </c>
      <c r="D2746" s="2" t="s">
        <v>3149</v>
      </c>
      <c r="E2746" s="2">
        <v>-391684</v>
      </c>
      <c r="F2746" s="2">
        <v>-7595.62</v>
      </c>
      <c r="G2746" s="34">
        <v>43872</v>
      </c>
      <c r="H2746" s="2">
        <v>45</v>
      </c>
      <c r="I2746" s="2" t="s">
        <v>4177</v>
      </c>
      <c r="J2746" s="2" t="s">
        <v>5313</v>
      </c>
      <c r="K2746" s="2" t="s">
        <v>3681</v>
      </c>
      <c r="L2746" s="373" t="s">
        <v>3461</v>
      </c>
    </row>
    <row r="2747" spans="1:12">
      <c r="A2747" s="2" t="s">
        <v>5326</v>
      </c>
      <c r="B2747" s="2">
        <v>1256696</v>
      </c>
      <c r="C2747" s="2" t="s">
        <v>3148</v>
      </c>
      <c r="D2747" s="2" t="s">
        <v>3149</v>
      </c>
      <c r="E2747" s="2">
        <v>-500</v>
      </c>
      <c r="F2747" s="2">
        <v>-500</v>
      </c>
      <c r="G2747" s="34">
        <v>43803</v>
      </c>
      <c r="H2747" s="2">
        <v>114</v>
      </c>
      <c r="I2747" s="2" t="s">
        <v>4174</v>
      </c>
      <c r="J2747" s="2" t="s">
        <v>4039</v>
      </c>
      <c r="K2747" s="2" t="s">
        <v>3681</v>
      </c>
      <c r="L2747" s="373" t="s">
        <v>3461</v>
      </c>
    </row>
    <row r="2748" spans="1:12">
      <c r="A2748" s="2" t="s">
        <v>5327</v>
      </c>
      <c r="B2748" s="2">
        <v>1288774</v>
      </c>
      <c r="C2748" s="2" t="s">
        <v>3148</v>
      </c>
      <c r="D2748" s="2" t="s">
        <v>3149</v>
      </c>
      <c r="E2748" s="2">
        <v>-170000</v>
      </c>
      <c r="F2748" s="2">
        <v>-170000</v>
      </c>
      <c r="G2748" s="34">
        <v>43910</v>
      </c>
      <c r="H2748" s="2">
        <v>7</v>
      </c>
      <c r="I2748" s="2" t="s">
        <v>4179</v>
      </c>
      <c r="J2748" s="2" t="s">
        <v>5313</v>
      </c>
      <c r="K2748" s="2" t="s">
        <v>3681</v>
      </c>
      <c r="L2748" s="373" t="s">
        <v>3461</v>
      </c>
    </row>
    <row r="2749" spans="1:12">
      <c r="A2749" s="2" t="s">
        <v>3912</v>
      </c>
      <c r="B2749" s="2">
        <v>1219628</v>
      </c>
      <c r="C2749" s="2" t="s">
        <v>3148</v>
      </c>
      <c r="D2749" s="2" t="s">
        <v>3149</v>
      </c>
      <c r="E2749" s="2">
        <v>-70000</v>
      </c>
      <c r="F2749" s="2">
        <v>-70000</v>
      </c>
      <c r="G2749" s="34">
        <v>43907</v>
      </c>
      <c r="H2749" s="2">
        <v>10</v>
      </c>
      <c r="I2749" s="2" t="s">
        <v>4179</v>
      </c>
      <c r="J2749" s="2" t="s">
        <v>4039</v>
      </c>
      <c r="K2749" s="2" t="s">
        <v>3681</v>
      </c>
      <c r="L2749" s="373" t="s">
        <v>3461</v>
      </c>
    </row>
    <row r="2750" spans="1:12">
      <c r="A2750" s="2" t="s">
        <v>3977</v>
      </c>
      <c r="B2750" s="2">
        <v>1223077</v>
      </c>
      <c r="C2750" s="2" t="s">
        <v>3148</v>
      </c>
      <c r="D2750" s="2" t="s">
        <v>3149</v>
      </c>
      <c r="E2750" s="2">
        <v>-90000</v>
      </c>
      <c r="F2750" s="2">
        <v>-90000</v>
      </c>
      <c r="G2750" s="34">
        <v>43904</v>
      </c>
      <c r="H2750" s="2">
        <v>13</v>
      </c>
      <c r="I2750" s="2" t="s">
        <v>4179</v>
      </c>
      <c r="J2750" s="2" t="s">
        <v>4039</v>
      </c>
      <c r="K2750" s="2" t="s">
        <v>3681</v>
      </c>
      <c r="L2750" s="373" t="s">
        <v>3461</v>
      </c>
    </row>
    <row r="2751" spans="1:12">
      <c r="A2751" s="2" t="s">
        <v>5327</v>
      </c>
      <c r="B2751" s="2">
        <v>1288774</v>
      </c>
      <c r="C2751" s="2" t="s">
        <v>3148</v>
      </c>
      <c r="D2751" s="2" t="s">
        <v>3149</v>
      </c>
      <c r="E2751" s="2">
        <v>-10000</v>
      </c>
      <c r="F2751" s="2">
        <v>-10000</v>
      </c>
      <c r="G2751" s="34">
        <v>43903</v>
      </c>
      <c r="H2751" s="2">
        <v>14</v>
      </c>
      <c r="I2751" s="2" t="s">
        <v>4179</v>
      </c>
      <c r="J2751" s="2" t="s">
        <v>5313</v>
      </c>
      <c r="K2751" s="2" t="s">
        <v>3681</v>
      </c>
      <c r="L2751" s="373" t="s">
        <v>3461</v>
      </c>
    </row>
    <row r="2752" spans="1:12">
      <c r="A2752" s="2" t="s">
        <v>5328</v>
      </c>
      <c r="B2752" s="2">
        <v>1279119</v>
      </c>
      <c r="C2752" s="2" t="s">
        <v>3148</v>
      </c>
      <c r="D2752" s="2" t="s">
        <v>3149</v>
      </c>
      <c r="E2752" s="2">
        <v>-2000</v>
      </c>
      <c r="F2752" s="2">
        <v>-2000</v>
      </c>
      <c r="G2752" s="34">
        <v>43869</v>
      </c>
      <c r="H2752" s="2">
        <v>48</v>
      </c>
      <c r="I2752" s="2" t="s">
        <v>4177</v>
      </c>
      <c r="J2752" s="2" t="s">
        <v>4039</v>
      </c>
      <c r="K2752" s="2" t="s">
        <v>3681</v>
      </c>
      <c r="L2752" s="373" t="s">
        <v>3461</v>
      </c>
    </row>
    <row r="2753" spans="1:12">
      <c r="A2753" s="2" t="s">
        <v>5329</v>
      </c>
      <c r="B2753" s="2">
        <v>1252580</v>
      </c>
      <c r="C2753" s="2" t="s">
        <v>3148</v>
      </c>
      <c r="D2753" s="2" t="s">
        <v>3149</v>
      </c>
      <c r="E2753" s="2">
        <v>-1000</v>
      </c>
      <c r="F2753" s="2">
        <v>-1000</v>
      </c>
      <c r="G2753" s="34">
        <v>43789</v>
      </c>
      <c r="H2753" s="2">
        <v>128</v>
      </c>
      <c r="I2753" s="2" t="s">
        <v>4174</v>
      </c>
      <c r="J2753" s="2" t="s">
        <v>4039</v>
      </c>
      <c r="K2753" s="2" t="s">
        <v>3681</v>
      </c>
      <c r="L2753" s="373" t="s">
        <v>3461</v>
      </c>
    </row>
    <row r="2754" spans="1:12">
      <c r="A2754" s="2" t="s">
        <v>5330</v>
      </c>
      <c r="B2754" s="2">
        <v>1290815</v>
      </c>
      <c r="C2754" s="2" t="s">
        <v>3148</v>
      </c>
      <c r="D2754" s="2" t="s">
        <v>3149</v>
      </c>
      <c r="E2754" s="2">
        <v>-9000</v>
      </c>
      <c r="F2754" s="2">
        <v>-9000</v>
      </c>
      <c r="G2754" s="34">
        <v>43911</v>
      </c>
      <c r="H2754" s="2">
        <v>6</v>
      </c>
      <c r="I2754" s="2" t="s">
        <v>4179</v>
      </c>
      <c r="J2754" s="2" t="s">
        <v>4039</v>
      </c>
      <c r="K2754" s="2" t="s">
        <v>3681</v>
      </c>
      <c r="L2754" s="373" t="s">
        <v>3461</v>
      </c>
    </row>
    <row r="2755" spans="1:12">
      <c r="A2755" s="2" t="s">
        <v>5331</v>
      </c>
      <c r="B2755" s="2">
        <v>740835</v>
      </c>
      <c r="C2755" s="2" t="s">
        <v>3148</v>
      </c>
      <c r="D2755" s="2" t="s">
        <v>3149</v>
      </c>
      <c r="E2755" s="2">
        <v>-5000</v>
      </c>
      <c r="F2755" s="2">
        <v>-5000</v>
      </c>
      <c r="G2755" s="34">
        <v>43897</v>
      </c>
      <c r="H2755" s="2">
        <v>20</v>
      </c>
      <c r="I2755" s="2" t="s">
        <v>4179</v>
      </c>
      <c r="J2755" s="2" t="s">
        <v>4039</v>
      </c>
      <c r="K2755" s="2" t="s">
        <v>3681</v>
      </c>
      <c r="L2755" s="373" t="s">
        <v>3461</v>
      </c>
    </row>
    <row r="2756" spans="1:12">
      <c r="A2756" s="2" t="s">
        <v>5332</v>
      </c>
      <c r="B2756" s="2">
        <v>1274596</v>
      </c>
      <c r="C2756" s="2" t="s">
        <v>3148</v>
      </c>
      <c r="D2756" s="2" t="s">
        <v>3149</v>
      </c>
      <c r="E2756" s="2">
        <v>-7000</v>
      </c>
      <c r="F2756" s="2">
        <v>-7000</v>
      </c>
      <c r="G2756" s="34">
        <v>43853</v>
      </c>
      <c r="H2756" s="2">
        <v>64</v>
      </c>
      <c r="I2756" s="2" t="s">
        <v>4181</v>
      </c>
      <c r="J2756" s="2" t="s">
        <v>4039</v>
      </c>
      <c r="K2756" s="2" t="s">
        <v>3681</v>
      </c>
      <c r="L2756" s="373" t="s">
        <v>3461</v>
      </c>
    </row>
    <row r="2757" spans="1:12">
      <c r="A2757" s="2" t="s">
        <v>5333</v>
      </c>
      <c r="B2757" s="2">
        <v>1262000</v>
      </c>
      <c r="C2757" s="2" t="s">
        <v>3148</v>
      </c>
      <c r="D2757" s="2" t="s">
        <v>3149</v>
      </c>
      <c r="E2757" s="2">
        <v>-5000</v>
      </c>
      <c r="F2757" s="2">
        <v>-5000</v>
      </c>
      <c r="G2757" s="34">
        <v>43816</v>
      </c>
      <c r="H2757" s="2">
        <v>101</v>
      </c>
      <c r="I2757" s="2" t="s">
        <v>4174</v>
      </c>
      <c r="J2757" s="2" t="s">
        <v>4039</v>
      </c>
      <c r="K2757" s="2" t="s">
        <v>3681</v>
      </c>
      <c r="L2757" s="373" t="s">
        <v>3461</v>
      </c>
    </row>
    <row r="2758" spans="1:12">
      <c r="A2758" s="2" t="s">
        <v>5331</v>
      </c>
      <c r="B2758" s="2">
        <v>740835</v>
      </c>
      <c r="C2758" s="2" t="s">
        <v>3148</v>
      </c>
      <c r="D2758" s="2" t="s">
        <v>3149</v>
      </c>
      <c r="E2758" s="2">
        <v>-350000</v>
      </c>
      <c r="F2758" s="2">
        <v>-350000</v>
      </c>
      <c r="G2758" s="34">
        <v>43909</v>
      </c>
      <c r="H2758" s="2">
        <v>8</v>
      </c>
      <c r="I2758" s="2" t="s">
        <v>4179</v>
      </c>
      <c r="J2758" s="2" t="s">
        <v>5313</v>
      </c>
      <c r="K2758" s="2" t="s">
        <v>3681</v>
      </c>
      <c r="L2758" s="373" t="s">
        <v>3461</v>
      </c>
    </row>
    <row r="2759" spans="1:12">
      <c r="A2759" s="2" t="s">
        <v>5334</v>
      </c>
      <c r="B2759" s="2">
        <v>1271495</v>
      </c>
      <c r="C2759" s="2" t="s">
        <v>3148</v>
      </c>
      <c r="D2759" s="2" t="s">
        <v>3149</v>
      </c>
      <c r="E2759" s="2">
        <v>-1000</v>
      </c>
      <c r="F2759" s="2">
        <v>-1000</v>
      </c>
      <c r="G2759" s="34">
        <v>43843</v>
      </c>
      <c r="H2759" s="2">
        <v>74</v>
      </c>
      <c r="I2759" s="2" t="s">
        <v>4181</v>
      </c>
      <c r="J2759" s="2" t="s">
        <v>4039</v>
      </c>
      <c r="K2759" s="2" t="s">
        <v>3681</v>
      </c>
      <c r="L2759" s="373" t="s">
        <v>3461</v>
      </c>
    </row>
    <row r="2760" spans="1:12">
      <c r="A2760" s="2" t="s">
        <v>5335</v>
      </c>
      <c r="B2760" s="2">
        <v>1263912</v>
      </c>
      <c r="C2760" s="2" t="s">
        <v>3148</v>
      </c>
      <c r="D2760" s="2" t="s">
        <v>3149</v>
      </c>
      <c r="E2760" s="2">
        <v>-500</v>
      </c>
      <c r="F2760" s="2">
        <v>-500</v>
      </c>
      <c r="G2760" s="34">
        <v>43820</v>
      </c>
      <c r="H2760" s="2">
        <v>97</v>
      </c>
      <c r="I2760" s="2" t="s">
        <v>4174</v>
      </c>
      <c r="J2760" s="2" t="s">
        <v>4039</v>
      </c>
      <c r="K2760" s="2" t="s">
        <v>3681</v>
      </c>
      <c r="L2760" s="373" t="s">
        <v>3461</v>
      </c>
    </row>
    <row r="2761" spans="1:12">
      <c r="A2761" s="2" t="s">
        <v>5336</v>
      </c>
      <c r="B2761" s="2">
        <v>1236321</v>
      </c>
      <c r="C2761" s="2" t="s">
        <v>3148</v>
      </c>
      <c r="D2761" s="2" t="s">
        <v>3149</v>
      </c>
      <c r="E2761" s="2">
        <v>-1000</v>
      </c>
      <c r="F2761" s="2">
        <v>-1000</v>
      </c>
      <c r="G2761" s="34">
        <v>43741</v>
      </c>
      <c r="H2761" s="2">
        <v>176</v>
      </c>
      <c r="I2761" s="2" t="s">
        <v>4174</v>
      </c>
      <c r="J2761" s="2" t="s">
        <v>4039</v>
      </c>
      <c r="K2761" s="2" t="s">
        <v>3681</v>
      </c>
      <c r="L2761" s="373" t="s">
        <v>3461</v>
      </c>
    </row>
    <row r="2762" spans="1:12">
      <c r="A2762" s="2" t="s">
        <v>4445</v>
      </c>
      <c r="B2762" s="2">
        <v>1291068</v>
      </c>
      <c r="C2762" s="2" t="s">
        <v>3148</v>
      </c>
      <c r="D2762" s="2" t="s">
        <v>3149</v>
      </c>
      <c r="E2762" s="2">
        <v>-305000</v>
      </c>
      <c r="F2762" s="2">
        <v>-305000</v>
      </c>
      <c r="G2762" s="34">
        <v>43910</v>
      </c>
      <c r="H2762" s="2">
        <v>7</v>
      </c>
      <c r="I2762" s="2" t="s">
        <v>4179</v>
      </c>
      <c r="J2762" s="2" t="s">
        <v>5313</v>
      </c>
      <c r="K2762" s="2" t="s">
        <v>3681</v>
      </c>
      <c r="L2762" s="373" t="s">
        <v>3461</v>
      </c>
    </row>
    <row r="2763" spans="1:12">
      <c r="A2763" s="2" t="s">
        <v>5014</v>
      </c>
      <c r="B2763" s="2">
        <v>1200440</v>
      </c>
      <c r="C2763" s="2" t="s">
        <v>3148</v>
      </c>
      <c r="D2763" s="2" t="s">
        <v>3149</v>
      </c>
      <c r="E2763" s="2">
        <v>-1</v>
      </c>
      <c r="F2763" s="2">
        <v>-1</v>
      </c>
      <c r="G2763" s="34">
        <v>43907</v>
      </c>
      <c r="H2763" s="2">
        <v>10</v>
      </c>
      <c r="I2763" s="2" t="s">
        <v>4179</v>
      </c>
      <c r="J2763" s="2" t="s">
        <v>4039</v>
      </c>
      <c r="K2763" s="2" t="s">
        <v>3681</v>
      </c>
      <c r="L2763" s="373" t="s">
        <v>3461</v>
      </c>
    </row>
    <row r="2764" spans="1:12">
      <c r="A2764" s="2" t="s">
        <v>5337</v>
      </c>
      <c r="B2764" s="2">
        <v>1283514</v>
      </c>
      <c r="C2764" s="2" t="s">
        <v>3148</v>
      </c>
      <c r="D2764" s="2" t="s">
        <v>3149</v>
      </c>
      <c r="E2764" s="2">
        <v>-11000</v>
      </c>
      <c r="F2764" s="2">
        <v>-11000</v>
      </c>
      <c r="G2764" s="34">
        <v>43885</v>
      </c>
      <c r="H2764" s="2">
        <v>32</v>
      </c>
      <c r="I2764" s="2" t="s">
        <v>4177</v>
      </c>
      <c r="J2764" s="2" t="s">
        <v>4039</v>
      </c>
      <c r="K2764" s="2" t="s">
        <v>3681</v>
      </c>
      <c r="L2764" s="373" t="s">
        <v>3461</v>
      </c>
    </row>
    <row r="2765" spans="1:12">
      <c r="A2765" s="2" t="s">
        <v>5338</v>
      </c>
      <c r="B2765" s="2">
        <v>684847</v>
      </c>
      <c r="C2765" s="2" t="s">
        <v>3148</v>
      </c>
      <c r="D2765" s="2" t="s">
        <v>3149</v>
      </c>
      <c r="E2765" s="2">
        <v>-11000</v>
      </c>
      <c r="F2765" s="2">
        <v>-11000</v>
      </c>
      <c r="G2765" s="34">
        <v>43858</v>
      </c>
      <c r="H2765" s="2">
        <v>59</v>
      </c>
      <c r="I2765" s="2" t="s">
        <v>4177</v>
      </c>
      <c r="J2765" s="2" t="s">
        <v>4039</v>
      </c>
      <c r="K2765" s="2" t="s">
        <v>3681</v>
      </c>
      <c r="L2765" s="373" t="s">
        <v>3461</v>
      </c>
    </row>
    <row r="2766" spans="1:12">
      <c r="A2766" s="2" t="s">
        <v>5339</v>
      </c>
      <c r="B2766" s="2">
        <v>1274530</v>
      </c>
      <c r="C2766" s="2" t="s">
        <v>3148</v>
      </c>
      <c r="D2766" s="2" t="s">
        <v>3149</v>
      </c>
      <c r="E2766" s="2">
        <v>-10000</v>
      </c>
      <c r="F2766" s="2">
        <v>-10000</v>
      </c>
      <c r="G2766" s="34">
        <v>43853</v>
      </c>
      <c r="H2766" s="2">
        <v>64</v>
      </c>
      <c r="I2766" s="2" t="s">
        <v>4181</v>
      </c>
      <c r="J2766" s="2" t="s">
        <v>5313</v>
      </c>
      <c r="K2766" s="2" t="s">
        <v>3681</v>
      </c>
      <c r="L2766" s="373" t="s">
        <v>3461</v>
      </c>
    </row>
    <row r="2767" spans="1:12">
      <c r="A2767" s="2" t="s">
        <v>5330</v>
      </c>
      <c r="B2767" s="2">
        <v>1290815</v>
      </c>
      <c r="C2767" s="2" t="s">
        <v>3148</v>
      </c>
      <c r="D2767" s="2" t="s">
        <v>3149</v>
      </c>
      <c r="E2767" s="2">
        <v>-1000</v>
      </c>
      <c r="F2767" s="2">
        <v>-1000</v>
      </c>
      <c r="G2767" s="34">
        <v>43909</v>
      </c>
      <c r="H2767" s="2">
        <v>8</v>
      </c>
      <c r="I2767" s="2" t="s">
        <v>4179</v>
      </c>
      <c r="J2767" s="2" t="s">
        <v>4039</v>
      </c>
      <c r="K2767" s="2" t="s">
        <v>3681</v>
      </c>
      <c r="L2767" s="373" t="s">
        <v>3461</v>
      </c>
    </row>
    <row r="2768" spans="1:12">
      <c r="A2768" s="2" t="s">
        <v>5323</v>
      </c>
      <c r="B2768" s="2">
        <v>1285590</v>
      </c>
      <c r="C2768" s="2" t="s">
        <v>3148</v>
      </c>
      <c r="D2768" s="2" t="s">
        <v>3149</v>
      </c>
      <c r="E2768" s="2">
        <v>-34000</v>
      </c>
      <c r="F2768" s="2">
        <v>-34000</v>
      </c>
      <c r="G2768" s="34">
        <v>43904</v>
      </c>
      <c r="H2768" s="2">
        <v>13</v>
      </c>
      <c r="I2768" s="2" t="s">
        <v>4179</v>
      </c>
      <c r="J2768" s="2" t="s">
        <v>4039</v>
      </c>
      <c r="K2768" s="2" t="s">
        <v>3681</v>
      </c>
      <c r="L2768" s="373" t="s">
        <v>3461</v>
      </c>
    </row>
    <row r="2769" spans="1:12">
      <c r="A2769" s="2" t="s">
        <v>5340</v>
      </c>
      <c r="B2769" s="2">
        <v>1138919</v>
      </c>
      <c r="C2769" s="2" t="s">
        <v>3148</v>
      </c>
      <c r="D2769" s="2" t="s">
        <v>3149</v>
      </c>
      <c r="E2769" s="2">
        <v>-414964</v>
      </c>
      <c r="F2769" s="2">
        <v>-106.9</v>
      </c>
      <c r="G2769" s="34">
        <v>43865</v>
      </c>
      <c r="H2769" s="2">
        <v>52</v>
      </c>
      <c r="I2769" s="2" t="s">
        <v>4177</v>
      </c>
      <c r="J2769" s="2" t="s">
        <v>5313</v>
      </c>
      <c r="K2769" s="2" t="s">
        <v>3681</v>
      </c>
      <c r="L2769" s="373" t="s">
        <v>3461</v>
      </c>
    </row>
    <row r="2770" spans="1:12">
      <c r="A2770" s="2" t="s">
        <v>5341</v>
      </c>
      <c r="B2770" s="2">
        <v>1149327</v>
      </c>
      <c r="C2770" s="2" t="s">
        <v>3148</v>
      </c>
      <c r="D2770" s="2" t="s">
        <v>3149</v>
      </c>
      <c r="E2770" s="2">
        <v>-4000</v>
      </c>
      <c r="F2770" s="2">
        <v>-4000</v>
      </c>
      <c r="G2770" s="34">
        <v>43833</v>
      </c>
      <c r="H2770" s="2">
        <v>84</v>
      </c>
      <c r="I2770" s="2" t="s">
        <v>4181</v>
      </c>
      <c r="J2770" s="2" t="s">
        <v>4039</v>
      </c>
      <c r="K2770" s="2" t="s">
        <v>3681</v>
      </c>
      <c r="L2770" s="373" t="s">
        <v>3461</v>
      </c>
    </row>
    <row r="2771" spans="1:12">
      <c r="A2771" s="2" t="s">
        <v>5342</v>
      </c>
      <c r="B2771" s="2">
        <v>1283868</v>
      </c>
      <c r="C2771" s="2" t="s">
        <v>3148</v>
      </c>
      <c r="D2771" s="2" t="s">
        <v>3149</v>
      </c>
      <c r="E2771" s="2">
        <v>-350000</v>
      </c>
      <c r="F2771" s="2">
        <v>-65287.82</v>
      </c>
      <c r="G2771" s="34">
        <v>43909</v>
      </c>
      <c r="H2771" s="2">
        <v>8</v>
      </c>
      <c r="I2771" s="2" t="s">
        <v>4179</v>
      </c>
      <c r="J2771" s="2" t="s">
        <v>5313</v>
      </c>
      <c r="K2771" s="2" t="s">
        <v>3681</v>
      </c>
      <c r="L2771" s="373" t="s">
        <v>3461</v>
      </c>
    </row>
    <row r="2772" spans="1:12">
      <c r="A2772" s="2" t="s">
        <v>5343</v>
      </c>
      <c r="B2772" s="2">
        <v>1236518</v>
      </c>
      <c r="C2772" s="2" t="s">
        <v>3148</v>
      </c>
      <c r="D2772" s="2" t="s">
        <v>3149</v>
      </c>
      <c r="E2772" s="2">
        <v>-10000</v>
      </c>
      <c r="F2772" s="2">
        <v>-10000</v>
      </c>
      <c r="G2772" s="34">
        <v>43742</v>
      </c>
      <c r="H2772" s="2">
        <v>175</v>
      </c>
      <c r="I2772" s="2" t="s">
        <v>4174</v>
      </c>
      <c r="J2772" s="2" t="s">
        <v>4039</v>
      </c>
      <c r="K2772" s="2" t="s">
        <v>3681</v>
      </c>
      <c r="L2772" s="373" t="s">
        <v>3461</v>
      </c>
    </row>
    <row r="2773" spans="1:12">
      <c r="A2773" s="2" t="s">
        <v>5344</v>
      </c>
      <c r="B2773" s="2">
        <v>1290683</v>
      </c>
      <c r="C2773" s="2" t="s">
        <v>3148</v>
      </c>
      <c r="D2773" s="2" t="s">
        <v>3149</v>
      </c>
      <c r="E2773" s="2">
        <v>-11000</v>
      </c>
      <c r="F2773" s="2">
        <v>-11000</v>
      </c>
      <c r="G2773" s="34">
        <v>43909</v>
      </c>
      <c r="H2773" s="2">
        <v>8</v>
      </c>
      <c r="I2773" s="2" t="s">
        <v>4179</v>
      </c>
      <c r="J2773" s="2" t="s">
        <v>4039</v>
      </c>
      <c r="K2773" s="2" t="s">
        <v>3681</v>
      </c>
      <c r="L2773" s="373" t="s">
        <v>3461</v>
      </c>
    </row>
    <row r="2774" spans="1:12">
      <c r="A2774" s="2" t="s">
        <v>5345</v>
      </c>
      <c r="B2774" s="2">
        <v>1290754</v>
      </c>
      <c r="C2774" s="2" t="s">
        <v>3148</v>
      </c>
      <c r="D2774" s="2" t="s">
        <v>3149</v>
      </c>
      <c r="E2774" s="2">
        <v>-11000</v>
      </c>
      <c r="F2774" s="2">
        <v>-11000</v>
      </c>
      <c r="G2774" s="34">
        <v>43909</v>
      </c>
      <c r="H2774" s="2">
        <v>8</v>
      </c>
      <c r="I2774" s="2" t="s">
        <v>4179</v>
      </c>
      <c r="J2774" s="2" t="s">
        <v>4039</v>
      </c>
      <c r="K2774" s="2" t="s">
        <v>3681</v>
      </c>
      <c r="L2774" s="373" t="s">
        <v>3461</v>
      </c>
    </row>
    <row r="2775" spans="1:12">
      <c r="A2775" s="2" t="s">
        <v>5346</v>
      </c>
      <c r="B2775" s="2">
        <v>1261714</v>
      </c>
      <c r="C2775" s="2" t="s">
        <v>3148</v>
      </c>
      <c r="D2775" s="2" t="s">
        <v>3149</v>
      </c>
      <c r="E2775" s="2">
        <v>-550000</v>
      </c>
      <c r="F2775" s="2">
        <v>-51358</v>
      </c>
      <c r="G2775" s="34">
        <v>43909</v>
      </c>
      <c r="H2775" s="2">
        <v>8</v>
      </c>
      <c r="I2775" s="2" t="s">
        <v>4179</v>
      </c>
      <c r="J2775" s="2" t="s">
        <v>5313</v>
      </c>
      <c r="K2775" s="2" t="s">
        <v>3681</v>
      </c>
      <c r="L2775" s="373" t="s">
        <v>3461</v>
      </c>
    </row>
    <row r="2776" spans="1:12">
      <c r="A2776" s="2" t="s">
        <v>5347</v>
      </c>
      <c r="B2776" s="2">
        <v>1289894</v>
      </c>
      <c r="C2776" s="2" t="s">
        <v>3148</v>
      </c>
      <c r="D2776" s="2" t="s">
        <v>3149</v>
      </c>
      <c r="E2776" s="2">
        <v>-5000</v>
      </c>
      <c r="F2776" s="2">
        <v>-5000</v>
      </c>
      <c r="G2776" s="34">
        <v>43906</v>
      </c>
      <c r="H2776" s="2">
        <v>11</v>
      </c>
      <c r="I2776" s="2" t="s">
        <v>4179</v>
      </c>
      <c r="J2776" s="2" t="s">
        <v>4039</v>
      </c>
      <c r="K2776" s="2" t="s">
        <v>3681</v>
      </c>
      <c r="L2776" s="373" t="s">
        <v>3461</v>
      </c>
    </row>
    <row r="2777" spans="1:12">
      <c r="A2777" s="2" t="s">
        <v>5348</v>
      </c>
      <c r="B2777" s="2">
        <v>1255133</v>
      </c>
      <c r="C2777" s="2" t="s">
        <v>3148</v>
      </c>
      <c r="D2777" s="2" t="s">
        <v>3149</v>
      </c>
      <c r="E2777" s="2">
        <v>-845371</v>
      </c>
      <c r="F2777" s="2">
        <v>-1994.78</v>
      </c>
      <c r="G2777" s="34">
        <v>43806</v>
      </c>
      <c r="H2777" s="2">
        <v>111</v>
      </c>
      <c r="I2777" s="2" t="s">
        <v>4174</v>
      </c>
      <c r="J2777" s="2" t="s">
        <v>5313</v>
      </c>
      <c r="K2777" s="2" t="s">
        <v>3681</v>
      </c>
      <c r="L2777" s="373" t="s">
        <v>3461</v>
      </c>
    </row>
    <row r="2778" spans="1:12">
      <c r="A2778" s="2" t="s">
        <v>5349</v>
      </c>
      <c r="B2778" s="2">
        <v>1245382</v>
      </c>
      <c r="C2778" s="2" t="s">
        <v>3148</v>
      </c>
      <c r="D2778" s="2" t="s">
        <v>3149</v>
      </c>
      <c r="E2778" s="2">
        <v>-500</v>
      </c>
      <c r="F2778" s="2">
        <v>-500</v>
      </c>
      <c r="G2778" s="34">
        <v>43767</v>
      </c>
      <c r="H2778" s="2">
        <v>150</v>
      </c>
      <c r="I2778" s="2" t="s">
        <v>4174</v>
      </c>
      <c r="J2778" s="2" t="s">
        <v>4039</v>
      </c>
      <c r="K2778" s="2" t="s">
        <v>3681</v>
      </c>
      <c r="L2778" s="373" t="s">
        <v>3461</v>
      </c>
    </row>
    <row r="2779" spans="1:12">
      <c r="A2779" s="2" t="s">
        <v>5350</v>
      </c>
      <c r="B2779" s="2">
        <v>1290492</v>
      </c>
      <c r="C2779" s="2" t="s">
        <v>3148</v>
      </c>
      <c r="D2779" s="2" t="s">
        <v>3149</v>
      </c>
      <c r="E2779" s="2">
        <v>-1</v>
      </c>
      <c r="F2779" s="2">
        <v>-1</v>
      </c>
      <c r="G2779" s="34">
        <v>43908</v>
      </c>
      <c r="H2779" s="2">
        <v>9</v>
      </c>
      <c r="I2779" s="2" t="s">
        <v>4179</v>
      </c>
      <c r="J2779" s="2" t="s">
        <v>4039</v>
      </c>
      <c r="K2779" s="2" t="s">
        <v>3681</v>
      </c>
      <c r="L2779" s="373" t="s">
        <v>3461</v>
      </c>
    </row>
    <row r="2780" spans="1:12">
      <c r="A2780" s="2" t="s">
        <v>5351</v>
      </c>
      <c r="B2780" s="2">
        <v>1284695</v>
      </c>
      <c r="C2780" s="2" t="s">
        <v>3148</v>
      </c>
      <c r="D2780" s="2" t="s">
        <v>3149</v>
      </c>
      <c r="E2780" s="2">
        <v>-10000</v>
      </c>
      <c r="F2780" s="2">
        <v>-10000</v>
      </c>
      <c r="G2780" s="34">
        <v>43889</v>
      </c>
      <c r="H2780" s="2">
        <v>28</v>
      </c>
      <c r="I2780" s="2" t="s">
        <v>4179</v>
      </c>
      <c r="J2780" s="2" t="s">
        <v>4039</v>
      </c>
      <c r="K2780" s="2" t="s">
        <v>3681</v>
      </c>
      <c r="L2780" s="373" t="s">
        <v>3461</v>
      </c>
    </row>
    <row r="2781" spans="1:12">
      <c r="A2781" s="2" t="s">
        <v>5352</v>
      </c>
      <c r="B2781" s="2">
        <v>1256711</v>
      </c>
      <c r="C2781" s="2" t="s">
        <v>3148</v>
      </c>
      <c r="D2781" s="2" t="s">
        <v>3149</v>
      </c>
      <c r="E2781" s="2">
        <v>-2000</v>
      </c>
      <c r="F2781" s="2">
        <v>-2000</v>
      </c>
      <c r="G2781" s="34">
        <v>43803</v>
      </c>
      <c r="H2781" s="2">
        <v>114</v>
      </c>
      <c r="I2781" s="2" t="s">
        <v>4174</v>
      </c>
      <c r="J2781" s="2" t="s">
        <v>4039</v>
      </c>
      <c r="K2781" s="2" t="s">
        <v>3681</v>
      </c>
      <c r="L2781" s="373" t="s">
        <v>3461</v>
      </c>
    </row>
    <row r="2782" spans="1:12">
      <c r="A2782" s="2" t="s">
        <v>4705</v>
      </c>
      <c r="B2782" s="2">
        <v>551702</v>
      </c>
      <c r="C2782" s="2" t="s">
        <v>3881</v>
      </c>
      <c r="D2782" s="2" t="s">
        <v>3882</v>
      </c>
      <c r="E2782" s="2">
        <v>-2499.9899999999998</v>
      </c>
      <c r="F2782" s="2">
        <v>-2499.9899999999998</v>
      </c>
      <c r="G2782" s="34">
        <v>43907</v>
      </c>
      <c r="H2782" s="2">
        <v>10</v>
      </c>
      <c r="I2782" s="2" t="s">
        <v>4179</v>
      </c>
      <c r="J2782" s="2" t="s">
        <v>5353</v>
      </c>
      <c r="K2782" s="2" t="s">
        <v>3681</v>
      </c>
      <c r="L2782" s="373" t="s">
        <v>3461</v>
      </c>
    </row>
    <row r="2783" spans="1:12">
      <c r="A2783" s="2" t="s">
        <v>5354</v>
      </c>
      <c r="B2783" s="2">
        <v>1285597</v>
      </c>
      <c r="C2783" s="2" t="s">
        <v>3153</v>
      </c>
      <c r="D2783" s="2" t="s">
        <v>3154</v>
      </c>
      <c r="E2783" s="2">
        <v>18654.990000000002</v>
      </c>
      <c r="F2783" s="2">
        <v>18654.990000000002</v>
      </c>
      <c r="G2783" s="34">
        <v>43909</v>
      </c>
      <c r="H2783" s="2">
        <v>8</v>
      </c>
      <c r="I2783" s="2" t="s">
        <v>4179</v>
      </c>
      <c r="J2783" s="2" t="s">
        <v>5355</v>
      </c>
      <c r="K2783" s="2" t="s">
        <v>3681</v>
      </c>
      <c r="L2783" s="373" t="s">
        <v>3461</v>
      </c>
    </row>
    <row r="2784" spans="1:12">
      <c r="A2784" s="2" t="s">
        <v>5356</v>
      </c>
      <c r="B2784" s="2">
        <v>1286964</v>
      </c>
      <c r="C2784" s="2" t="s">
        <v>3153</v>
      </c>
      <c r="D2784" s="2" t="s">
        <v>3154</v>
      </c>
      <c r="E2784" s="2">
        <v>16118</v>
      </c>
      <c r="F2784" s="2">
        <v>16118</v>
      </c>
      <c r="G2784" s="34">
        <v>43910</v>
      </c>
      <c r="H2784" s="2">
        <v>7</v>
      </c>
      <c r="I2784" s="2" t="s">
        <v>4179</v>
      </c>
      <c r="J2784" s="2" t="s">
        <v>5355</v>
      </c>
      <c r="K2784" s="2" t="s">
        <v>3681</v>
      </c>
      <c r="L2784" s="373" t="s">
        <v>3461</v>
      </c>
    </row>
    <row r="2785" spans="1:12">
      <c r="A2785" s="2" t="s">
        <v>5354</v>
      </c>
      <c r="B2785" s="2">
        <v>1285597</v>
      </c>
      <c r="C2785" s="2" t="s">
        <v>3153</v>
      </c>
      <c r="D2785" s="2" t="s">
        <v>3154</v>
      </c>
      <c r="E2785" s="2">
        <v>404577.02</v>
      </c>
      <c r="F2785" s="2">
        <v>312797.02</v>
      </c>
      <c r="G2785" s="34">
        <v>43907</v>
      </c>
      <c r="H2785" s="2">
        <v>10</v>
      </c>
      <c r="I2785" s="2" t="s">
        <v>4179</v>
      </c>
      <c r="J2785" s="2" t="s">
        <v>5355</v>
      </c>
      <c r="K2785" s="2" t="s">
        <v>3681</v>
      </c>
      <c r="L2785" s="373" t="s">
        <v>3461</v>
      </c>
    </row>
    <row r="2786" spans="1:12">
      <c r="A2786" s="2" t="s">
        <v>5357</v>
      </c>
      <c r="B2786" s="2">
        <v>1285760</v>
      </c>
      <c r="C2786" s="2" t="s">
        <v>3153</v>
      </c>
      <c r="D2786" s="2" t="s">
        <v>3154</v>
      </c>
      <c r="E2786" s="2">
        <v>375919.61</v>
      </c>
      <c r="F2786" s="2">
        <v>302610.61</v>
      </c>
      <c r="G2786" s="34">
        <v>43911</v>
      </c>
      <c r="H2786" s="2">
        <v>6</v>
      </c>
      <c r="I2786" s="2" t="s">
        <v>4179</v>
      </c>
      <c r="J2786" s="2" t="s">
        <v>5355</v>
      </c>
      <c r="K2786" s="2" t="s">
        <v>3681</v>
      </c>
      <c r="L2786" s="373" t="s">
        <v>3461</v>
      </c>
    </row>
    <row r="2787" spans="1:12">
      <c r="A2787" s="2" t="s">
        <v>5358</v>
      </c>
      <c r="B2787" s="2">
        <v>1286185</v>
      </c>
      <c r="C2787" s="2" t="s">
        <v>3153</v>
      </c>
      <c r="D2787" s="2" t="s">
        <v>3154</v>
      </c>
      <c r="E2787" s="2">
        <v>9953.98</v>
      </c>
      <c r="F2787" s="2">
        <v>9953.98</v>
      </c>
      <c r="G2787" s="34">
        <v>43908</v>
      </c>
      <c r="H2787" s="2">
        <v>9</v>
      </c>
      <c r="I2787" s="2" t="s">
        <v>4179</v>
      </c>
      <c r="J2787" s="2" t="s">
        <v>5355</v>
      </c>
      <c r="K2787" s="2" t="s">
        <v>3681</v>
      </c>
      <c r="L2787" s="373" t="s">
        <v>3461</v>
      </c>
    </row>
    <row r="2788" spans="1:12">
      <c r="A2788" s="2" t="s">
        <v>3949</v>
      </c>
      <c r="B2788" s="2">
        <v>1032898</v>
      </c>
      <c r="C2788" s="2" t="s">
        <v>3153</v>
      </c>
      <c r="D2788" s="2" t="s">
        <v>3154</v>
      </c>
      <c r="E2788" s="2">
        <v>570390.27</v>
      </c>
      <c r="F2788" s="2">
        <v>569378.27</v>
      </c>
      <c r="G2788" s="34">
        <v>43861</v>
      </c>
      <c r="H2788" s="2">
        <v>56</v>
      </c>
      <c r="I2788" s="2" t="s">
        <v>4177</v>
      </c>
      <c r="J2788" s="2" t="s">
        <v>5355</v>
      </c>
      <c r="K2788" s="2" t="s">
        <v>3681</v>
      </c>
      <c r="L2788" s="373" t="s">
        <v>3461</v>
      </c>
    </row>
    <row r="2789" spans="1:12">
      <c r="A2789" s="2" t="s">
        <v>5358</v>
      </c>
      <c r="B2789" s="2">
        <v>1286185</v>
      </c>
      <c r="C2789" s="2" t="s">
        <v>3153</v>
      </c>
      <c r="D2789" s="2" t="s">
        <v>3154</v>
      </c>
      <c r="E2789" s="2">
        <v>491173.95</v>
      </c>
      <c r="F2789" s="2">
        <v>290173.95</v>
      </c>
      <c r="G2789" s="34">
        <v>43907</v>
      </c>
      <c r="H2789" s="2">
        <v>10</v>
      </c>
      <c r="I2789" s="2" t="s">
        <v>4179</v>
      </c>
      <c r="J2789" s="2" t="s">
        <v>5355</v>
      </c>
      <c r="K2789" s="2" t="s">
        <v>3681</v>
      </c>
      <c r="L2789" s="373" t="s">
        <v>3461</v>
      </c>
    </row>
    <row r="2790" spans="1:12">
      <c r="A2790" s="2" t="s">
        <v>5359</v>
      </c>
      <c r="B2790" s="2">
        <v>1287582</v>
      </c>
      <c r="C2790" s="2" t="s">
        <v>3153</v>
      </c>
      <c r="D2790" s="2" t="s">
        <v>3154</v>
      </c>
      <c r="E2790" s="2">
        <v>572062.07999999996</v>
      </c>
      <c r="F2790" s="2">
        <v>561062.07999999996</v>
      </c>
      <c r="G2790" s="34">
        <v>43904</v>
      </c>
      <c r="H2790" s="2">
        <v>13</v>
      </c>
      <c r="I2790" s="2" t="s">
        <v>4179</v>
      </c>
      <c r="J2790" s="2" t="s">
        <v>5355</v>
      </c>
      <c r="K2790" s="2" t="s">
        <v>3681</v>
      </c>
      <c r="L2790" s="373" t="s">
        <v>3461</v>
      </c>
    </row>
    <row r="2791" spans="1:12">
      <c r="A2791" s="2" t="s">
        <v>5356</v>
      </c>
      <c r="B2791" s="2">
        <v>1286964</v>
      </c>
      <c r="C2791" s="2" t="s">
        <v>3153</v>
      </c>
      <c r="D2791" s="2" t="s">
        <v>3154</v>
      </c>
      <c r="E2791" s="2">
        <v>466350.73</v>
      </c>
      <c r="F2791" s="2">
        <v>456350.73</v>
      </c>
      <c r="G2791" s="34">
        <v>43909</v>
      </c>
      <c r="H2791" s="2">
        <v>8</v>
      </c>
      <c r="I2791" s="2" t="s">
        <v>4179</v>
      </c>
      <c r="J2791" s="2" t="s">
        <v>5355</v>
      </c>
      <c r="K2791" s="2" t="s">
        <v>3681</v>
      </c>
      <c r="L2791" s="373" t="s">
        <v>3461</v>
      </c>
    </row>
    <row r="2792" spans="1:12">
      <c r="A2792" s="2" t="s">
        <v>4723</v>
      </c>
      <c r="B2792" s="2">
        <v>1238222</v>
      </c>
      <c r="C2792" s="2" t="s">
        <v>3148</v>
      </c>
      <c r="D2792" s="2" t="s">
        <v>3149</v>
      </c>
      <c r="E2792" s="2">
        <v>-25000</v>
      </c>
      <c r="F2792" s="2">
        <v>-25000</v>
      </c>
      <c r="G2792" s="34">
        <v>43897</v>
      </c>
      <c r="H2792" s="2">
        <v>20</v>
      </c>
      <c r="I2792" s="2" t="s">
        <v>4179</v>
      </c>
      <c r="J2792" s="2" t="s">
        <v>4041</v>
      </c>
      <c r="K2792" s="2" t="s">
        <v>3675</v>
      </c>
      <c r="L2792" s="373" t="s">
        <v>3461</v>
      </c>
    </row>
    <row r="2793" spans="1:12">
      <c r="A2793" s="2" t="s">
        <v>5360</v>
      </c>
      <c r="B2793" s="2">
        <v>1289780</v>
      </c>
      <c r="C2793" s="2" t="s">
        <v>3148</v>
      </c>
      <c r="D2793" s="2" t="s">
        <v>3149</v>
      </c>
      <c r="E2793" s="2">
        <v>-10000</v>
      </c>
      <c r="F2793" s="2">
        <v>-10000</v>
      </c>
      <c r="G2793" s="34">
        <v>43906</v>
      </c>
      <c r="H2793" s="2">
        <v>11</v>
      </c>
      <c r="I2793" s="2" t="s">
        <v>4179</v>
      </c>
      <c r="J2793" s="2" t="s">
        <v>4044</v>
      </c>
      <c r="K2793" s="2" t="s">
        <v>3675</v>
      </c>
      <c r="L2793" s="373" t="s">
        <v>3461</v>
      </c>
    </row>
    <row r="2794" spans="1:12">
      <c r="A2794" s="2" t="s">
        <v>5361</v>
      </c>
      <c r="B2794" s="2">
        <v>1289118</v>
      </c>
      <c r="C2794" s="2" t="s">
        <v>3148</v>
      </c>
      <c r="D2794" s="2" t="s">
        <v>3149</v>
      </c>
      <c r="E2794" s="2">
        <v>-1800</v>
      </c>
      <c r="F2794" s="2">
        <v>-1800</v>
      </c>
      <c r="G2794" s="34">
        <v>43904</v>
      </c>
      <c r="H2794" s="2">
        <v>13</v>
      </c>
      <c r="I2794" s="2" t="s">
        <v>4179</v>
      </c>
      <c r="J2794" s="2" t="s">
        <v>4041</v>
      </c>
      <c r="K2794" s="2" t="s">
        <v>3675</v>
      </c>
      <c r="L2794" s="373" t="s">
        <v>3461</v>
      </c>
    </row>
    <row r="2795" spans="1:12">
      <c r="A2795" s="2" t="s">
        <v>4452</v>
      </c>
      <c r="B2795" s="2">
        <v>1034468</v>
      </c>
      <c r="C2795" s="2" t="s">
        <v>3148</v>
      </c>
      <c r="D2795" s="2" t="s">
        <v>3149</v>
      </c>
      <c r="E2795" s="2">
        <v>-14000</v>
      </c>
      <c r="F2795" s="2">
        <v>-14000</v>
      </c>
      <c r="G2795" s="34">
        <v>43901</v>
      </c>
      <c r="H2795" s="2">
        <v>16</v>
      </c>
      <c r="I2795" s="2" t="s">
        <v>4179</v>
      </c>
      <c r="J2795" s="2" t="s">
        <v>4041</v>
      </c>
      <c r="K2795" s="2" t="s">
        <v>3675</v>
      </c>
      <c r="L2795" s="373" t="s">
        <v>3461</v>
      </c>
    </row>
    <row r="2796" spans="1:12">
      <c r="A2796" s="2" t="s">
        <v>4456</v>
      </c>
      <c r="B2796" s="2">
        <v>1282717</v>
      </c>
      <c r="C2796" s="2" t="s">
        <v>3148</v>
      </c>
      <c r="D2796" s="2" t="s">
        <v>3149</v>
      </c>
      <c r="E2796" s="2">
        <v>-140000</v>
      </c>
      <c r="F2796" s="2">
        <v>-140000</v>
      </c>
      <c r="G2796" s="34">
        <v>43885</v>
      </c>
      <c r="H2796" s="2">
        <v>32</v>
      </c>
      <c r="I2796" s="2" t="s">
        <v>4177</v>
      </c>
      <c r="J2796" s="2" t="s">
        <v>4044</v>
      </c>
      <c r="K2796" s="2" t="s">
        <v>3675</v>
      </c>
      <c r="L2796" s="373" t="s">
        <v>3461</v>
      </c>
    </row>
    <row r="2797" spans="1:12">
      <c r="A2797" s="2" t="s">
        <v>4040</v>
      </c>
      <c r="B2797" s="2">
        <v>1218190</v>
      </c>
      <c r="C2797" s="2" t="s">
        <v>3148</v>
      </c>
      <c r="D2797" s="2" t="s">
        <v>3149</v>
      </c>
      <c r="E2797" s="2">
        <v>-1000</v>
      </c>
      <c r="F2797" s="2">
        <v>-1000</v>
      </c>
      <c r="G2797" s="34">
        <v>43682</v>
      </c>
      <c r="H2797" s="2">
        <v>235</v>
      </c>
      <c r="I2797" s="2" t="s">
        <v>3870</v>
      </c>
      <c r="J2797" s="2" t="s">
        <v>4041</v>
      </c>
      <c r="K2797" s="2" t="s">
        <v>3675</v>
      </c>
      <c r="L2797" s="373" t="s">
        <v>3461</v>
      </c>
    </row>
    <row r="2798" spans="1:12">
      <c r="A2798" s="2" t="s">
        <v>5260</v>
      </c>
      <c r="B2798" s="2">
        <v>1286163</v>
      </c>
      <c r="C2798" s="2" t="s">
        <v>3148</v>
      </c>
      <c r="D2798" s="2" t="s">
        <v>3149</v>
      </c>
      <c r="E2798" s="2">
        <v>-65000</v>
      </c>
      <c r="F2798" s="2">
        <v>-65000</v>
      </c>
      <c r="G2798" s="34">
        <v>43907</v>
      </c>
      <c r="H2798" s="2">
        <v>10</v>
      </c>
      <c r="I2798" s="2" t="s">
        <v>4179</v>
      </c>
      <c r="J2798" s="2" t="s">
        <v>4041</v>
      </c>
      <c r="K2798" s="2" t="s">
        <v>3675</v>
      </c>
      <c r="L2798" s="373" t="s">
        <v>3461</v>
      </c>
    </row>
    <row r="2799" spans="1:12">
      <c r="A2799" s="2" t="s">
        <v>5260</v>
      </c>
      <c r="B2799" s="2">
        <v>1286163</v>
      </c>
      <c r="C2799" s="2" t="s">
        <v>3148</v>
      </c>
      <c r="D2799" s="2" t="s">
        <v>3149</v>
      </c>
      <c r="E2799" s="2">
        <v>-9000</v>
      </c>
      <c r="F2799" s="2">
        <v>-9000</v>
      </c>
      <c r="G2799" s="34">
        <v>43904</v>
      </c>
      <c r="H2799" s="2">
        <v>13</v>
      </c>
      <c r="I2799" s="2" t="s">
        <v>4179</v>
      </c>
      <c r="J2799" s="2" t="s">
        <v>4041</v>
      </c>
      <c r="K2799" s="2" t="s">
        <v>3675</v>
      </c>
      <c r="L2799" s="373" t="s">
        <v>3461</v>
      </c>
    </row>
    <row r="2800" spans="1:12">
      <c r="A2800" s="2" t="s">
        <v>5362</v>
      </c>
      <c r="B2800" s="2">
        <v>1252438</v>
      </c>
      <c r="C2800" s="2" t="s">
        <v>3148</v>
      </c>
      <c r="D2800" s="2" t="s">
        <v>3149</v>
      </c>
      <c r="E2800" s="2">
        <v>-10000</v>
      </c>
      <c r="F2800" s="2">
        <v>-10000</v>
      </c>
      <c r="G2800" s="34">
        <v>43789</v>
      </c>
      <c r="H2800" s="2">
        <v>128</v>
      </c>
      <c r="I2800" s="2" t="s">
        <v>4174</v>
      </c>
      <c r="J2800" s="2" t="s">
        <v>4041</v>
      </c>
      <c r="K2800" s="2" t="s">
        <v>3675</v>
      </c>
      <c r="L2800" s="373" t="s">
        <v>3461</v>
      </c>
    </row>
    <row r="2801" spans="1:12">
      <c r="A2801" s="2" t="s">
        <v>5363</v>
      </c>
      <c r="B2801" s="2">
        <v>1290561</v>
      </c>
      <c r="C2801" s="2" t="s">
        <v>3148</v>
      </c>
      <c r="D2801" s="2" t="s">
        <v>3149</v>
      </c>
      <c r="E2801" s="2">
        <v>-10000</v>
      </c>
      <c r="F2801" s="2">
        <v>-10000</v>
      </c>
      <c r="G2801" s="34">
        <v>43908</v>
      </c>
      <c r="H2801" s="2">
        <v>9</v>
      </c>
      <c r="I2801" s="2" t="s">
        <v>4179</v>
      </c>
      <c r="J2801" s="2" t="s">
        <v>4041</v>
      </c>
      <c r="K2801" s="2" t="s">
        <v>3675</v>
      </c>
      <c r="L2801" s="373" t="s">
        <v>3461</v>
      </c>
    </row>
    <row r="2802" spans="1:12">
      <c r="A2802" s="2" t="s">
        <v>5364</v>
      </c>
      <c r="B2802" s="2">
        <v>1290263</v>
      </c>
      <c r="C2802" s="2" t="s">
        <v>3148</v>
      </c>
      <c r="D2802" s="2" t="s">
        <v>3149</v>
      </c>
      <c r="E2802" s="2">
        <v>-40000</v>
      </c>
      <c r="F2802" s="2">
        <v>-40000</v>
      </c>
      <c r="G2802" s="34">
        <v>43907</v>
      </c>
      <c r="H2802" s="2">
        <v>10</v>
      </c>
      <c r="I2802" s="2" t="s">
        <v>4179</v>
      </c>
      <c r="J2802" s="2" t="s">
        <v>4041</v>
      </c>
      <c r="K2802" s="2" t="s">
        <v>3675</v>
      </c>
      <c r="L2802" s="373" t="s">
        <v>3461</v>
      </c>
    </row>
    <row r="2803" spans="1:12">
      <c r="A2803" s="2" t="s">
        <v>5365</v>
      </c>
      <c r="B2803" s="2">
        <v>959413</v>
      </c>
      <c r="C2803" s="2" t="s">
        <v>3148</v>
      </c>
      <c r="D2803" s="2" t="s">
        <v>3149</v>
      </c>
      <c r="E2803" s="2">
        <v>-10000</v>
      </c>
      <c r="F2803" s="2">
        <v>-10000</v>
      </c>
      <c r="G2803" s="34">
        <v>43897</v>
      </c>
      <c r="H2803" s="2">
        <v>20</v>
      </c>
      <c r="I2803" s="2" t="s">
        <v>4179</v>
      </c>
      <c r="J2803" s="2" t="s">
        <v>4041</v>
      </c>
      <c r="K2803" s="2" t="s">
        <v>3675</v>
      </c>
      <c r="L2803" s="373" t="s">
        <v>3461</v>
      </c>
    </row>
    <row r="2804" spans="1:12">
      <c r="A2804" s="2" t="s">
        <v>4723</v>
      </c>
      <c r="B2804" s="2">
        <v>1238222</v>
      </c>
      <c r="C2804" s="2" t="s">
        <v>3148</v>
      </c>
      <c r="D2804" s="2" t="s">
        <v>3149</v>
      </c>
      <c r="E2804" s="2">
        <v>-15000</v>
      </c>
      <c r="F2804" s="2">
        <v>-15000</v>
      </c>
      <c r="G2804" s="34">
        <v>43897</v>
      </c>
      <c r="H2804" s="2">
        <v>20</v>
      </c>
      <c r="I2804" s="2" t="s">
        <v>4179</v>
      </c>
      <c r="J2804" s="2" t="s">
        <v>4041</v>
      </c>
      <c r="K2804" s="2" t="s">
        <v>3675</v>
      </c>
      <c r="L2804" s="373" t="s">
        <v>3461</v>
      </c>
    </row>
    <row r="2805" spans="1:12">
      <c r="A2805" s="2" t="s">
        <v>4042</v>
      </c>
      <c r="B2805" s="2">
        <v>1193545</v>
      </c>
      <c r="C2805" s="2" t="s">
        <v>3148</v>
      </c>
      <c r="D2805" s="2" t="s">
        <v>3149</v>
      </c>
      <c r="E2805" s="2">
        <v>-10000</v>
      </c>
      <c r="F2805" s="2">
        <v>-10000</v>
      </c>
      <c r="G2805" s="34">
        <v>43599</v>
      </c>
      <c r="H2805" s="2">
        <v>318</v>
      </c>
      <c r="I2805" s="2" t="s">
        <v>3870</v>
      </c>
      <c r="J2805" s="2" t="s">
        <v>4041</v>
      </c>
      <c r="K2805" s="2" t="s">
        <v>3675</v>
      </c>
      <c r="L2805" s="373" t="s">
        <v>3461</v>
      </c>
    </row>
    <row r="2806" spans="1:12">
      <c r="A2806" s="2" t="s">
        <v>5366</v>
      </c>
      <c r="B2806" s="2">
        <v>1283049</v>
      </c>
      <c r="C2806" s="2" t="s">
        <v>3148</v>
      </c>
      <c r="D2806" s="2" t="s">
        <v>3149</v>
      </c>
      <c r="E2806" s="2">
        <v>-950000</v>
      </c>
      <c r="F2806" s="2">
        <v>-950000</v>
      </c>
      <c r="G2806" s="34">
        <v>43908</v>
      </c>
      <c r="H2806" s="2">
        <v>9</v>
      </c>
      <c r="I2806" s="2" t="s">
        <v>4179</v>
      </c>
      <c r="J2806" s="2" t="s">
        <v>4044</v>
      </c>
      <c r="K2806" s="2" t="s">
        <v>3675</v>
      </c>
      <c r="L2806" s="373" t="s">
        <v>3461</v>
      </c>
    </row>
    <row r="2807" spans="1:12">
      <c r="A2807" s="2" t="s">
        <v>5367</v>
      </c>
      <c r="B2807" s="2">
        <v>1101759</v>
      </c>
      <c r="C2807" s="2" t="s">
        <v>3148</v>
      </c>
      <c r="D2807" s="2" t="s">
        <v>3149</v>
      </c>
      <c r="E2807" s="2">
        <v>-10000</v>
      </c>
      <c r="F2807" s="2">
        <v>-10000</v>
      </c>
      <c r="G2807" s="34">
        <v>43897</v>
      </c>
      <c r="H2807" s="2">
        <v>20</v>
      </c>
      <c r="I2807" s="2" t="s">
        <v>4179</v>
      </c>
      <c r="J2807" s="2" t="s">
        <v>4041</v>
      </c>
      <c r="K2807" s="2" t="s">
        <v>3675</v>
      </c>
      <c r="L2807" s="373" t="s">
        <v>3461</v>
      </c>
    </row>
    <row r="2808" spans="1:12">
      <c r="A2808" s="2" t="s">
        <v>5366</v>
      </c>
      <c r="B2808" s="2">
        <v>1283049</v>
      </c>
      <c r="C2808" s="2" t="s">
        <v>3148</v>
      </c>
      <c r="D2808" s="2" t="s">
        <v>3149</v>
      </c>
      <c r="E2808" s="2">
        <v>-10000</v>
      </c>
      <c r="F2808" s="2">
        <v>-10000</v>
      </c>
      <c r="G2808" s="34">
        <v>43883</v>
      </c>
      <c r="H2808" s="2">
        <v>34</v>
      </c>
      <c r="I2808" s="2" t="s">
        <v>4177</v>
      </c>
      <c r="J2808" s="2" t="s">
        <v>4044</v>
      </c>
      <c r="K2808" s="2" t="s">
        <v>3675</v>
      </c>
      <c r="L2808" s="373" t="s">
        <v>3461</v>
      </c>
    </row>
    <row r="2809" spans="1:12">
      <c r="A2809" s="2" t="s">
        <v>5364</v>
      </c>
      <c r="B2809" s="2">
        <v>1290263</v>
      </c>
      <c r="C2809" s="2" t="s">
        <v>3148</v>
      </c>
      <c r="D2809" s="2" t="s">
        <v>3149</v>
      </c>
      <c r="E2809" s="2">
        <v>-30000</v>
      </c>
      <c r="F2809" s="2">
        <v>-30000</v>
      </c>
      <c r="G2809" s="34">
        <v>43908</v>
      </c>
      <c r="H2809" s="2">
        <v>9</v>
      </c>
      <c r="I2809" s="2" t="s">
        <v>4179</v>
      </c>
      <c r="J2809" s="2" t="s">
        <v>4041</v>
      </c>
      <c r="K2809" s="2" t="s">
        <v>3675</v>
      </c>
      <c r="L2809" s="373" t="s">
        <v>3461</v>
      </c>
    </row>
    <row r="2810" spans="1:12">
      <c r="A2810" s="2" t="s">
        <v>5368</v>
      </c>
      <c r="B2810" s="2">
        <v>1266706</v>
      </c>
      <c r="C2810" s="2" t="s">
        <v>3148</v>
      </c>
      <c r="D2810" s="2" t="s">
        <v>3149</v>
      </c>
      <c r="E2810" s="2">
        <v>-10000</v>
      </c>
      <c r="F2810" s="2">
        <v>-10000</v>
      </c>
      <c r="G2810" s="34">
        <v>43827</v>
      </c>
      <c r="H2810" s="2">
        <v>90</v>
      </c>
      <c r="I2810" s="2" t="s">
        <v>4181</v>
      </c>
      <c r="J2810" s="2" t="s">
        <v>4041</v>
      </c>
      <c r="K2810" s="2" t="s">
        <v>3675</v>
      </c>
      <c r="L2810" s="373" t="s">
        <v>3461</v>
      </c>
    </row>
    <row r="2811" spans="1:12">
      <c r="A2811" s="2" t="s">
        <v>4043</v>
      </c>
      <c r="B2811" s="2">
        <v>1232486</v>
      </c>
      <c r="C2811" s="2" t="s">
        <v>3148</v>
      </c>
      <c r="D2811" s="2" t="s">
        <v>3149</v>
      </c>
      <c r="E2811" s="2">
        <v>-11000</v>
      </c>
      <c r="F2811" s="2">
        <v>-11000</v>
      </c>
      <c r="G2811" s="34">
        <v>43731</v>
      </c>
      <c r="H2811" s="2">
        <v>186</v>
      </c>
      <c r="I2811" s="2" t="s">
        <v>3870</v>
      </c>
      <c r="J2811" s="2" t="s">
        <v>4044</v>
      </c>
      <c r="K2811" s="2" t="s">
        <v>3675</v>
      </c>
      <c r="L2811" s="373" t="s">
        <v>3461</v>
      </c>
    </row>
    <row r="2812" spans="1:12">
      <c r="A2812" s="2" t="s">
        <v>5369</v>
      </c>
      <c r="B2812" s="2">
        <v>1281945</v>
      </c>
      <c r="C2812" s="2" t="s">
        <v>3148</v>
      </c>
      <c r="D2812" s="2" t="s">
        <v>3149</v>
      </c>
      <c r="E2812" s="2">
        <v>-10000</v>
      </c>
      <c r="F2812" s="2">
        <v>-10000</v>
      </c>
      <c r="G2812" s="34">
        <v>43879</v>
      </c>
      <c r="H2812" s="2">
        <v>38</v>
      </c>
      <c r="I2812" s="2" t="s">
        <v>4177</v>
      </c>
      <c r="J2812" s="2" t="s">
        <v>4041</v>
      </c>
      <c r="K2812" s="2" t="s">
        <v>3675</v>
      </c>
      <c r="L2812" s="373" t="s">
        <v>3461</v>
      </c>
    </row>
    <row r="2813" spans="1:12">
      <c r="A2813" s="2" t="s">
        <v>5370</v>
      </c>
      <c r="B2813" s="2">
        <v>1139402</v>
      </c>
      <c r="C2813" s="2" t="s">
        <v>3148</v>
      </c>
      <c r="D2813" s="2" t="s">
        <v>3149</v>
      </c>
      <c r="E2813" s="2">
        <v>-11000</v>
      </c>
      <c r="F2813" s="2">
        <v>-11000</v>
      </c>
      <c r="G2813" s="34">
        <v>43785</v>
      </c>
      <c r="H2813" s="2">
        <v>132</v>
      </c>
      <c r="I2813" s="2" t="s">
        <v>4174</v>
      </c>
      <c r="J2813" s="2" t="s">
        <v>4044</v>
      </c>
      <c r="K2813" s="2" t="s">
        <v>3675</v>
      </c>
      <c r="L2813" s="373" t="s">
        <v>3461</v>
      </c>
    </row>
    <row r="2814" spans="1:12">
      <c r="A2814" s="2" t="s">
        <v>5371</v>
      </c>
      <c r="B2814" s="2">
        <v>1291085</v>
      </c>
      <c r="C2814" s="2" t="s">
        <v>3148</v>
      </c>
      <c r="D2814" s="2" t="s">
        <v>3149</v>
      </c>
      <c r="E2814" s="2">
        <v>-10000</v>
      </c>
      <c r="F2814" s="2">
        <v>-10000</v>
      </c>
      <c r="G2814" s="34">
        <v>43910</v>
      </c>
      <c r="H2814" s="2">
        <v>7</v>
      </c>
      <c r="I2814" s="2" t="s">
        <v>4179</v>
      </c>
      <c r="J2814" s="2" t="s">
        <v>4041</v>
      </c>
      <c r="K2814" s="2" t="s">
        <v>3675</v>
      </c>
      <c r="L2814" s="373" t="s">
        <v>3461</v>
      </c>
    </row>
    <row r="2815" spans="1:12">
      <c r="A2815" s="2" t="s">
        <v>5372</v>
      </c>
      <c r="B2815" s="2">
        <v>1285148</v>
      </c>
      <c r="C2815" s="2" t="s">
        <v>3148</v>
      </c>
      <c r="D2815" s="2" t="s">
        <v>3149</v>
      </c>
      <c r="E2815" s="2">
        <v>-5000</v>
      </c>
      <c r="F2815" s="2">
        <v>-5000</v>
      </c>
      <c r="G2815" s="34">
        <v>43890</v>
      </c>
      <c r="H2815" s="2">
        <v>27</v>
      </c>
      <c r="I2815" s="2" t="s">
        <v>4179</v>
      </c>
      <c r="J2815" s="2" t="s">
        <v>4041</v>
      </c>
      <c r="K2815" s="2" t="s">
        <v>3675</v>
      </c>
      <c r="L2815" s="373" t="s">
        <v>3461</v>
      </c>
    </row>
    <row r="2816" spans="1:12">
      <c r="A2816" s="2" t="s">
        <v>4734</v>
      </c>
      <c r="B2816" s="2">
        <v>1277493</v>
      </c>
      <c r="C2816" s="2" t="s">
        <v>3148</v>
      </c>
      <c r="D2816" s="2" t="s">
        <v>3149</v>
      </c>
      <c r="E2816" s="2">
        <v>-10000</v>
      </c>
      <c r="F2816" s="2">
        <v>-10000</v>
      </c>
      <c r="G2816" s="34">
        <v>43864</v>
      </c>
      <c r="H2816" s="2">
        <v>53</v>
      </c>
      <c r="I2816" s="2" t="s">
        <v>4177</v>
      </c>
      <c r="J2816" s="2" t="s">
        <v>4041</v>
      </c>
      <c r="K2816" s="2" t="s">
        <v>3675</v>
      </c>
      <c r="L2816" s="373" t="s">
        <v>3461</v>
      </c>
    </row>
    <row r="2817" spans="1:12">
      <c r="A2817" s="2" t="s">
        <v>5373</v>
      </c>
      <c r="B2817" s="2">
        <v>363437</v>
      </c>
      <c r="C2817" s="2" t="s">
        <v>3148</v>
      </c>
      <c r="D2817" s="2" t="s">
        <v>3149</v>
      </c>
      <c r="E2817" s="2">
        <v>-11000</v>
      </c>
      <c r="F2817" s="2">
        <v>-11000</v>
      </c>
      <c r="G2817" s="34">
        <v>43817</v>
      </c>
      <c r="H2817" s="2">
        <v>100</v>
      </c>
      <c r="I2817" s="2" t="s">
        <v>4174</v>
      </c>
      <c r="J2817" s="2" t="s">
        <v>4044</v>
      </c>
      <c r="K2817" s="2" t="s">
        <v>3675</v>
      </c>
      <c r="L2817" s="373" t="s">
        <v>3461</v>
      </c>
    </row>
    <row r="2818" spans="1:12">
      <c r="A2818" s="2" t="s">
        <v>5374</v>
      </c>
      <c r="B2818" s="2">
        <v>1268227</v>
      </c>
      <c r="C2818" s="2" t="s">
        <v>3148</v>
      </c>
      <c r="D2818" s="2" t="s">
        <v>3149</v>
      </c>
      <c r="E2818" s="2">
        <v>-11000</v>
      </c>
      <c r="F2818" s="2">
        <v>-11000</v>
      </c>
      <c r="G2818" s="34">
        <v>43832</v>
      </c>
      <c r="H2818" s="2">
        <v>85</v>
      </c>
      <c r="I2818" s="2" t="s">
        <v>4181</v>
      </c>
      <c r="J2818" s="2" t="s">
        <v>4044</v>
      </c>
      <c r="K2818" s="2" t="s">
        <v>3675</v>
      </c>
      <c r="L2818" s="373" t="s">
        <v>3461</v>
      </c>
    </row>
    <row r="2819" spans="1:12">
      <c r="A2819" s="2" t="s">
        <v>5375</v>
      </c>
      <c r="B2819" s="2">
        <v>1246875</v>
      </c>
      <c r="C2819" s="2" t="s">
        <v>3148</v>
      </c>
      <c r="D2819" s="2" t="s">
        <v>3149</v>
      </c>
      <c r="E2819" s="2">
        <v>-10000</v>
      </c>
      <c r="F2819" s="2">
        <v>-10000</v>
      </c>
      <c r="G2819" s="34">
        <v>43771</v>
      </c>
      <c r="H2819" s="2">
        <v>146</v>
      </c>
      <c r="I2819" s="2" t="s">
        <v>4174</v>
      </c>
      <c r="J2819" s="2" t="s">
        <v>4041</v>
      </c>
      <c r="K2819" s="2" t="s">
        <v>3675</v>
      </c>
      <c r="L2819" s="373" t="s">
        <v>3461</v>
      </c>
    </row>
    <row r="2820" spans="1:12">
      <c r="A2820" s="2" t="s">
        <v>5260</v>
      </c>
      <c r="B2820" s="2">
        <v>1286163</v>
      </c>
      <c r="C2820" s="2" t="s">
        <v>3148</v>
      </c>
      <c r="D2820" s="2" t="s">
        <v>3149</v>
      </c>
      <c r="E2820" s="2">
        <v>-396000</v>
      </c>
      <c r="F2820" s="2">
        <v>-396000</v>
      </c>
      <c r="G2820" s="34">
        <v>43911</v>
      </c>
      <c r="H2820" s="2">
        <v>6</v>
      </c>
      <c r="I2820" s="2" t="s">
        <v>4179</v>
      </c>
      <c r="J2820" s="2" t="s">
        <v>4044</v>
      </c>
      <c r="K2820" s="2" t="s">
        <v>3675</v>
      </c>
      <c r="L2820" s="373" t="s">
        <v>3461</v>
      </c>
    </row>
    <row r="2821" spans="1:12">
      <c r="A2821" s="2" t="s">
        <v>5376</v>
      </c>
      <c r="B2821" s="2">
        <v>1287598</v>
      </c>
      <c r="C2821" s="2" t="s">
        <v>3148</v>
      </c>
      <c r="D2821" s="2" t="s">
        <v>3149</v>
      </c>
      <c r="E2821" s="2">
        <v>-27186</v>
      </c>
      <c r="F2821" s="2">
        <v>-0.06</v>
      </c>
      <c r="G2821" s="34">
        <v>43909</v>
      </c>
      <c r="H2821" s="2">
        <v>8</v>
      </c>
      <c r="I2821" s="2" t="s">
        <v>4179</v>
      </c>
      <c r="J2821" s="2" t="s">
        <v>4041</v>
      </c>
      <c r="K2821" s="2" t="s">
        <v>3675</v>
      </c>
      <c r="L2821" s="373" t="s">
        <v>3461</v>
      </c>
    </row>
    <row r="2822" spans="1:12">
      <c r="A2822" s="2" t="s">
        <v>5377</v>
      </c>
      <c r="B2822" s="2">
        <v>1276016</v>
      </c>
      <c r="C2822" s="2" t="s">
        <v>3148</v>
      </c>
      <c r="D2822" s="2" t="s">
        <v>3149</v>
      </c>
      <c r="E2822" s="2">
        <v>-10000</v>
      </c>
      <c r="F2822" s="2">
        <v>-10000</v>
      </c>
      <c r="G2822" s="34">
        <v>43859</v>
      </c>
      <c r="H2822" s="2">
        <v>58</v>
      </c>
      <c r="I2822" s="2" t="s">
        <v>4177</v>
      </c>
      <c r="J2822" s="2" t="s">
        <v>4041</v>
      </c>
      <c r="K2822" s="2" t="s">
        <v>3675</v>
      </c>
      <c r="L2822" s="373" t="s">
        <v>3461</v>
      </c>
    </row>
    <row r="2823" spans="1:12">
      <c r="A2823" s="2" t="s">
        <v>5378</v>
      </c>
      <c r="B2823" s="2">
        <v>1263745</v>
      </c>
      <c r="C2823" s="2" t="s">
        <v>3148</v>
      </c>
      <c r="D2823" s="2" t="s">
        <v>3149</v>
      </c>
      <c r="E2823" s="2">
        <v>-10000</v>
      </c>
      <c r="F2823" s="2">
        <v>-10000</v>
      </c>
      <c r="G2823" s="34">
        <v>43820</v>
      </c>
      <c r="H2823" s="2">
        <v>97</v>
      </c>
      <c r="I2823" s="2" t="s">
        <v>4174</v>
      </c>
      <c r="J2823" s="2" t="s">
        <v>4041</v>
      </c>
      <c r="K2823" s="2" t="s">
        <v>3675</v>
      </c>
      <c r="L2823" s="373" t="s">
        <v>3461</v>
      </c>
    </row>
    <row r="2824" spans="1:12">
      <c r="A2824" s="2" t="s">
        <v>5379</v>
      </c>
      <c r="B2824" s="2">
        <v>1288599</v>
      </c>
      <c r="C2824" s="2" t="s">
        <v>3148</v>
      </c>
      <c r="D2824" s="2" t="s">
        <v>3149</v>
      </c>
      <c r="E2824" s="2">
        <v>-10000</v>
      </c>
      <c r="F2824" s="2">
        <v>-10000</v>
      </c>
      <c r="G2824" s="34">
        <v>43902</v>
      </c>
      <c r="H2824" s="2">
        <v>15</v>
      </c>
      <c r="I2824" s="2" t="s">
        <v>4179</v>
      </c>
      <c r="J2824" s="2" t="s">
        <v>4044</v>
      </c>
      <c r="K2824" s="2" t="s">
        <v>3675</v>
      </c>
      <c r="L2824" s="373" t="s">
        <v>3461</v>
      </c>
    </row>
    <row r="2825" spans="1:12">
      <c r="A2825" s="2" t="s">
        <v>5380</v>
      </c>
      <c r="B2825" s="2">
        <v>1269514</v>
      </c>
      <c r="C2825" s="2" t="s">
        <v>3148</v>
      </c>
      <c r="D2825" s="2" t="s">
        <v>3149</v>
      </c>
      <c r="E2825" s="2">
        <v>-10000</v>
      </c>
      <c r="F2825" s="2">
        <v>-10000</v>
      </c>
      <c r="G2825" s="34">
        <v>43836</v>
      </c>
      <c r="H2825" s="2">
        <v>81</v>
      </c>
      <c r="I2825" s="2" t="s">
        <v>4181</v>
      </c>
      <c r="J2825" s="2" t="s">
        <v>4041</v>
      </c>
      <c r="K2825" s="2" t="s">
        <v>3675</v>
      </c>
      <c r="L2825" s="373" t="s">
        <v>3461</v>
      </c>
    </row>
    <row r="2826" spans="1:12">
      <c r="A2826" s="2" t="s">
        <v>5260</v>
      </c>
      <c r="B2826" s="2">
        <v>1286163</v>
      </c>
      <c r="C2826" s="2" t="s">
        <v>3148</v>
      </c>
      <c r="D2826" s="2" t="s">
        <v>3149</v>
      </c>
      <c r="E2826" s="2">
        <v>-15800</v>
      </c>
      <c r="F2826" s="2">
        <v>-15800</v>
      </c>
      <c r="G2826" s="34">
        <v>43911</v>
      </c>
      <c r="H2826" s="2">
        <v>6</v>
      </c>
      <c r="I2826" s="2" t="s">
        <v>4179</v>
      </c>
      <c r="J2826" s="2" t="s">
        <v>4041</v>
      </c>
      <c r="K2826" s="2" t="s">
        <v>3675</v>
      </c>
      <c r="L2826" s="373" t="s">
        <v>3461</v>
      </c>
    </row>
    <row r="2827" spans="1:12">
      <c r="A2827" s="2" t="s">
        <v>4468</v>
      </c>
      <c r="B2827" s="2">
        <v>1284269</v>
      </c>
      <c r="C2827" s="2" t="s">
        <v>3148</v>
      </c>
      <c r="D2827" s="2" t="s">
        <v>3149</v>
      </c>
      <c r="E2827" s="2">
        <v>-140000</v>
      </c>
      <c r="F2827" s="2">
        <v>-140000</v>
      </c>
      <c r="G2827" s="34">
        <v>43904</v>
      </c>
      <c r="H2827" s="2">
        <v>13</v>
      </c>
      <c r="I2827" s="2" t="s">
        <v>4179</v>
      </c>
      <c r="J2827" s="2" t="s">
        <v>4044</v>
      </c>
      <c r="K2827" s="2" t="s">
        <v>3675</v>
      </c>
      <c r="L2827" s="373" t="s">
        <v>3461</v>
      </c>
    </row>
    <row r="2828" spans="1:12">
      <c r="A2828" s="2" t="s">
        <v>5381</v>
      </c>
      <c r="B2828" s="2">
        <v>1284368</v>
      </c>
      <c r="C2828" s="2" t="s">
        <v>3148</v>
      </c>
      <c r="D2828" s="2" t="s">
        <v>3149</v>
      </c>
      <c r="E2828" s="2">
        <v>-10000</v>
      </c>
      <c r="F2828" s="2">
        <v>-10000</v>
      </c>
      <c r="G2828" s="34">
        <v>43888</v>
      </c>
      <c r="H2828" s="2">
        <v>29</v>
      </c>
      <c r="I2828" s="2" t="s">
        <v>4179</v>
      </c>
      <c r="J2828" s="2" t="s">
        <v>4041</v>
      </c>
      <c r="K2828" s="2" t="s">
        <v>3675</v>
      </c>
      <c r="L2828" s="373" t="s">
        <v>3461</v>
      </c>
    </row>
    <row r="2829" spans="1:12">
      <c r="A2829" s="2" t="s">
        <v>5382</v>
      </c>
      <c r="B2829" s="2">
        <v>1279555</v>
      </c>
      <c r="C2829" s="2" t="s">
        <v>3148</v>
      </c>
      <c r="D2829" s="2" t="s">
        <v>3149</v>
      </c>
      <c r="E2829" s="2">
        <v>-60000</v>
      </c>
      <c r="F2829" s="2">
        <v>-60000</v>
      </c>
      <c r="G2829" s="34">
        <v>43887</v>
      </c>
      <c r="H2829" s="2">
        <v>30</v>
      </c>
      <c r="I2829" s="2" t="s">
        <v>4179</v>
      </c>
      <c r="J2829" s="2" t="s">
        <v>4041</v>
      </c>
      <c r="K2829" s="2" t="s">
        <v>3675</v>
      </c>
      <c r="L2829" s="373" t="s">
        <v>3461</v>
      </c>
    </row>
    <row r="2830" spans="1:12">
      <c r="A2830" s="2" t="s">
        <v>5382</v>
      </c>
      <c r="B2830" s="2">
        <v>1279555</v>
      </c>
      <c r="C2830" s="2" t="s">
        <v>3148</v>
      </c>
      <c r="D2830" s="2" t="s">
        <v>3149</v>
      </c>
      <c r="E2830" s="2">
        <v>-10000</v>
      </c>
      <c r="F2830" s="2">
        <v>-10000</v>
      </c>
      <c r="G2830" s="34">
        <v>43871</v>
      </c>
      <c r="H2830" s="2">
        <v>46</v>
      </c>
      <c r="I2830" s="2" t="s">
        <v>4177</v>
      </c>
      <c r="J2830" s="2" t="s">
        <v>4041</v>
      </c>
      <c r="K2830" s="2" t="s">
        <v>3675</v>
      </c>
      <c r="L2830" s="373" t="s">
        <v>3461</v>
      </c>
    </row>
    <row r="2831" spans="1:12">
      <c r="A2831" s="2" t="s">
        <v>5383</v>
      </c>
      <c r="B2831" s="2">
        <v>1275759</v>
      </c>
      <c r="C2831" s="2" t="s">
        <v>3148</v>
      </c>
      <c r="D2831" s="2" t="s">
        <v>3149</v>
      </c>
      <c r="E2831" s="2">
        <v>-10000</v>
      </c>
      <c r="F2831" s="2">
        <v>-10000</v>
      </c>
      <c r="G2831" s="34">
        <v>43858</v>
      </c>
      <c r="H2831" s="2">
        <v>59</v>
      </c>
      <c r="I2831" s="2" t="s">
        <v>4177</v>
      </c>
      <c r="J2831" s="2" t="s">
        <v>4041</v>
      </c>
      <c r="K2831" s="2" t="s">
        <v>3675</v>
      </c>
      <c r="L2831" s="373" t="s">
        <v>3461</v>
      </c>
    </row>
    <row r="2832" spans="1:12">
      <c r="A2832" s="2" t="s">
        <v>3960</v>
      </c>
      <c r="B2832" s="2">
        <v>1195542</v>
      </c>
      <c r="C2832" s="2" t="s">
        <v>3148</v>
      </c>
      <c r="D2832" s="2" t="s">
        <v>3149</v>
      </c>
      <c r="E2832" s="2">
        <v>-50000</v>
      </c>
      <c r="F2832" s="2">
        <v>-50000</v>
      </c>
      <c r="G2832" s="34">
        <v>43888</v>
      </c>
      <c r="H2832" s="2">
        <v>29</v>
      </c>
      <c r="I2832" s="2" t="s">
        <v>4179</v>
      </c>
      <c r="J2832" s="2" t="s">
        <v>4041</v>
      </c>
      <c r="K2832" s="2" t="s">
        <v>3675</v>
      </c>
      <c r="L2832" s="373" t="s">
        <v>3461</v>
      </c>
    </row>
    <row r="2833" spans="1:12">
      <c r="A2833" s="2" t="s">
        <v>5384</v>
      </c>
      <c r="B2833" s="2">
        <v>1288794</v>
      </c>
      <c r="C2833" s="2" t="s">
        <v>3148</v>
      </c>
      <c r="D2833" s="2" t="s">
        <v>3149</v>
      </c>
      <c r="E2833" s="2">
        <v>-10000</v>
      </c>
      <c r="F2833" s="2">
        <v>-10000</v>
      </c>
      <c r="G2833" s="34">
        <v>43903</v>
      </c>
      <c r="H2833" s="2">
        <v>14</v>
      </c>
      <c r="I2833" s="2" t="s">
        <v>4179</v>
      </c>
      <c r="J2833" s="2" t="s">
        <v>4041</v>
      </c>
      <c r="K2833" s="2" t="s">
        <v>3675</v>
      </c>
      <c r="L2833" s="373" t="s">
        <v>3461</v>
      </c>
    </row>
    <row r="2834" spans="1:12">
      <c r="A2834" s="2" t="s">
        <v>4776</v>
      </c>
      <c r="B2834" s="2">
        <v>1288646</v>
      </c>
      <c r="C2834" s="2" t="s">
        <v>3148</v>
      </c>
      <c r="D2834" s="2" t="s">
        <v>3149</v>
      </c>
      <c r="E2834" s="2">
        <v>-10000</v>
      </c>
      <c r="F2834" s="2">
        <v>-10000</v>
      </c>
      <c r="G2834" s="34">
        <v>43902</v>
      </c>
      <c r="H2834" s="2">
        <v>15</v>
      </c>
      <c r="I2834" s="2" t="s">
        <v>4179</v>
      </c>
      <c r="J2834" s="2" t="s">
        <v>4041</v>
      </c>
      <c r="K2834" s="2" t="s">
        <v>3675</v>
      </c>
      <c r="L2834" s="373" t="s">
        <v>3461</v>
      </c>
    </row>
    <row r="2835" spans="1:12">
      <c r="A2835" s="2" t="s">
        <v>5385</v>
      </c>
      <c r="B2835" s="2">
        <v>1162446</v>
      </c>
      <c r="C2835" s="2" t="s">
        <v>3148</v>
      </c>
      <c r="D2835" s="2" t="s">
        <v>3149</v>
      </c>
      <c r="E2835" s="2">
        <v>-10000</v>
      </c>
      <c r="F2835" s="2">
        <v>-10000</v>
      </c>
      <c r="G2835" s="34">
        <v>43872</v>
      </c>
      <c r="H2835" s="2">
        <v>45</v>
      </c>
      <c r="I2835" s="2" t="s">
        <v>4177</v>
      </c>
      <c r="J2835" s="2" t="s">
        <v>4041</v>
      </c>
      <c r="K2835" s="2" t="s">
        <v>3675</v>
      </c>
      <c r="L2835" s="373" t="s">
        <v>3461</v>
      </c>
    </row>
    <row r="2836" spans="1:12">
      <c r="A2836" s="2" t="s">
        <v>4458</v>
      </c>
      <c r="B2836" s="2">
        <v>1274967</v>
      </c>
      <c r="C2836" s="2" t="s">
        <v>3148</v>
      </c>
      <c r="D2836" s="2" t="s">
        <v>3149</v>
      </c>
      <c r="E2836" s="2">
        <v>-1000</v>
      </c>
      <c r="F2836" s="2">
        <v>-1000</v>
      </c>
      <c r="G2836" s="34">
        <v>43855</v>
      </c>
      <c r="H2836" s="2">
        <v>62</v>
      </c>
      <c r="I2836" s="2" t="s">
        <v>4181</v>
      </c>
      <c r="J2836" s="2" t="s">
        <v>4041</v>
      </c>
      <c r="K2836" s="2" t="s">
        <v>3675</v>
      </c>
      <c r="L2836" s="373" t="s">
        <v>3461</v>
      </c>
    </row>
    <row r="2837" spans="1:12">
      <c r="A2837" s="2" t="s">
        <v>5386</v>
      </c>
      <c r="B2837" s="2">
        <v>1275846</v>
      </c>
      <c r="C2837" s="2" t="s">
        <v>3148</v>
      </c>
      <c r="D2837" s="2" t="s">
        <v>3149</v>
      </c>
      <c r="E2837" s="2">
        <v>-10000</v>
      </c>
      <c r="F2837" s="2">
        <v>-10000</v>
      </c>
      <c r="G2837" s="34">
        <v>43858</v>
      </c>
      <c r="H2837" s="2">
        <v>59</v>
      </c>
      <c r="I2837" s="2" t="s">
        <v>4177</v>
      </c>
      <c r="J2837" s="2" t="s">
        <v>4041</v>
      </c>
      <c r="K2837" s="2" t="s">
        <v>3675</v>
      </c>
      <c r="L2837" s="373" t="s">
        <v>3461</v>
      </c>
    </row>
    <row r="2838" spans="1:12">
      <c r="A2838" s="2" t="s">
        <v>3710</v>
      </c>
      <c r="B2838" s="2">
        <v>1268029</v>
      </c>
      <c r="C2838" s="2" t="s">
        <v>3153</v>
      </c>
      <c r="D2838" s="2" t="s">
        <v>3154</v>
      </c>
      <c r="E2838" s="2">
        <v>625887.36</v>
      </c>
      <c r="F2838" s="2">
        <v>625887.36</v>
      </c>
      <c r="G2838" s="34">
        <v>43861</v>
      </c>
      <c r="H2838" s="2">
        <v>56</v>
      </c>
      <c r="I2838" s="2" t="s">
        <v>4177</v>
      </c>
      <c r="J2838" s="2" t="s">
        <v>5387</v>
      </c>
      <c r="K2838" s="2" t="s">
        <v>3675</v>
      </c>
      <c r="L2838" s="373" t="s">
        <v>3461</v>
      </c>
    </row>
    <row r="2839" spans="1:12">
      <c r="A2839" s="2" t="s">
        <v>3710</v>
      </c>
      <c r="B2839" s="2">
        <v>1259466</v>
      </c>
      <c r="C2839" s="2" t="s">
        <v>3153</v>
      </c>
      <c r="D2839" s="2" t="s">
        <v>3154</v>
      </c>
      <c r="E2839" s="2">
        <v>499391.25</v>
      </c>
      <c r="F2839" s="2">
        <v>499391.25</v>
      </c>
      <c r="G2839" s="34">
        <v>43830</v>
      </c>
      <c r="H2839" s="2">
        <v>87</v>
      </c>
      <c r="I2839" s="2" t="s">
        <v>4181</v>
      </c>
      <c r="J2839" s="2" t="s">
        <v>5387</v>
      </c>
      <c r="K2839" s="2" t="s">
        <v>3675</v>
      </c>
      <c r="L2839" s="373" t="s">
        <v>3461</v>
      </c>
    </row>
    <row r="2840" spans="1:12">
      <c r="A2840" s="2" t="s">
        <v>5388</v>
      </c>
      <c r="B2840" s="2">
        <v>1291225</v>
      </c>
      <c r="C2840" s="2" t="s">
        <v>3148</v>
      </c>
      <c r="D2840" s="2" t="s">
        <v>3149</v>
      </c>
      <c r="E2840" s="2">
        <v>-10000</v>
      </c>
      <c r="F2840" s="2">
        <v>-10000</v>
      </c>
      <c r="G2840" s="34">
        <v>43911</v>
      </c>
      <c r="H2840" s="2">
        <v>6</v>
      </c>
      <c r="I2840" s="2" t="s">
        <v>4179</v>
      </c>
      <c r="J2840" s="2" t="s">
        <v>4050</v>
      </c>
      <c r="K2840" s="2" t="s">
        <v>3165</v>
      </c>
      <c r="L2840" s="373" t="s">
        <v>3461</v>
      </c>
    </row>
    <row r="2841" spans="1:12">
      <c r="A2841" s="2" t="s">
        <v>5389</v>
      </c>
      <c r="B2841" s="2">
        <v>1286202</v>
      </c>
      <c r="C2841" s="2" t="s">
        <v>3148</v>
      </c>
      <c r="D2841" s="2" t="s">
        <v>3149</v>
      </c>
      <c r="E2841" s="2">
        <v>-655948</v>
      </c>
      <c r="F2841" s="2">
        <v>-70200.259999999995</v>
      </c>
      <c r="G2841" s="34">
        <v>43909</v>
      </c>
      <c r="H2841" s="2">
        <v>8</v>
      </c>
      <c r="I2841" s="2" t="s">
        <v>4179</v>
      </c>
      <c r="J2841" s="2" t="s">
        <v>4050</v>
      </c>
      <c r="K2841" s="2" t="s">
        <v>3165</v>
      </c>
      <c r="L2841" s="373" t="s">
        <v>3461</v>
      </c>
    </row>
    <row r="2842" spans="1:12">
      <c r="A2842" s="2" t="s">
        <v>5390</v>
      </c>
      <c r="B2842" s="2">
        <v>1290179</v>
      </c>
      <c r="C2842" s="2" t="s">
        <v>3148</v>
      </c>
      <c r="D2842" s="2" t="s">
        <v>3149</v>
      </c>
      <c r="E2842" s="2">
        <v>-10000</v>
      </c>
      <c r="F2842" s="2">
        <v>-10000</v>
      </c>
      <c r="G2842" s="34">
        <v>43907</v>
      </c>
      <c r="H2842" s="2">
        <v>10</v>
      </c>
      <c r="I2842" s="2" t="s">
        <v>4179</v>
      </c>
      <c r="J2842" s="2" t="s">
        <v>4046</v>
      </c>
      <c r="K2842" s="2" t="s">
        <v>3165</v>
      </c>
      <c r="L2842" s="373" t="s">
        <v>3461</v>
      </c>
    </row>
    <row r="2843" spans="1:12">
      <c r="A2843" s="2" t="s">
        <v>5391</v>
      </c>
      <c r="B2843" s="2">
        <v>1289833</v>
      </c>
      <c r="C2843" s="2" t="s">
        <v>3148</v>
      </c>
      <c r="D2843" s="2" t="s">
        <v>3149</v>
      </c>
      <c r="E2843" s="2">
        <v>-10000</v>
      </c>
      <c r="F2843" s="2">
        <v>-10000</v>
      </c>
      <c r="G2843" s="34">
        <v>43906</v>
      </c>
      <c r="H2843" s="2">
        <v>11</v>
      </c>
      <c r="I2843" s="2" t="s">
        <v>4179</v>
      </c>
      <c r="J2843" s="2" t="s">
        <v>4046</v>
      </c>
      <c r="K2843" s="2" t="s">
        <v>3165</v>
      </c>
      <c r="L2843" s="373" t="s">
        <v>3461</v>
      </c>
    </row>
    <row r="2844" spans="1:12">
      <c r="A2844" s="2" t="s">
        <v>5392</v>
      </c>
      <c r="B2844" s="2">
        <v>1287478</v>
      </c>
      <c r="C2844" s="2" t="s">
        <v>3148</v>
      </c>
      <c r="D2844" s="2" t="s">
        <v>3149</v>
      </c>
      <c r="E2844" s="2">
        <v>-1000</v>
      </c>
      <c r="F2844" s="2">
        <v>-1000</v>
      </c>
      <c r="G2844" s="34">
        <v>43899</v>
      </c>
      <c r="H2844" s="2">
        <v>18</v>
      </c>
      <c r="I2844" s="2" t="s">
        <v>4179</v>
      </c>
      <c r="J2844" s="2" t="s">
        <v>4046</v>
      </c>
      <c r="K2844" s="2" t="s">
        <v>3165</v>
      </c>
      <c r="L2844" s="373" t="s">
        <v>3461</v>
      </c>
    </row>
    <row r="2845" spans="1:12">
      <c r="A2845" s="2" t="s">
        <v>5393</v>
      </c>
      <c r="B2845" s="2">
        <v>137606</v>
      </c>
      <c r="C2845" s="2" t="s">
        <v>3148</v>
      </c>
      <c r="D2845" s="2" t="s">
        <v>3149</v>
      </c>
      <c r="E2845" s="2">
        <v>-11000</v>
      </c>
      <c r="F2845" s="2">
        <v>-11000</v>
      </c>
      <c r="G2845" s="34">
        <v>43892</v>
      </c>
      <c r="H2845" s="2">
        <v>25</v>
      </c>
      <c r="I2845" s="2" t="s">
        <v>4179</v>
      </c>
      <c r="J2845" s="2" t="s">
        <v>4046</v>
      </c>
      <c r="K2845" s="2" t="s">
        <v>3165</v>
      </c>
      <c r="L2845" s="373" t="s">
        <v>3461</v>
      </c>
    </row>
    <row r="2846" spans="1:12">
      <c r="A2846" s="2" t="s">
        <v>5394</v>
      </c>
      <c r="B2846" s="2">
        <v>1282920</v>
      </c>
      <c r="C2846" s="2" t="s">
        <v>3148</v>
      </c>
      <c r="D2846" s="2" t="s">
        <v>3149</v>
      </c>
      <c r="E2846" s="2">
        <v>-9000</v>
      </c>
      <c r="F2846" s="2">
        <v>-9000</v>
      </c>
      <c r="G2846" s="34">
        <v>43886</v>
      </c>
      <c r="H2846" s="2">
        <v>31</v>
      </c>
      <c r="I2846" s="2" t="s">
        <v>4177</v>
      </c>
      <c r="J2846" s="2" t="s">
        <v>4046</v>
      </c>
      <c r="K2846" s="2" t="s">
        <v>3165</v>
      </c>
      <c r="L2846" s="373" t="s">
        <v>3461</v>
      </c>
    </row>
    <row r="2847" spans="1:12">
      <c r="A2847" s="2" t="s">
        <v>5395</v>
      </c>
      <c r="B2847" s="2">
        <v>1278762</v>
      </c>
      <c r="C2847" s="2" t="s">
        <v>3148</v>
      </c>
      <c r="D2847" s="2" t="s">
        <v>3149</v>
      </c>
      <c r="E2847" s="2">
        <v>-10000</v>
      </c>
      <c r="F2847" s="2">
        <v>-10000</v>
      </c>
      <c r="G2847" s="34">
        <v>43868</v>
      </c>
      <c r="H2847" s="2">
        <v>49</v>
      </c>
      <c r="I2847" s="2" t="s">
        <v>4177</v>
      </c>
      <c r="J2847" s="2" t="s">
        <v>4046</v>
      </c>
      <c r="K2847" s="2" t="s">
        <v>3165</v>
      </c>
      <c r="L2847" s="373" t="s">
        <v>3461</v>
      </c>
    </row>
    <row r="2848" spans="1:12">
      <c r="A2848" s="2" t="s">
        <v>4487</v>
      </c>
      <c r="B2848" s="2">
        <v>1210333</v>
      </c>
      <c r="C2848" s="2" t="s">
        <v>3148</v>
      </c>
      <c r="D2848" s="2" t="s">
        <v>3149</v>
      </c>
      <c r="E2848" s="2">
        <v>-7750</v>
      </c>
      <c r="F2848" s="2">
        <v>-2145.04</v>
      </c>
      <c r="G2848" s="34">
        <v>43820</v>
      </c>
      <c r="H2848" s="2">
        <v>97</v>
      </c>
      <c r="I2848" s="2" t="s">
        <v>4174</v>
      </c>
      <c r="J2848" s="2" t="s">
        <v>4046</v>
      </c>
      <c r="K2848" s="2" t="s">
        <v>3165</v>
      </c>
      <c r="L2848" s="373" t="s">
        <v>3461</v>
      </c>
    </row>
    <row r="2849" spans="1:12">
      <c r="A2849" s="2" t="s">
        <v>5396</v>
      </c>
      <c r="B2849" s="2">
        <v>1259892</v>
      </c>
      <c r="C2849" s="2" t="s">
        <v>3148</v>
      </c>
      <c r="D2849" s="2" t="s">
        <v>3149</v>
      </c>
      <c r="E2849" s="2">
        <v>-608131</v>
      </c>
      <c r="F2849" s="2">
        <v>-12412.46</v>
      </c>
      <c r="G2849" s="34">
        <v>43815</v>
      </c>
      <c r="H2849" s="2">
        <v>102</v>
      </c>
      <c r="I2849" s="2" t="s">
        <v>4174</v>
      </c>
      <c r="J2849" s="2" t="s">
        <v>4050</v>
      </c>
      <c r="K2849" s="2" t="s">
        <v>3165</v>
      </c>
      <c r="L2849" s="373" t="s">
        <v>3461</v>
      </c>
    </row>
    <row r="2850" spans="1:12">
      <c r="A2850" s="2" t="s">
        <v>5397</v>
      </c>
      <c r="B2850" s="2">
        <v>1248158</v>
      </c>
      <c r="C2850" s="2" t="s">
        <v>3148</v>
      </c>
      <c r="D2850" s="2" t="s">
        <v>3149</v>
      </c>
      <c r="E2850" s="2">
        <v>-625261</v>
      </c>
      <c r="F2850" s="2">
        <v>-3662.25</v>
      </c>
      <c r="G2850" s="34">
        <v>43783</v>
      </c>
      <c r="H2850" s="2">
        <v>134</v>
      </c>
      <c r="I2850" s="2" t="s">
        <v>4174</v>
      </c>
      <c r="J2850" s="2" t="s">
        <v>4050</v>
      </c>
      <c r="K2850" s="2" t="s">
        <v>3165</v>
      </c>
      <c r="L2850" s="373" t="s">
        <v>3461</v>
      </c>
    </row>
    <row r="2851" spans="1:12">
      <c r="A2851" s="2" t="s">
        <v>5398</v>
      </c>
      <c r="B2851" s="2">
        <v>1244963</v>
      </c>
      <c r="C2851" s="2" t="s">
        <v>3148</v>
      </c>
      <c r="D2851" s="2" t="s">
        <v>3149</v>
      </c>
      <c r="E2851" s="2">
        <v>-702208</v>
      </c>
      <c r="F2851" s="2">
        <v>-2439.5100000000002</v>
      </c>
      <c r="G2851" s="34">
        <v>43775</v>
      </c>
      <c r="H2851" s="2">
        <v>142</v>
      </c>
      <c r="I2851" s="2" t="s">
        <v>4174</v>
      </c>
      <c r="J2851" s="2" t="s">
        <v>4050</v>
      </c>
      <c r="K2851" s="2" t="s">
        <v>3165</v>
      </c>
      <c r="L2851" s="373" t="s">
        <v>3461</v>
      </c>
    </row>
    <row r="2852" spans="1:12">
      <c r="A2852" s="2" t="s">
        <v>4233</v>
      </c>
      <c r="B2852" s="2">
        <v>1236656</v>
      </c>
      <c r="C2852" s="2" t="s">
        <v>3148</v>
      </c>
      <c r="D2852" s="2" t="s">
        <v>3149</v>
      </c>
      <c r="E2852" s="2">
        <v>-10000</v>
      </c>
      <c r="F2852" s="2">
        <v>-10000</v>
      </c>
      <c r="G2852" s="34">
        <v>43742</v>
      </c>
      <c r="H2852" s="2">
        <v>175</v>
      </c>
      <c r="I2852" s="2" t="s">
        <v>4174</v>
      </c>
      <c r="J2852" s="2" t="s">
        <v>4046</v>
      </c>
      <c r="K2852" s="2" t="s">
        <v>3165</v>
      </c>
      <c r="L2852" s="373" t="s">
        <v>3461</v>
      </c>
    </row>
    <row r="2853" spans="1:12">
      <c r="A2853" s="2" t="s">
        <v>5399</v>
      </c>
      <c r="B2853" s="2">
        <v>1106222</v>
      </c>
      <c r="C2853" s="2" t="s">
        <v>3148</v>
      </c>
      <c r="D2853" s="2" t="s">
        <v>3149</v>
      </c>
      <c r="E2853" s="2">
        <v>-10000</v>
      </c>
      <c r="F2853" s="2">
        <v>-10000</v>
      </c>
      <c r="G2853" s="34">
        <v>43910</v>
      </c>
      <c r="H2853" s="2">
        <v>7</v>
      </c>
      <c r="I2853" s="2" t="s">
        <v>4179</v>
      </c>
      <c r="J2853" s="2" t="s">
        <v>4046</v>
      </c>
      <c r="K2853" s="2" t="s">
        <v>3165</v>
      </c>
      <c r="L2853" s="373" t="s">
        <v>3461</v>
      </c>
    </row>
    <row r="2854" spans="1:12">
      <c r="A2854" s="2" t="s">
        <v>5400</v>
      </c>
      <c r="B2854" s="2">
        <v>1093196</v>
      </c>
      <c r="C2854" s="2" t="s">
        <v>3148</v>
      </c>
      <c r="D2854" s="2" t="s">
        <v>3149</v>
      </c>
      <c r="E2854" s="2">
        <v>-648300</v>
      </c>
      <c r="F2854" s="2">
        <v>-6587.87</v>
      </c>
      <c r="G2854" s="34">
        <v>43903</v>
      </c>
      <c r="H2854" s="2">
        <v>14</v>
      </c>
      <c r="I2854" s="2" t="s">
        <v>4179</v>
      </c>
      <c r="J2854" s="2" t="s">
        <v>4050</v>
      </c>
      <c r="K2854" s="2" t="s">
        <v>3165</v>
      </c>
      <c r="L2854" s="373" t="s">
        <v>3461</v>
      </c>
    </row>
    <row r="2855" spans="1:12">
      <c r="A2855" s="2" t="s">
        <v>5401</v>
      </c>
      <c r="B2855" s="2">
        <v>1286166</v>
      </c>
      <c r="C2855" s="2" t="s">
        <v>3148</v>
      </c>
      <c r="D2855" s="2" t="s">
        <v>3149</v>
      </c>
      <c r="E2855" s="2">
        <v>-10000</v>
      </c>
      <c r="F2855" s="2">
        <v>-10000</v>
      </c>
      <c r="G2855" s="34">
        <v>43894</v>
      </c>
      <c r="H2855" s="2">
        <v>23</v>
      </c>
      <c r="I2855" s="2" t="s">
        <v>4179</v>
      </c>
      <c r="J2855" s="2" t="s">
        <v>4046</v>
      </c>
      <c r="K2855" s="2" t="s">
        <v>3165</v>
      </c>
      <c r="L2855" s="373" t="s">
        <v>3461</v>
      </c>
    </row>
    <row r="2856" spans="1:12">
      <c r="A2856" s="2" t="s">
        <v>4528</v>
      </c>
      <c r="B2856" s="2">
        <v>1264663</v>
      </c>
      <c r="C2856" s="2" t="s">
        <v>3148</v>
      </c>
      <c r="D2856" s="2" t="s">
        <v>3149</v>
      </c>
      <c r="E2856" s="2">
        <v>-573691</v>
      </c>
      <c r="F2856" s="2">
        <v>-14434.23</v>
      </c>
      <c r="G2856" s="34">
        <v>43840</v>
      </c>
      <c r="H2856" s="2">
        <v>77</v>
      </c>
      <c r="I2856" s="2" t="s">
        <v>4181</v>
      </c>
      <c r="J2856" s="2" t="s">
        <v>4050</v>
      </c>
      <c r="K2856" s="2" t="s">
        <v>3165</v>
      </c>
      <c r="L2856" s="373" t="s">
        <v>3461</v>
      </c>
    </row>
    <row r="2857" spans="1:12">
      <c r="A2857" s="2" t="s">
        <v>4726</v>
      </c>
      <c r="B2857" s="2">
        <v>755543</v>
      </c>
      <c r="C2857" s="2" t="s">
        <v>3148</v>
      </c>
      <c r="D2857" s="2" t="s">
        <v>3149</v>
      </c>
      <c r="E2857" s="2">
        <v>-900000</v>
      </c>
      <c r="F2857" s="2">
        <v>-4270.7299999999996</v>
      </c>
      <c r="G2857" s="34">
        <v>43830</v>
      </c>
      <c r="H2857" s="2">
        <v>87</v>
      </c>
      <c r="I2857" s="2" t="s">
        <v>4181</v>
      </c>
      <c r="J2857" s="2" t="s">
        <v>4050</v>
      </c>
      <c r="K2857" s="2" t="s">
        <v>3165</v>
      </c>
      <c r="L2857" s="373" t="s">
        <v>3461</v>
      </c>
    </row>
    <row r="2858" spans="1:12">
      <c r="A2858" s="2" t="s">
        <v>5402</v>
      </c>
      <c r="B2858" s="2">
        <v>1255358</v>
      </c>
      <c r="C2858" s="2" t="s">
        <v>3148</v>
      </c>
      <c r="D2858" s="2" t="s">
        <v>3149</v>
      </c>
      <c r="E2858" s="2">
        <v>-755672</v>
      </c>
      <c r="F2858" s="2">
        <v>-2119.9699999999998</v>
      </c>
      <c r="G2858" s="34">
        <v>43817</v>
      </c>
      <c r="H2858" s="2">
        <v>100</v>
      </c>
      <c r="I2858" s="2" t="s">
        <v>4174</v>
      </c>
      <c r="J2858" s="2" t="s">
        <v>4050</v>
      </c>
      <c r="K2858" s="2" t="s">
        <v>3165</v>
      </c>
      <c r="L2858" s="373" t="s">
        <v>3461</v>
      </c>
    </row>
    <row r="2859" spans="1:12">
      <c r="A2859" s="2" t="s">
        <v>5403</v>
      </c>
      <c r="B2859" s="2">
        <v>1247578</v>
      </c>
      <c r="C2859" s="2" t="s">
        <v>3148</v>
      </c>
      <c r="D2859" s="2" t="s">
        <v>3149</v>
      </c>
      <c r="E2859" s="2">
        <v>-2200</v>
      </c>
      <c r="F2859" s="2">
        <v>-645.52</v>
      </c>
      <c r="G2859" s="34">
        <v>43802</v>
      </c>
      <c r="H2859" s="2">
        <v>115</v>
      </c>
      <c r="I2859" s="2" t="s">
        <v>4174</v>
      </c>
      <c r="J2859" s="2" t="s">
        <v>4046</v>
      </c>
      <c r="K2859" s="2" t="s">
        <v>3165</v>
      </c>
      <c r="L2859" s="373" t="s">
        <v>3461</v>
      </c>
    </row>
    <row r="2860" spans="1:12">
      <c r="A2860" s="2" t="s">
        <v>5404</v>
      </c>
      <c r="B2860" s="2">
        <v>1250397</v>
      </c>
      <c r="C2860" s="2" t="s">
        <v>3148</v>
      </c>
      <c r="D2860" s="2" t="s">
        <v>3149</v>
      </c>
      <c r="E2860" s="2">
        <v>-11000</v>
      </c>
      <c r="F2860" s="2">
        <v>-11000</v>
      </c>
      <c r="G2860" s="34">
        <v>43783</v>
      </c>
      <c r="H2860" s="2">
        <v>134</v>
      </c>
      <c r="I2860" s="2" t="s">
        <v>4174</v>
      </c>
      <c r="J2860" s="2" t="s">
        <v>4046</v>
      </c>
      <c r="K2860" s="2" t="s">
        <v>3165</v>
      </c>
      <c r="L2860" s="373" t="s">
        <v>3461</v>
      </c>
    </row>
    <row r="2861" spans="1:12">
      <c r="A2861" s="2" t="s">
        <v>5405</v>
      </c>
      <c r="B2861" s="2">
        <v>1249380</v>
      </c>
      <c r="C2861" s="2" t="s">
        <v>3148</v>
      </c>
      <c r="D2861" s="2" t="s">
        <v>3149</v>
      </c>
      <c r="E2861" s="2">
        <v>-11000</v>
      </c>
      <c r="F2861" s="2">
        <v>-11000</v>
      </c>
      <c r="G2861" s="34">
        <v>43780</v>
      </c>
      <c r="H2861" s="2">
        <v>137</v>
      </c>
      <c r="I2861" s="2" t="s">
        <v>4174</v>
      </c>
      <c r="J2861" s="2" t="s">
        <v>4046</v>
      </c>
      <c r="K2861" s="2" t="s">
        <v>3165</v>
      </c>
      <c r="L2861" s="373" t="s">
        <v>3461</v>
      </c>
    </row>
    <row r="2862" spans="1:12">
      <c r="A2862" s="2" t="s">
        <v>5406</v>
      </c>
      <c r="B2862" s="2">
        <v>779823</v>
      </c>
      <c r="C2862" s="2" t="s">
        <v>3148</v>
      </c>
      <c r="D2862" s="2" t="s">
        <v>3149</v>
      </c>
      <c r="E2862" s="2">
        <v>-11000</v>
      </c>
      <c r="F2862" s="2">
        <v>-11000</v>
      </c>
      <c r="G2862" s="34">
        <v>43903</v>
      </c>
      <c r="H2862" s="2">
        <v>14</v>
      </c>
      <c r="I2862" s="2" t="s">
        <v>4179</v>
      </c>
      <c r="J2862" s="2" t="s">
        <v>4046</v>
      </c>
      <c r="K2862" s="2" t="s">
        <v>3165</v>
      </c>
      <c r="L2862" s="373" t="s">
        <v>3461</v>
      </c>
    </row>
    <row r="2863" spans="1:12">
      <c r="A2863" s="2" t="s">
        <v>5407</v>
      </c>
      <c r="B2863" s="2">
        <v>1283633</v>
      </c>
      <c r="C2863" s="2" t="s">
        <v>3148</v>
      </c>
      <c r="D2863" s="2" t="s">
        <v>3149</v>
      </c>
      <c r="E2863" s="2">
        <v>-8000</v>
      </c>
      <c r="F2863" s="2">
        <v>-8000</v>
      </c>
      <c r="G2863" s="34">
        <v>43892</v>
      </c>
      <c r="H2863" s="2">
        <v>25</v>
      </c>
      <c r="I2863" s="2" t="s">
        <v>4179</v>
      </c>
      <c r="J2863" s="2" t="s">
        <v>4046</v>
      </c>
      <c r="K2863" s="2" t="s">
        <v>3165</v>
      </c>
      <c r="L2863" s="373" t="s">
        <v>3461</v>
      </c>
    </row>
    <row r="2864" spans="1:12">
      <c r="A2864" s="2" t="s">
        <v>5407</v>
      </c>
      <c r="B2864" s="2">
        <v>1283633</v>
      </c>
      <c r="C2864" s="2" t="s">
        <v>3148</v>
      </c>
      <c r="D2864" s="2" t="s">
        <v>3149</v>
      </c>
      <c r="E2864" s="2">
        <v>-2000</v>
      </c>
      <c r="F2864" s="2">
        <v>-2000</v>
      </c>
      <c r="G2864" s="34">
        <v>43885</v>
      </c>
      <c r="H2864" s="2">
        <v>32</v>
      </c>
      <c r="I2864" s="2" t="s">
        <v>4177</v>
      </c>
      <c r="J2864" s="2" t="s">
        <v>4046</v>
      </c>
      <c r="K2864" s="2" t="s">
        <v>3165</v>
      </c>
      <c r="L2864" s="373" t="s">
        <v>3461</v>
      </c>
    </row>
    <row r="2865" spans="1:12">
      <c r="A2865" s="2" t="s">
        <v>5086</v>
      </c>
      <c r="B2865" s="2">
        <v>1135942</v>
      </c>
      <c r="C2865" s="2" t="s">
        <v>3148</v>
      </c>
      <c r="D2865" s="2" t="s">
        <v>3149</v>
      </c>
      <c r="E2865" s="2">
        <v>-50000</v>
      </c>
      <c r="F2865" s="2">
        <v>-50000</v>
      </c>
      <c r="G2865" s="34">
        <v>43876</v>
      </c>
      <c r="H2865" s="2">
        <v>41</v>
      </c>
      <c r="I2865" s="2" t="s">
        <v>4177</v>
      </c>
      <c r="J2865" s="2" t="s">
        <v>4046</v>
      </c>
      <c r="K2865" s="2" t="s">
        <v>3165</v>
      </c>
      <c r="L2865" s="373" t="s">
        <v>3461</v>
      </c>
    </row>
    <row r="2866" spans="1:12">
      <c r="A2866" s="2" t="s">
        <v>5408</v>
      </c>
      <c r="B2866" s="2">
        <v>1280504</v>
      </c>
      <c r="C2866" s="2" t="s">
        <v>3148</v>
      </c>
      <c r="D2866" s="2" t="s">
        <v>3149</v>
      </c>
      <c r="E2866" s="2">
        <v>-10000</v>
      </c>
      <c r="F2866" s="2">
        <v>-10000</v>
      </c>
      <c r="G2866" s="34">
        <v>43874</v>
      </c>
      <c r="H2866" s="2">
        <v>43</v>
      </c>
      <c r="I2866" s="2" t="s">
        <v>4177</v>
      </c>
      <c r="J2866" s="2" t="s">
        <v>4046</v>
      </c>
      <c r="K2866" s="2" t="s">
        <v>3165</v>
      </c>
      <c r="L2866" s="373" t="s">
        <v>3461</v>
      </c>
    </row>
    <row r="2867" spans="1:12">
      <c r="A2867" s="2" t="s">
        <v>5409</v>
      </c>
      <c r="B2867" s="2">
        <v>1271502</v>
      </c>
      <c r="C2867" s="2" t="s">
        <v>3148</v>
      </c>
      <c r="D2867" s="2" t="s">
        <v>3149</v>
      </c>
      <c r="E2867" s="2">
        <v>-1000</v>
      </c>
      <c r="F2867" s="2">
        <v>-1000</v>
      </c>
      <c r="G2867" s="34">
        <v>43865</v>
      </c>
      <c r="H2867" s="2">
        <v>52</v>
      </c>
      <c r="I2867" s="2" t="s">
        <v>4177</v>
      </c>
      <c r="J2867" s="2" t="s">
        <v>4046</v>
      </c>
      <c r="K2867" s="2" t="s">
        <v>3165</v>
      </c>
      <c r="L2867" s="373" t="s">
        <v>3461</v>
      </c>
    </row>
    <row r="2868" spans="1:12">
      <c r="A2868" s="2" t="s">
        <v>4318</v>
      </c>
      <c r="B2868" s="2">
        <v>466482</v>
      </c>
      <c r="C2868" s="2" t="s">
        <v>3148</v>
      </c>
      <c r="D2868" s="2" t="s">
        <v>3149</v>
      </c>
      <c r="E2868" s="2">
        <v>-559088</v>
      </c>
      <c r="F2868" s="2">
        <v>-2593.87</v>
      </c>
      <c r="G2868" s="34">
        <v>43826</v>
      </c>
      <c r="H2868" s="2">
        <v>91</v>
      </c>
      <c r="I2868" s="2" t="s">
        <v>4174</v>
      </c>
      <c r="J2868" s="2" t="s">
        <v>4050</v>
      </c>
      <c r="K2868" s="2" t="s">
        <v>3165</v>
      </c>
      <c r="L2868" s="373" t="s">
        <v>3461</v>
      </c>
    </row>
    <row r="2869" spans="1:12">
      <c r="A2869" s="2" t="s">
        <v>5410</v>
      </c>
      <c r="B2869" s="2">
        <v>1249573</v>
      </c>
      <c r="C2869" s="2" t="s">
        <v>3148</v>
      </c>
      <c r="D2869" s="2" t="s">
        <v>3149</v>
      </c>
      <c r="E2869" s="2">
        <v>-10000</v>
      </c>
      <c r="F2869" s="2">
        <v>-10000</v>
      </c>
      <c r="G2869" s="34">
        <v>43780</v>
      </c>
      <c r="H2869" s="2">
        <v>137</v>
      </c>
      <c r="I2869" s="2" t="s">
        <v>4174</v>
      </c>
      <c r="J2869" s="2" t="s">
        <v>4046</v>
      </c>
      <c r="K2869" s="2" t="s">
        <v>3165</v>
      </c>
      <c r="L2869" s="373" t="s">
        <v>3461</v>
      </c>
    </row>
    <row r="2870" spans="1:12">
      <c r="A2870" s="2" t="s">
        <v>4045</v>
      </c>
      <c r="B2870" s="2">
        <v>1211478</v>
      </c>
      <c r="C2870" s="2" t="s">
        <v>3148</v>
      </c>
      <c r="D2870" s="2" t="s">
        <v>3149</v>
      </c>
      <c r="E2870" s="2">
        <v>-11000</v>
      </c>
      <c r="F2870" s="2">
        <v>-11000</v>
      </c>
      <c r="G2870" s="34">
        <v>43659</v>
      </c>
      <c r="H2870" s="2">
        <v>258</v>
      </c>
      <c r="I2870" s="2" t="s">
        <v>3870</v>
      </c>
      <c r="J2870" s="2" t="s">
        <v>4046</v>
      </c>
      <c r="K2870" s="2" t="s">
        <v>3165</v>
      </c>
      <c r="L2870" s="373" t="s">
        <v>3461</v>
      </c>
    </row>
    <row r="2871" spans="1:12">
      <c r="A2871" s="2" t="s">
        <v>5411</v>
      </c>
      <c r="B2871" s="2">
        <v>465026</v>
      </c>
      <c r="C2871" s="2" t="s">
        <v>3148</v>
      </c>
      <c r="D2871" s="2" t="s">
        <v>3149</v>
      </c>
      <c r="E2871" s="2">
        <v>-100000</v>
      </c>
      <c r="F2871" s="2">
        <v>-100000</v>
      </c>
      <c r="G2871" s="34">
        <v>43909</v>
      </c>
      <c r="H2871" s="2">
        <v>8</v>
      </c>
      <c r="I2871" s="2" t="s">
        <v>4179</v>
      </c>
      <c r="J2871" s="2" t="s">
        <v>4046</v>
      </c>
      <c r="K2871" s="2" t="s">
        <v>3165</v>
      </c>
      <c r="L2871" s="373" t="s">
        <v>3461</v>
      </c>
    </row>
    <row r="2872" spans="1:12">
      <c r="A2872" s="2" t="s">
        <v>5412</v>
      </c>
      <c r="B2872" s="2">
        <v>1289848</v>
      </c>
      <c r="C2872" s="2" t="s">
        <v>3148</v>
      </c>
      <c r="D2872" s="2" t="s">
        <v>3149</v>
      </c>
      <c r="E2872" s="2">
        <v>-500</v>
      </c>
      <c r="F2872" s="2">
        <v>-500</v>
      </c>
      <c r="G2872" s="34">
        <v>43906</v>
      </c>
      <c r="H2872" s="2">
        <v>11</v>
      </c>
      <c r="I2872" s="2" t="s">
        <v>4179</v>
      </c>
      <c r="J2872" s="2" t="s">
        <v>4046</v>
      </c>
      <c r="K2872" s="2" t="s">
        <v>3165</v>
      </c>
      <c r="L2872" s="373" t="s">
        <v>3461</v>
      </c>
    </row>
    <row r="2873" spans="1:12">
      <c r="A2873" s="2" t="s">
        <v>4233</v>
      </c>
      <c r="B2873" s="2">
        <v>1236656</v>
      </c>
      <c r="C2873" s="2" t="s">
        <v>3148</v>
      </c>
      <c r="D2873" s="2" t="s">
        <v>3149</v>
      </c>
      <c r="E2873" s="2">
        <v>-75000</v>
      </c>
      <c r="F2873" s="2">
        <v>-75000</v>
      </c>
      <c r="G2873" s="34">
        <v>43892</v>
      </c>
      <c r="H2873" s="2">
        <v>25</v>
      </c>
      <c r="I2873" s="2" t="s">
        <v>4179</v>
      </c>
      <c r="J2873" s="2" t="s">
        <v>4046</v>
      </c>
      <c r="K2873" s="2" t="s">
        <v>3165</v>
      </c>
      <c r="L2873" s="373" t="s">
        <v>3461</v>
      </c>
    </row>
    <row r="2874" spans="1:12">
      <c r="A2874" s="2" t="s">
        <v>5413</v>
      </c>
      <c r="B2874" s="2">
        <v>1276280</v>
      </c>
      <c r="C2874" s="2" t="s">
        <v>3148</v>
      </c>
      <c r="D2874" s="2" t="s">
        <v>3149</v>
      </c>
      <c r="E2874" s="2">
        <v>-10000</v>
      </c>
      <c r="F2874" s="2">
        <v>-10000</v>
      </c>
      <c r="G2874" s="34">
        <v>43859</v>
      </c>
      <c r="H2874" s="2">
        <v>58</v>
      </c>
      <c r="I2874" s="2" t="s">
        <v>4177</v>
      </c>
      <c r="J2874" s="2" t="s">
        <v>4046</v>
      </c>
      <c r="K2874" s="2" t="s">
        <v>3165</v>
      </c>
      <c r="L2874" s="373" t="s">
        <v>3461</v>
      </c>
    </row>
    <row r="2875" spans="1:12">
      <c r="A2875" s="2" t="s">
        <v>3710</v>
      </c>
      <c r="B2875" s="2">
        <v>1273610</v>
      </c>
      <c r="C2875" s="2" t="s">
        <v>3148</v>
      </c>
      <c r="D2875" s="2" t="s">
        <v>3149</v>
      </c>
      <c r="E2875" s="2">
        <v>-10000</v>
      </c>
      <c r="F2875" s="2">
        <v>-10000</v>
      </c>
      <c r="G2875" s="34">
        <v>43850</v>
      </c>
      <c r="H2875" s="2">
        <v>67</v>
      </c>
      <c r="I2875" s="2" t="s">
        <v>4181</v>
      </c>
      <c r="J2875" s="2" t="s">
        <v>4046</v>
      </c>
      <c r="K2875" s="2" t="s">
        <v>3165</v>
      </c>
      <c r="L2875" s="373" t="s">
        <v>3461</v>
      </c>
    </row>
    <row r="2876" spans="1:12">
      <c r="A2876" s="2" t="s">
        <v>4047</v>
      </c>
      <c r="B2876" s="2">
        <v>1232263</v>
      </c>
      <c r="C2876" s="2" t="s">
        <v>3148</v>
      </c>
      <c r="D2876" s="2" t="s">
        <v>3149</v>
      </c>
      <c r="E2876" s="2">
        <v>-1000</v>
      </c>
      <c r="F2876" s="2">
        <v>-1000</v>
      </c>
      <c r="G2876" s="34">
        <v>43731</v>
      </c>
      <c r="H2876" s="2">
        <v>186</v>
      </c>
      <c r="I2876" s="2" t="s">
        <v>3870</v>
      </c>
      <c r="J2876" s="2" t="s">
        <v>4046</v>
      </c>
      <c r="K2876" s="2" t="s">
        <v>3165</v>
      </c>
      <c r="L2876" s="373" t="s">
        <v>3461</v>
      </c>
    </row>
    <row r="2877" spans="1:12">
      <c r="A2877" s="2" t="s">
        <v>4048</v>
      </c>
      <c r="B2877" s="2">
        <v>1217474</v>
      </c>
      <c r="C2877" s="2" t="s">
        <v>3148</v>
      </c>
      <c r="D2877" s="2" t="s">
        <v>3149</v>
      </c>
      <c r="E2877" s="2">
        <v>-11000</v>
      </c>
      <c r="F2877" s="2">
        <v>-11000</v>
      </c>
      <c r="G2877" s="34">
        <v>43679</v>
      </c>
      <c r="H2877" s="2">
        <v>238</v>
      </c>
      <c r="I2877" s="2" t="s">
        <v>3870</v>
      </c>
      <c r="J2877" s="2" t="s">
        <v>4046</v>
      </c>
      <c r="K2877" s="2" t="s">
        <v>3165</v>
      </c>
      <c r="L2877" s="373" t="s">
        <v>3461</v>
      </c>
    </row>
    <row r="2878" spans="1:12">
      <c r="A2878" s="2" t="s">
        <v>4049</v>
      </c>
      <c r="B2878" s="2">
        <v>909339</v>
      </c>
      <c r="C2878" s="2" t="s">
        <v>3148</v>
      </c>
      <c r="D2878" s="2" t="s">
        <v>3149</v>
      </c>
      <c r="E2878" s="2">
        <v>-11000</v>
      </c>
      <c r="F2878" s="2">
        <v>-11000</v>
      </c>
      <c r="G2878" s="34">
        <v>43647</v>
      </c>
      <c r="H2878" s="2">
        <v>270</v>
      </c>
      <c r="I2878" s="2" t="s">
        <v>3870</v>
      </c>
      <c r="J2878" s="2" t="s">
        <v>4050</v>
      </c>
      <c r="K2878" s="2" t="s">
        <v>3165</v>
      </c>
      <c r="L2878" s="373" t="s">
        <v>3461</v>
      </c>
    </row>
    <row r="2879" spans="1:12">
      <c r="A2879" s="2" t="s">
        <v>5414</v>
      </c>
      <c r="B2879" s="2">
        <v>1268131</v>
      </c>
      <c r="C2879" s="2" t="s">
        <v>3148</v>
      </c>
      <c r="D2879" s="2" t="s">
        <v>3149</v>
      </c>
      <c r="E2879" s="2">
        <v>-89000</v>
      </c>
      <c r="F2879" s="2">
        <v>-89000</v>
      </c>
      <c r="G2879" s="34">
        <v>43906</v>
      </c>
      <c r="H2879" s="2">
        <v>11</v>
      </c>
      <c r="I2879" s="2" t="s">
        <v>4179</v>
      </c>
      <c r="J2879" s="2" t="s">
        <v>4046</v>
      </c>
      <c r="K2879" s="2" t="s">
        <v>3165</v>
      </c>
      <c r="L2879" s="373" t="s">
        <v>3461</v>
      </c>
    </row>
    <row r="2880" spans="1:12">
      <c r="A2880" s="2" t="s">
        <v>4717</v>
      </c>
      <c r="B2880" s="2">
        <v>863543</v>
      </c>
      <c r="C2880" s="2" t="s">
        <v>3148</v>
      </c>
      <c r="D2880" s="2" t="s">
        <v>3149</v>
      </c>
      <c r="E2880" s="2">
        <v>-10000</v>
      </c>
      <c r="F2880" s="2">
        <v>-10000</v>
      </c>
      <c r="G2880" s="34">
        <v>43902</v>
      </c>
      <c r="H2880" s="2">
        <v>15</v>
      </c>
      <c r="I2880" s="2" t="s">
        <v>4179</v>
      </c>
      <c r="J2880" s="2" t="s">
        <v>4046</v>
      </c>
      <c r="K2880" s="2" t="s">
        <v>3165</v>
      </c>
      <c r="L2880" s="373" t="s">
        <v>3461</v>
      </c>
    </row>
    <row r="2881" spans="1:12">
      <c r="A2881" s="2" t="s">
        <v>5415</v>
      </c>
      <c r="B2881" s="2">
        <v>1284555</v>
      </c>
      <c r="C2881" s="2" t="s">
        <v>3148</v>
      </c>
      <c r="D2881" s="2" t="s">
        <v>3149</v>
      </c>
      <c r="E2881" s="2">
        <v>-10000</v>
      </c>
      <c r="F2881" s="2">
        <v>-10000</v>
      </c>
      <c r="G2881" s="34">
        <v>43888</v>
      </c>
      <c r="H2881" s="2">
        <v>29</v>
      </c>
      <c r="I2881" s="2" t="s">
        <v>4179</v>
      </c>
      <c r="J2881" s="2" t="s">
        <v>4046</v>
      </c>
      <c r="K2881" s="2" t="s">
        <v>3165</v>
      </c>
      <c r="L2881" s="373" t="s">
        <v>3461</v>
      </c>
    </row>
    <row r="2882" spans="1:12">
      <c r="A2882" s="2" t="s">
        <v>4551</v>
      </c>
      <c r="B2882" s="2">
        <v>798622</v>
      </c>
      <c r="C2882" s="2" t="s">
        <v>3148</v>
      </c>
      <c r="D2882" s="2" t="s">
        <v>3149</v>
      </c>
      <c r="E2882" s="2">
        <v>-10000</v>
      </c>
      <c r="F2882" s="2">
        <v>-10000</v>
      </c>
      <c r="G2882" s="34">
        <v>43887</v>
      </c>
      <c r="H2882" s="2">
        <v>30</v>
      </c>
      <c r="I2882" s="2" t="s">
        <v>4179</v>
      </c>
      <c r="J2882" s="2" t="s">
        <v>4046</v>
      </c>
      <c r="K2882" s="2" t="s">
        <v>3165</v>
      </c>
      <c r="L2882" s="373" t="s">
        <v>3461</v>
      </c>
    </row>
    <row r="2883" spans="1:12">
      <c r="A2883" s="2" t="s">
        <v>5416</v>
      </c>
      <c r="B2883" s="2">
        <v>1282887</v>
      </c>
      <c r="C2883" s="2" t="s">
        <v>3148</v>
      </c>
      <c r="D2883" s="2" t="s">
        <v>3149</v>
      </c>
      <c r="E2883" s="2">
        <v>-11000</v>
      </c>
      <c r="F2883" s="2">
        <v>-11000</v>
      </c>
      <c r="G2883" s="34">
        <v>43882</v>
      </c>
      <c r="H2883" s="2">
        <v>35</v>
      </c>
      <c r="I2883" s="2" t="s">
        <v>4177</v>
      </c>
      <c r="J2883" s="2" t="s">
        <v>4046</v>
      </c>
      <c r="K2883" s="2" t="s">
        <v>3165</v>
      </c>
      <c r="L2883" s="373" t="s">
        <v>3461</v>
      </c>
    </row>
    <row r="2884" spans="1:12">
      <c r="A2884" s="2" t="s">
        <v>4196</v>
      </c>
      <c r="B2884" s="2">
        <v>1276101</v>
      </c>
      <c r="C2884" s="2" t="s">
        <v>3148</v>
      </c>
      <c r="D2884" s="2" t="s">
        <v>3149</v>
      </c>
      <c r="E2884" s="2">
        <v>-24200</v>
      </c>
      <c r="F2884" s="2">
        <v>-7299.2</v>
      </c>
      <c r="G2884" s="34">
        <v>43881</v>
      </c>
      <c r="H2884" s="2">
        <v>36</v>
      </c>
      <c r="I2884" s="2" t="s">
        <v>4177</v>
      </c>
      <c r="J2884" s="2" t="s">
        <v>4046</v>
      </c>
      <c r="K2884" s="2" t="s">
        <v>3165</v>
      </c>
      <c r="L2884" s="373" t="s">
        <v>3461</v>
      </c>
    </row>
    <row r="2885" spans="1:12">
      <c r="A2885" s="2" t="s">
        <v>4192</v>
      </c>
      <c r="B2885" s="2">
        <v>1272691</v>
      </c>
      <c r="C2885" s="2" t="s">
        <v>3148</v>
      </c>
      <c r="D2885" s="2" t="s">
        <v>3149</v>
      </c>
      <c r="E2885" s="2">
        <v>-590558</v>
      </c>
      <c r="F2885" s="2">
        <v>-18351.07</v>
      </c>
      <c r="G2885" s="34">
        <v>43857</v>
      </c>
      <c r="H2885" s="2">
        <v>60</v>
      </c>
      <c r="I2885" s="2" t="s">
        <v>4177</v>
      </c>
      <c r="J2885" s="2" t="s">
        <v>4050</v>
      </c>
      <c r="K2885" s="2" t="s">
        <v>3165</v>
      </c>
      <c r="L2885" s="373" t="s">
        <v>3461</v>
      </c>
    </row>
    <row r="2886" spans="1:12">
      <c r="A2886" s="2" t="s">
        <v>5417</v>
      </c>
      <c r="B2886" s="2">
        <v>1217171</v>
      </c>
      <c r="C2886" s="2" t="s">
        <v>3148</v>
      </c>
      <c r="D2886" s="2" t="s">
        <v>3149</v>
      </c>
      <c r="E2886" s="2">
        <v>-1000</v>
      </c>
      <c r="F2886" s="2">
        <v>-1000</v>
      </c>
      <c r="G2886" s="34">
        <v>43836</v>
      </c>
      <c r="H2886" s="2">
        <v>81</v>
      </c>
      <c r="I2886" s="2" t="s">
        <v>4181</v>
      </c>
      <c r="J2886" s="2" t="s">
        <v>4046</v>
      </c>
      <c r="K2886" s="2" t="s">
        <v>3165</v>
      </c>
      <c r="L2886" s="373" t="s">
        <v>3461</v>
      </c>
    </row>
    <row r="2887" spans="1:12">
      <c r="A2887" s="2" t="s">
        <v>5418</v>
      </c>
      <c r="B2887" s="2">
        <v>1266330</v>
      </c>
      <c r="C2887" s="2" t="s">
        <v>3148</v>
      </c>
      <c r="D2887" s="2" t="s">
        <v>3149</v>
      </c>
      <c r="E2887" s="2">
        <v>-363099</v>
      </c>
      <c r="F2887" s="2">
        <v>-13389.37</v>
      </c>
      <c r="G2887" s="34">
        <v>43828</v>
      </c>
      <c r="H2887" s="2">
        <v>89</v>
      </c>
      <c r="I2887" s="2" t="s">
        <v>4181</v>
      </c>
      <c r="J2887" s="2" t="s">
        <v>4050</v>
      </c>
      <c r="K2887" s="2" t="s">
        <v>3165</v>
      </c>
      <c r="L2887" s="373" t="s">
        <v>3461</v>
      </c>
    </row>
    <row r="2888" spans="1:12">
      <c r="A2888" s="2" t="s">
        <v>5419</v>
      </c>
      <c r="B2888" s="2">
        <v>1254057</v>
      </c>
      <c r="C2888" s="2" t="s">
        <v>3148</v>
      </c>
      <c r="D2888" s="2" t="s">
        <v>3149</v>
      </c>
      <c r="E2888" s="2">
        <v>-235000</v>
      </c>
      <c r="F2888" s="2">
        <v>-387.75</v>
      </c>
      <c r="G2888" s="34">
        <v>43819</v>
      </c>
      <c r="H2888" s="2">
        <v>98</v>
      </c>
      <c r="I2888" s="2" t="s">
        <v>4174</v>
      </c>
      <c r="J2888" s="2" t="s">
        <v>4050</v>
      </c>
      <c r="K2888" s="2" t="s">
        <v>3165</v>
      </c>
      <c r="L2888" s="373" t="s">
        <v>3461</v>
      </c>
    </row>
    <row r="2889" spans="1:12">
      <c r="A2889" s="2" t="s">
        <v>5420</v>
      </c>
      <c r="B2889" s="2">
        <v>1024047</v>
      </c>
      <c r="C2889" s="2" t="s">
        <v>3148</v>
      </c>
      <c r="D2889" s="2" t="s">
        <v>3149</v>
      </c>
      <c r="E2889" s="2">
        <v>-5000</v>
      </c>
      <c r="F2889" s="2">
        <v>-5000</v>
      </c>
      <c r="G2889" s="34">
        <v>43803</v>
      </c>
      <c r="H2889" s="2">
        <v>114</v>
      </c>
      <c r="I2889" s="2" t="s">
        <v>4174</v>
      </c>
      <c r="J2889" s="2" t="s">
        <v>4046</v>
      </c>
      <c r="K2889" s="2" t="s">
        <v>3165</v>
      </c>
      <c r="L2889" s="373" t="s">
        <v>3461</v>
      </c>
    </row>
    <row r="2890" spans="1:12">
      <c r="A2890" s="2" t="s">
        <v>5421</v>
      </c>
      <c r="B2890" s="2">
        <v>1250537</v>
      </c>
      <c r="C2890" s="2" t="s">
        <v>3148</v>
      </c>
      <c r="D2890" s="2" t="s">
        <v>3149</v>
      </c>
      <c r="E2890" s="2">
        <v>-11000</v>
      </c>
      <c r="F2890" s="2">
        <v>-11000</v>
      </c>
      <c r="G2890" s="34">
        <v>43783</v>
      </c>
      <c r="H2890" s="2">
        <v>134</v>
      </c>
      <c r="I2890" s="2" t="s">
        <v>4174</v>
      </c>
      <c r="J2890" s="2" t="s">
        <v>4046</v>
      </c>
      <c r="K2890" s="2" t="s">
        <v>3165</v>
      </c>
      <c r="L2890" s="373" t="s">
        <v>3461</v>
      </c>
    </row>
    <row r="2891" spans="1:12">
      <c r="A2891" s="2" t="s">
        <v>5422</v>
      </c>
      <c r="B2891" s="2">
        <v>1244580</v>
      </c>
      <c r="C2891" s="2" t="s">
        <v>3148</v>
      </c>
      <c r="D2891" s="2" t="s">
        <v>3149</v>
      </c>
      <c r="E2891" s="2">
        <v>-11000</v>
      </c>
      <c r="F2891" s="2">
        <v>-11000</v>
      </c>
      <c r="G2891" s="34">
        <v>43763</v>
      </c>
      <c r="H2891" s="2">
        <v>154</v>
      </c>
      <c r="I2891" s="2" t="s">
        <v>4174</v>
      </c>
      <c r="J2891" s="2" t="s">
        <v>4046</v>
      </c>
      <c r="K2891" s="2" t="s">
        <v>3165</v>
      </c>
      <c r="L2891" s="373" t="s">
        <v>3461</v>
      </c>
    </row>
    <row r="2892" spans="1:12">
      <c r="A2892" s="2" t="s">
        <v>4942</v>
      </c>
      <c r="B2892" s="2">
        <v>1288658</v>
      </c>
      <c r="C2892" s="2" t="s">
        <v>3148</v>
      </c>
      <c r="D2892" s="2" t="s">
        <v>3149</v>
      </c>
      <c r="E2892" s="2">
        <v>-106461</v>
      </c>
      <c r="F2892" s="2">
        <v>-106461</v>
      </c>
      <c r="G2892" s="34">
        <v>43911</v>
      </c>
      <c r="H2892" s="2">
        <v>6</v>
      </c>
      <c r="I2892" s="2" t="s">
        <v>4179</v>
      </c>
      <c r="J2892" s="2" t="s">
        <v>4050</v>
      </c>
      <c r="K2892" s="2" t="s">
        <v>3165</v>
      </c>
      <c r="L2892" s="373" t="s">
        <v>3461</v>
      </c>
    </row>
    <row r="2893" spans="1:12">
      <c r="A2893" s="2" t="s">
        <v>5411</v>
      </c>
      <c r="B2893" s="2">
        <v>465026</v>
      </c>
      <c r="C2893" s="2" t="s">
        <v>3148</v>
      </c>
      <c r="D2893" s="2" t="s">
        <v>3149</v>
      </c>
      <c r="E2893" s="2">
        <v>-70000</v>
      </c>
      <c r="F2893" s="2">
        <v>-70000</v>
      </c>
      <c r="G2893" s="34">
        <v>43910</v>
      </c>
      <c r="H2893" s="2">
        <v>7</v>
      </c>
      <c r="I2893" s="2" t="s">
        <v>4179</v>
      </c>
      <c r="J2893" s="2" t="s">
        <v>4050</v>
      </c>
      <c r="K2893" s="2" t="s">
        <v>3165</v>
      </c>
      <c r="L2893" s="373" t="s">
        <v>3461</v>
      </c>
    </row>
    <row r="2894" spans="1:12">
      <c r="A2894" s="2" t="s">
        <v>5423</v>
      </c>
      <c r="B2894" s="2">
        <v>1288450</v>
      </c>
      <c r="C2894" s="2" t="s">
        <v>3148</v>
      </c>
      <c r="D2894" s="2" t="s">
        <v>3149</v>
      </c>
      <c r="E2894" s="2">
        <v>-11000</v>
      </c>
      <c r="F2894" s="2">
        <v>-11000</v>
      </c>
      <c r="G2894" s="34">
        <v>43902</v>
      </c>
      <c r="H2894" s="2">
        <v>15</v>
      </c>
      <c r="I2894" s="2" t="s">
        <v>4179</v>
      </c>
      <c r="J2894" s="2" t="s">
        <v>4046</v>
      </c>
      <c r="K2894" s="2" t="s">
        <v>3165</v>
      </c>
      <c r="L2894" s="373" t="s">
        <v>3461</v>
      </c>
    </row>
    <row r="2895" spans="1:12">
      <c r="A2895" s="2" t="s">
        <v>5424</v>
      </c>
      <c r="B2895" s="2">
        <v>852682</v>
      </c>
      <c r="C2895" s="2" t="s">
        <v>3148</v>
      </c>
      <c r="D2895" s="2" t="s">
        <v>3149</v>
      </c>
      <c r="E2895" s="2">
        <v>-1000</v>
      </c>
      <c r="F2895" s="2">
        <v>-1000</v>
      </c>
      <c r="G2895" s="34">
        <v>43864</v>
      </c>
      <c r="H2895" s="2">
        <v>53</v>
      </c>
      <c r="I2895" s="2" t="s">
        <v>4177</v>
      </c>
      <c r="J2895" s="2" t="s">
        <v>4046</v>
      </c>
      <c r="K2895" s="2" t="s">
        <v>3165</v>
      </c>
      <c r="L2895" s="373" t="s">
        <v>3461</v>
      </c>
    </row>
    <row r="2896" spans="1:12">
      <c r="A2896" s="2" t="s">
        <v>5425</v>
      </c>
      <c r="B2896" s="2">
        <v>1262712</v>
      </c>
      <c r="C2896" s="2" t="s">
        <v>3148</v>
      </c>
      <c r="D2896" s="2" t="s">
        <v>3149</v>
      </c>
      <c r="E2896" s="2">
        <v>-738824</v>
      </c>
      <c r="F2896" s="2">
        <v>-467.91</v>
      </c>
      <c r="G2896" s="34">
        <v>43830</v>
      </c>
      <c r="H2896" s="2">
        <v>87</v>
      </c>
      <c r="I2896" s="2" t="s">
        <v>4181</v>
      </c>
      <c r="J2896" s="2" t="s">
        <v>4050</v>
      </c>
      <c r="K2896" s="2" t="s">
        <v>3165</v>
      </c>
      <c r="L2896" s="373" t="s">
        <v>3461</v>
      </c>
    </row>
    <row r="2897" spans="1:12">
      <c r="A2897" s="2" t="s">
        <v>5426</v>
      </c>
      <c r="B2897" s="2">
        <v>1243750</v>
      </c>
      <c r="C2897" s="2" t="s">
        <v>3148</v>
      </c>
      <c r="D2897" s="2" t="s">
        <v>3149</v>
      </c>
      <c r="E2897" s="2">
        <v>-371749</v>
      </c>
      <c r="F2897" s="2">
        <v>-1623.6</v>
      </c>
      <c r="G2897" s="34">
        <v>43761</v>
      </c>
      <c r="H2897" s="2">
        <v>156</v>
      </c>
      <c r="I2897" s="2" t="s">
        <v>4174</v>
      </c>
      <c r="J2897" s="2" t="s">
        <v>4050</v>
      </c>
      <c r="K2897" s="2" t="s">
        <v>3165</v>
      </c>
      <c r="L2897" s="373" t="s">
        <v>3461</v>
      </c>
    </row>
    <row r="2898" spans="1:12">
      <c r="A2898" s="2" t="s">
        <v>5427</v>
      </c>
      <c r="B2898" s="2">
        <v>1284198</v>
      </c>
      <c r="C2898" s="2" t="s">
        <v>3148</v>
      </c>
      <c r="D2898" s="2" t="s">
        <v>3149</v>
      </c>
      <c r="E2898" s="2">
        <v>-393778</v>
      </c>
      <c r="F2898" s="2">
        <v>-393778</v>
      </c>
      <c r="G2898" s="34">
        <v>43908</v>
      </c>
      <c r="H2898" s="2">
        <v>9</v>
      </c>
      <c r="I2898" s="2" t="s">
        <v>4179</v>
      </c>
      <c r="J2898" s="2" t="s">
        <v>4050</v>
      </c>
      <c r="K2898" s="2" t="s">
        <v>3165</v>
      </c>
      <c r="L2898" s="373" t="s">
        <v>3461</v>
      </c>
    </row>
    <row r="2899" spans="1:12">
      <c r="A2899" s="2" t="s">
        <v>5401</v>
      </c>
      <c r="B2899" s="2">
        <v>1286166</v>
      </c>
      <c r="C2899" s="2" t="s">
        <v>3148</v>
      </c>
      <c r="D2899" s="2" t="s">
        <v>3149</v>
      </c>
      <c r="E2899" s="2">
        <v>-90000</v>
      </c>
      <c r="F2899" s="2">
        <v>-90000</v>
      </c>
      <c r="G2899" s="34">
        <v>43904</v>
      </c>
      <c r="H2899" s="2">
        <v>13</v>
      </c>
      <c r="I2899" s="2" t="s">
        <v>4179</v>
      </c>
      <c r="J2899" s="2" t="s">
        <v>4046</v>
      </c>
      <c r="K2899" s="2" t="s">
        <v>3165</v>
      </c>
      <c r="L2899" s="373" t="s">
        <v>3461</v>
      </c>
    </row>
    <row r="2900" spans="1:12">
      <c r="A2900" s="2" t="s">
        <v>4816</v>
      </c>
      <c r="B2900" s="2">
        <v>1287014</v>
      </c>
      <c r="C2900" s="2" t="s">
        <v>3148</v>
      </c>
      <c r="D2900" s="2" t="s">
        <v>3149</v>
      </c>
      <c r="E2900" s="2">
        <v>-10000</v>
      </c>
      <c r="F2900" s="2">
        <v>-10000</v>
      </c>
      <c r="G2900" s="34">
        <v>43897</v>
      </c>
      <c r="H2900" s="2">
        <v>20</v>
      </c>
      <c r="I2900" s="2" t="s">
        <v>4179</v>
      </c>
      <c r="J2900" s="2" t="s">
        <v>4050</v>
      </c>
      <c r="K2900" s="2" t="s">
        <v>3165</v>
      </c>
      <c r="L2900" s="373" t="s">
        <v>3461</v>
      </c>
    </row>
    <row r="2901" spans="1:12">
      <c r="A2901" s="2" t="s">
        <v>4233</v>
      </c>
      <c r="B2901" s="2">
        <v>1236656</v>
      </c>
      <c r="C2901" s="2" t="s">
        <v>3148</v>
      </c>
      <c r="D2901" s="2" t="s">
        <v>3149</v>
      </c>
      <c r="E2901" s="2">
        <v>-15000</v>
      </c>
      <c r="F2901" s="2">
        <v>-15000</v>
      </c>
      <c r="G2901" s="34">
        <v>43890</v>
      </c>
      <c r="H2901" s="2">
        <v>27</v>
      </c>
      <c r="I2901" s="2" t="s">
        <v>4179</v>
      </c>
      <c r="J2901" s="2" t="s">
        <v>4046</v>
      </c>
      <c r="K2901" s="2" t="s">
        <v>3165</v>
      </c>
      <c r="L2901" s="373" t="s">
        <v>3461</v>
      </c>
    </row>
    <row r="2902" spans="1:12">
      <c r="A2902" s="2" t="s">
        <v>4515</v>
      </c>
      <c r="B2902" s="2">
        <v>131840</v>
      </c>
      <c r="C2902" s="2" t="s">
        <v>3148</v>
      </c>
      <c r="D2902" s="2" t="s">
        <v>3149</v>
      </c>
      <c r="E2902" s="2">
        <v>-11000</v>
      </c>
      <c r="F2902" s="2">
        <v>-11000</v>
      </c>
      <c r="G2902" s="34">
        <v>43887</v>
      </c>
      <c r="H2902" s="2">
        <v>30</v>
      </c>
      <c r="I2902" s="2" t="s">
        <v>4179</v>
      </c>
      <c r="J2902" s="2" t="s">
        <v>4050</v>
      </c>
      <c r="K2902" s="2" t="s">
        <v>3165</v>
      </c>
      <c r="L2902" s="373" t="s">
        <v>3461</v>
      </c>
    </row>
    <row r="2903" spans="1:12">
      <c r="A2903" s="2" t="s">
        <v>5428</v>
      </c>
      <c r="B2903" s="2">
        <v>1283522</v>
      </c>
      <c r="C2903" s="2" t="s">
        <v>3148</v>
      </c>
      <c r="D2903" s="2" t="s">
        <v>3149</v>
      </c>
      <c r="E2903" s="2">
        <v>-2000</v>
      </c>
      <c r="F2903" s="2">
        <v>-2000</v>
      </c>
      <c r="G2903" s="34">
        <v>43885</v>
      </c>
      <c r="H2903" s="2">
        <v>32</v>
      </c>
      <c r="I2903" s="2" t="s">
        <v>4177</v>
      </c>
      <c r="J2903" s="2" t="s">
        <v>4046</v>
      </c>
      <c r="K2903" s="2" t="s">
        <v>3165</v>
      </c>
      <c r="L2903" s="373" t="s">
        <v>3461</v>
      </c>
    </row>
    <row r="2904" spans="1:12">
      <c r="A2904" s="2" t="s">
        <v>5429</v>
      </c>
      <c r="B2904" s="2">
        <v>688852</v>
      </c>
      <c r="C2904" s="2" t="s">
        <v>3148</v>
      </c>
      <c r="D2904" s="2" t="s">
        <v>3149</v>
      </c>
      <c r="E2904" s="2">
        <v>-866793</v>
      </c>
      <c r="F2904" s="2">
        <v>-1333.62</v>
      </c>
      <c r="G2904" s="34">
        <v>43883</v>
      </c>
      <c r="H2904" s="2">
        <v>34</v>
      </c>
      <c r="I2904" s="2" t="s">
        <v>4177</v>
      </c>
      <c r="J2904" s="2" t="s">
        <v>4050</v>
      </c>
      <c r="K2904" s="2" t="s">
        <v>3165</v>
      </c>
      <c r="L2904" s="373" t="s">
        <v>3461</v>
      </c>
    </row>
    <row r="2905" spans="1:12">
      <c r="A2905" s="2" t="s">
        <v>5430</v>
      </c>
      <c r="B2905" s="2">
        <v>1260442</v>
      </c>
      <c r="C2905" s="2" t="s">
        <v>3148</v>
      </c>
      <c r="D2905" s="2" t="s">
        <v>3149</v>
      </c>
      <c r="E2905" s="2">
        <v>-2000</v>
      </c>
      <c r="F2905" s="2">
        <v>-2000</v>
      </c>
      <c r="G2905" s="34">
        <v>43832</v>
      </c>
      <c r="H2905" s="2">
        <v>85</v>
      </c>
      <c r="I2905" s="2" t="s">
        <v>4181</v>
      </c>
      <c r="J2905" s="2" t="s">
        <v>4046</v>
      </c>
      <c r="K2905" s="2" t="s">
        <v>3165</v>
      </c>
      <c r="L2905" s="373" t="s">
        <v>3461</v>
      </c>
    </row>
    <row r="2906" spans="1:12">
      <c r="A2906" s="2" t="s">
        <v>5431</v>
      </c>
      <c r="B2906" s="2">
        <v>1241505</v>
      </c>
      <c r="C2906" s="2" t="s">
        <v>3148</v>
      </c>
      <c r="D2906" s="2" t="s">
        <v>3149</v>
      </c>
      <c r="E2906" s="2">
        <v>-2000</v>
      </c>
      <c r="F2906" s="2">
        <v>-2000</v>
      </c>
      <c r="G2906" s="34">
        <v>43755</v>
      </c>
      <c r="H2906" s="2">
        <v>162</v>
      </c>
      <c r="I2906" s="2" t="s">
        <v>4174</v>
      </c>
      <c r="J2906" s="2" t="s">
        <v>4046</v>
      </c>
      <c r="K2906" s="2" t="s">
        <v>3165</v>
      </c>
      <c r="L2906" s="373" t="s">
        <v>3461</v>
      </c>
    </row>
    <row r="2907" spans="1:12">
      <c r="A2907" s="2" t="s">
        <v>4051</v>
      </c>
      <c r="B2907" s="2">
        <v>556804</v>
      </c>
      <c r="C2907" s="2" t="s">
        <v>3148</v>
      </c>
      <c r="D2907" s="2" t="s">
        <v>3149</v>
      </c>
      <c r="E2907" s="2">
        <v>-4000</v>
      </c>
      <c r="F2907" s="2">
        <v>-4000</v>
      </c>
      <c r="G2907" s="34">
        <v>43731</v>
      </c>
      <c r="H2907" s="2">
        <v>186</v>
      </c>
      <c r="I2907" s="2" t="s">
        <v>3870</v>
      </c>
      <c r="J2907" s="2" t="s">
        <v>4046</v>
      </c>
      <c r="K2907" s="2" t="s">
        <v>3165</v>
      </c>
      <c r="L2907" s="373" t="s">
        <v>3461</v>
      </c>
    </row>
    <row r="2908" spans="1:12">
      <c r="A2908" s="2" t="s">
        <v>3710</v>
      </c>
      <c r="B2908" s="2">
        <v>1187882</v>
      </c>
      <c r="C2908" s="2" t="s">
        <v>3148</v>
      </c>
      <c r="D2908" s="2" t="s">
        <v>3149</v>
      </c>
      <c r="E2908" s="2">
        <v>-5000</v>
      </c>
      <c r="F2908" s="2">
        <v>-5000</v>
      </c>
      <c r="G2908" s="34">
        <v>43909</v>
      </c>
      <c r="H2908" s="2">
        <v>8</v>
      </c>
      <c r="I2908" s="2" t="s">
        <v>4179</v>
      </c>
      <c r="J2908" s="2" t="s">
        <v>4046</v>
      </c>
      <c r="K2908" s="2" t="s">
        <v>3165</v>
      </c>
      <c r="L2908" s="373" t="s">
        <v>3461</v>
      </c>
    </row>
    <row r="2909" spans="1:12">
      <c r="A2909" s="2" t="s">
        <v>5432</v>
      </c>
      <c r="B2909" s="2">
        <v>1283954</v>
      </c>
      <c r="C2909" s="2" t="s">
        <v>3148</v>
      </c>
      <c r="D2909" s="2" t="s">
        <v>3149</v>
      </c>
      <c r="E2909" s="2">
        <v>-10000</v>
      </c>
      <c r="F2909" s="2">
        <v>-10000</v>
      </c>
      <c r="G2909" s="34">
        <v>43886</v>
      </c>
      <c r="H2909" s="2">
        <v>31</v>
      </c>
      <c r="I2909" s="2" t="s">
        <v>4177</v>
      </c>
      <c r="J2909" s="2" t="s">
        <v>4046</v>
      </c>
      <c r="K2909" s="2" t="s">
        <v>3165</v>
      </c>
      <c r="L2909" s="373" t="s">
        <v>3461</v>
      </c>
    </row>
    <row r="2910" spans="1:12">
      <c r="A2910" s="2" t="s">
        <v>5433</v>
      </c>
      <c r="B2910" s="2">
        <v>1280361</v>
      </c>
      <c r="C2910" s="2" t="s">
        <v>3148</v>
      </c>
      <c r="D2910" s="2" t="s">
        <v>3149</v>
      </c>
      <c r="E2910" s="2">
        <v>-11000</v>
      </c>
      <c r="F2910" s="2">
        <v>-11000</v>
      </c>
      <c r="G2910" s="34">
        <v>43874</v>
      </c>
      <c r="H2910" s="2">
        <v>43</v>
      </c>
      <c r="I2910" s="2" t="s">
        <v>4177</v>
      </c>
      <c r="J2910" s="2" t="s">
        <v>4050</v>
      </c>
      <c r="K2910" s="2" t="s">
        <v>3165</v>
      </c>
      <c r="L2910" s="373" t="s">
        <v>3461</v>
      </c>
    </row>
    <row r="2911" spans="1:12">
      <c r="A2911" s="2" t="s">
        <v>5434</v>
      </c>
      <c r="B2911" s="2">
        <v>1276241</v>
      </c>
      <c r="C2911" s="2" t="s">
        <v>3148</v>
      </c>
      <c r="D2911" s="2" t="s">
        <v>3149</v>
      </c>
      <c r="E2911" s="2">
        <v>-11000</v>
      </c>
      <c r="F2911" s="2">
        <v>-11000</v>
      </c>
      <c r="G2911" s="34">
        <v>43859</v>
      </c>
      <c r="H2911" s="2">
        <v>58</v>
      </c>
      <c r="I2911" s="2" t="s">
        <v>4177</v>
      </c>
      <c r="J2911" s="2" t="s">
        <v>4050</v>
      </c>
      <c r="K2911" s="2" t="s">
        <v>3165</v>
      </c>
      <c r="L2911" s="373" t="s">
        <v>3461</v>
      </c>
    </row>
    <row r="2912" spans="1:12">
      <c r="A2912" s="2" t="s">
        <v>5435</v>
      </c>
      <c r="B2912" s="2">
        <v>1238654</v>
      </c>
      <c r="C2912" s="2" t="s">
        <v>3148</v>
      </c>
      <c r="D2912" s="2" t="s">
        <v>3149</v>
      </c>
      <c r="E2912" s="2">
        <v>-11000</v>
      </c>
      <c r="F2912" s="2">
        <v>-11000</v>
      </c>
      <c r="G2912" s="34">
        <v>43854</v>
      </c>
      <c r="H2912" s="2">
        <v>63</v>
      </c>
      <c r="I2912" s="2" t="s">
        <v>4181</v>
      </c>
      <c r="J2912" s="2" t="s">
        <v>4046</v>
      </c>
      <c r="K2912" s="2" t="s">
        <v>3165</v>
      </c>
      <c r="L2912" s="373" t="s">
        <v>3461</v>
      </c>
    </row>
    <row r="2913" spans="1:12">
      <c r="A2913" s="2" t="s">
        <v>5409</v>
      </c>
      <c r="B2913" s="2">
        <v>1271502</v>
      </c>
      <c r="C2913" s="2" t="s">
        <v>3148</v>
      </c>
      <c r="D2913" s="2" t="s">
        <v>3149</v>
      </c>
      <c r="E2913" s="2">
        <v>-9000</v>
      </c>
      <c r="F2913" s="2">
        <v>-9000</v>
      </c>
      <c r="G2913" s="34">
        <v>43843</v>
      </c>
      <c r="H2913" s="2">
        <v>74</v>
      </c>
      <c r="I2913" s="2" t="s">
        <v>4181</v>
      </c>
      <c r="J2913" s="2" t="s">
        <v>4046</v>
      </c>
      <c r="K2913" s="2" t="s">
        <v>3165</v>
      </c>
      <c r="L2913" s="373" t="s">
        <v>3461</v>
      </c>
    </row>
    <row r="2914" spans="1:12">
      <c r="A2914" s="2" t="s">
        <v>5414</v>
      </c>
      <c r="B2914" s="2">
        <v>1268131</v>
      </c>
      <c r="C2914" s="2" t="s">
        <v>3148</v>
      </c>
      <c r="D2914" s="2" t="s">
        <v>3149</v>
      </c>
      <c r="E2914" s="2">
        <v>-11000</v>
      </c>
      <c r="F2914" s="2">
        <v>-11000</v>
      </c>
      <c r="G2914" s="34">
        <v>43830</v>
      </c>
      <c r="H2914" s="2">
        <v>87</v>
      </c>
      <c r="I2914" s="2" t="s">
        <v>4181</v>
      </c>
      <c r="J2914" s="2" t="s">
        <v>4046</v>
      </c>
      <c r="K2914" s="2" t="s">
        <v>3165</v>
      </c>
      <c r="L2914" s="373" t="s">
        <v>3461</v>
      </c>
    </row>
    <row r="2915" spans="1:12">
      <c r="A2915" s="2" t="s">
        <v>5436</v>
      </c>
      <c r="B2915" s="2">
        <v>1264264</v>
      </c>
      <c r="C2915" s="2" t="s">
        <v>3148</v>
      </c>
      <c r="D2915" s="2" t="s">
        <v>3149</v>
      </c>
      <c r="E2915" s="2">
        <v>-11000</v>
      </c>
      <c r="F2915" s="2">
        <v>-11000</v>
      </c>
      <c r="G2915" s="34">
        <v>43822</v>
      </c>
      <c r="H2915" s="2">
        <v>95</v>
      </c>
      <c r="I2915" s="2" t="s">
        <v>4174</v>
      </c>
      <c r="J2915" s="2" t="s">
        <v>4046</v>
      </c>
      <c r="K2915" s="2" t="s">
        <v>3165</v>
      </c>
      <c r="L2915" s="373" t="s">
        <v>3461</v>
      </c>
    </row>
    <row r="2916" spans="1:12">
      <c r="A2916" s="2" t="s">
        <v>5437</v>
      </c>
      <c r="B2916" s="2">
        <v>1258105</v>
      </c>
      <c r="C2916" s="2" t="s">
        <v>3148</v>
      </c>
      <c r="D2916" s="2" t="s">
        <v>3149</v>
      </c>
      <c r="E2916" s="2">
        <v>-386404</v>
      </c>
      <c r="F2916" s="2">
        <v>-2524.5100000000002</v>
      </c>
      <c r="G2916" s="34">
        <v>43809</v>
      </c>
      <c r="H2916" s="2">
        <v>108</v>
      </c>
      <c r="I2916" s="2" t="s">
        <v>4174</v>
      </c>
      <c r="J2916" s="2" t="s">
        <v>4050</v>
      </c>
      <c r="K2916" s="2" t="s">
        <v>3165</v>
      </c>
      <c r="L2916" s="373" t="s">
        <v>3461</v>
      </c>
    </row>
    <row r="2917" spans="1:12">
      <c r="A2917" s="2" t="s">
        <v>4942</v>
      </c>
      <c r="B2917" s="2">
        <v>1288658</v>
      </c>
      <c r="C2917" s="2" t="s">
        <v>3148</v>
      </c>
      <c r="D2917" s="2" t="s">
        <v>3149</v>
      </c>
      <c r="E2917" s="2">
        <v>-10000</v>
      </c>
      <c r="F2917" s="2">
        <v>-10000</v>
      </c>
      <c r="G2917" s="34">
        <v>43902</v>
      </c>
      <c r="H2917" s="2">
        <v>15</v>
      </c>
      <c r="I2917" s="2" t="s">
        <v>4179</v>
      </c>
      <c r="J2917" s="2" t="s">
        <v>4046</v>
      </c>
      <c r="K2917" s="2" t="s">
        <v>3165</v>
      </c>
      <c r="L2917" s="373" t="s">
        <v>3461</v>
      </c>
    </row>
    <row r="2918" spans="1:12">
      <c r="A2918" s="2" t="s">
        <v>4677</v>
      </c>
      <c r="B2918" s="2">
        <v>1286865</v>
      </c>
      <c r="C2918" s="2" t="s">
        <v>3148</v>
      </c>
      <c r="D2918" s="2" t="s">
        <v>3149</v>
      </c>
      <c r="E2918" s="2">
        <v>-5000</v>
      </c>
      <c r="F2918" s="2">
        <v>-5000</v>
      </c>
      <c r="G2918" s="34">
        <v>43896</v>
      </c>
      <c r="H2918" s="2">
        <v>21</v>
      </c>
      <c r="I2918" s="2" t="s">
        <v>4179</v>
      </c>
      <c r="J2918" s="2" t="s">
        <v>4046</v>
      </c>
      <c r="K2918" s="2" t="s">
        <v>3165</v>
      </c>
      <c r="L2918" s="373" t="s">
        <v>3461</v>
      </c>
    </row>
    <row r="2919" spans="1:12">
      <c r="A2919" s="2" t="s">
        <v>5438</v>
      </c>
      <c r="B2919" s="2">
        <v>1269872</v>
      </c>
      <c r="C2919" s="2" t="s">
        <v>3148</v>
      </c>
      <c r="D2919" s="2" t="s">
        <v>3149</v>
      </c>
      <c r="E2919" s="2">
        <v>-160000</v>
      </c>
      <c r="F2919" s="2">
        <v>-8231.44</v>
      </c>
      <c r="G2919" s="34">
        <v>43882</v>
      </c>
      <c r="H2919" s="2">
        <v>35</v>
      </c>
      <c r="I2919" s="2" t="s">
        <v>4177</v>
      </c>
      <c r="J2919" s="2" t="s">
        <v>4050</v>
      </c>
      <c r="K2919" s="2" t="s">
        <v>3165</v>
      </c>
      <c r="L2919" s="373" t="s">
        <v>3461</v>
      </c>
    </row>
    <row r="2920" spans="1:12">
      <c r="A2920" s="2" t="s">
        <v>5439</v>
      </c>
      <c r="B2920" s="2">
        <v>1272740</v>
      </c>
      <c r="C2920" s="2" t="s">
        <v>3148</v>
      </c>
      <c r="D2920" s="2" t="s">
        <v>3149</v>
      </c>
      <c r="E2920" s="2">
        <v>-7000</v>
      </c>
      <c r="F2920" s="2">
        <v>-3194.5</v>
      </c>
      <c r="G2920" s="34">
        <v>43865</v>
      </c>
      <c r="H2920" s="2">
        <v>52</v>
      </c>
      <c r="I2920" s="2" t="s">
        <v>4177</v>
      </c>
      <c r="J2920" s="2" t="s">
        <v>4046</v>
      </c>
      <c r="K2920" s="2" t="s">
        <v>3165</v>
      </c>
      <c r="L2920" s="373" t="s">
        <v>3461</v>
      </c>
    </row>
    <row r="2921" spans="1:12">
      <c r="A2921" s="2" t="s">
        <v>5440</v>
      </c>
      <c r="B2921" s="2">
        <v>1276824</v>
      </c>
      <c r="C2921" s="2" t="s">
        <v>3148</v>
      </c>
      <c r="D2921" s="2" t="s">
        <v>3149</v>
      </c>
      <c r="E2921" s="2">
        <v>-20000</v>
      </c>
      <c r="F2921" s="2">
        <v>-20000</v>
      </c>
      <c r="G2921" s="34">
        <v>43861</v>
      </c>
      <c r="H2921" s="2">
        <v>56</v>
      </c>
      <c r="I2921" s="2" t="s">
        <v>4177</v>
      </c>
      <c r="J2921" s="2" t="s">
        <v>4046</v>
      </c>
      <c r="K2921" s="2" t="s">
        <v>3165</v>
      </c>
      <c r="L2921" s="373" t="s">
        <v>3461</v>
      </c>
    </row>
    <row r="2922" spans="1:12">
      <c r="A2922" s="2" t="s">
        <v>5441</v>
      </c>
      <c r="B2922" s="2">
        <v>1268692</v>
      </c>
      <c r="C2922" s="2" t="s">
        <v>3148</v>
      </c>
      <c r="D2922" s="2" t="s">
        <v>3149</v>
      </c>
      <c r="E2922" s="2">
        <v>-670208</v>
      </c>
      <c r="F2922" s="2">
        <v>-457.7</v>
      </c>
      <c r="G2922" s="34">
        <v>43833</v>
      </c>
      <c r="H2922" s="2">
        <v>84</v>
      </c>
      <c r="I2922" s="2" t="s">
        <v>4181</v>
      </c>
      <c r="J2922" s="2" t="s">
        <v>4050</v>
      </c>
      <c r="K2922" s="2" t="s">
        <v>3165</v>
      </c>
      <c r="L2922" s="373" t="s">
        <v>3461</v>
      </c>
    </row>
    <row r="2923" spans="1:12">
      <c r="A2923" s="2" t="s">
        <v>4551</v>
      </c>
      <c r="B2923" s="2">
        <v>798622</v>
      </c>
      <c r="C2923" s="2" t="s">
        <v>3148</v>
      </c>
      <c r="D2923" s="2" t="s">
        <v>3149</v>
      </c>
      <c r="E2923" s="2">
        <v>-2000</v>
      </c>
      <c r="F2923" s="2">
        <v>-2000</v>
      </c>
      <c r="G2923" s="34">
        <v>43805</v>
      </c>
      <c r="H2923" s="2">
        <v>112</v>
      </c>
      <c r="I2923" s="2" t="s">
        <v>4174</v>
      </c>
      <c r="J2923" s="2" t="s">
        <v>4046</v>
      </c>
      <c r="K2923" s="2" t="s">
        <v>3165</v>
      </c>
      <c r="L2923" s="373" t="s">
        <v>3461</v>
      </c>
    </row>
    <row r="2924" spans="1:12">
      <c r="A2924" s="2" t="s">
        <v>5442</v>
      </c>
      <c r="B2924" s="2">
        <v>1247545</v>
      </c>
      <c r="C2924" s="2" t="s">
        <v>3148</v>
      </c>
      <c r="D2924" s="2" t="s">
        <v>3149</v>
      </c>
      <c r="E2924" s="2">
        <v>-300000</v>
      </c>
      <c r="F2924" s="2">
        <v>-78.709999999999994</v>
      </c>
      <c r="G2924" s="34">
        <v>43774</v>
      </c>
      <c r="H2924" s="2">
        <v>143</v>
      </c>
      <c r="I2924" s="2" t="s">
        <v>4174</v>
      </c>
      <c r="J2924" s="2" t="s">
        <v>4050</v>
      </c>
      <c r="K2924" s="2" t="s">
        <v>3165</v>
      </c>
      <c r="L2924" s="373" t="s">
        <v>3461</v>
      </c>
    </row>
    <row r="2925" spans="1:12">
      <c r="A2925" s="2" t="s">
        <v>4518</v>
      </c>
      <c r="B2925" s="2">
        <v>1286795</v>
      </c>
      <c r="C2925" s="2" t="s">
        <v>3148</v>
      </c>
      <c r="D2925" s="2" t="s">
        <v>3149</v>
      </c>
      <c r="E2925" s="2">
        <v>-87546</v>
      </c>
      <c r="F2925" s="2">
        <v>-87546</v>
      </c>
      <c r="G2925" s="34">
        <v>43909</v>
      </c>
      <c r="H2925" s="2">
        <v>8</v>
      </c>
      <c r="I2925" s="2" t="s">
        <v>4179</v>
      </c>
      <c r="J2925" s="2" t="s">
        <v>4046</v>
      </c>
      <c r="K2925" s="2" t="s">
        <v>3165</v>
      </c>
      <c r="L2925" s="373" t="s">
        <v>3461</v>
      </c>
    </row>
    <row r="2926" spans="1:12">
      <c r="A2926" s="2" t="s">
        <v>5443</v>
      </c>
      <c r="B2926" s="2">
        <v>1290362</v>
      </c>
      <c r="C2926" s="2" t="s">
        <v>3148</v>
      </c>
      <c r="D2926" s="2" t="s">
        <v>3149</v>
      </c>
      <c r="E2926" s="2">
        <v>-10000</v>
      </c>
      <c r="F2926" s="2">
        <v>-10000</v>
      </c>
      <c r="G2926" s="34">
        <v>43908</v>
      </c>
      <c r="H2926" s="2">
        <v>9</v>
      </c>
      <c r="I2926" s="2" t="s">
        <v>4179</v>
      </c>
      <c r="J2926" s="2" t="s">
        <v>4046</v>
      </c>
      <c r="K2926" s="2" t="s">
        <v>3165</v>
      </c>
      <c r="L2926" s="373" t="s">
        <v>3461</v>
      </c>
    </row>
    <row r="2927" spans="1:12">
      <c r="A2927" s="2" t="s">
        <v>5444</v>
      </c>
      <c r="B2927" s="2">
        <v>1278492</v>
      </c>
      <c r="C2927" s="2" t="s">
        <v>3148</v>
      </c>
      <c r="D2927" s="2" t="s">
        <v>3149</v>
      </c>
      <c r="E2927" s="2">
        <v>-370000</v>
      </c>
      <c r="F2927" s="2">
        <v>-204469.94</v>
      </c>
      <c r="G2927" s="34">
        <v>43907</v>
      </c>
      <c r="H2927" s="2">
        <v>10</v>
      </c>
      <c r="I2927" s="2" t="s">
        <v>4179</v>
      </c>
      <c r="J2927" s="2" t="s">
        <v>4050</v>
      </c>
      <c r="K2927" s="2" t="s">
        <v>3165</v>
      </c>
      <c r="L2927" s="373" t="s">
        <v>3461</v>
      </c>
    </row>
    <row r="2928" spans="1:12">
      <c r="A2928" s="2" t="s">
        <v>4677</v>
      </c>
      <c r="B2928" s="2">
        <v>1286865</v>
      </c>
      <c r="C2928" s="2" t="s">
        <v>3148</v>
      </c>
      <c r="D2928" s="2" t="s">
        <v>3149</v>
      </c>
      <c r="E2928" s="2">
        <v>-5000</v>
      </c>
      <c r="F2928" s="2">
        <v>-5000</v>
      </c>
      <c r="G2928" s="34">
        <v>43907</v>
      </c>
      <c r="H2928" s="2">
        <v>10</v>
      </c>
      <c r="I2928" s="2" t="s">
        <v>4179</v>
      </c>
      <c r="J2928" s="2" t="s">
        <v>4046</v>
      </c>
      <c r="K2928" s="2" t="s">
        <v>3165</v>
      </c>
      <c r="L2928" s="373" t="s">
        <v>3461</v>
      </c>
    </row>
    <row r="2929" spans="1:12">
      <c r="A2929" s="2" t="s">
        <v>5445</v>
      </c>
      <c r="B2929" s="2">
        <v>1286173</v>
      </c>
      <c r="C2929" s="2" t="s">
        <v>3148</v>
      </c>
      <c r="D2929" s="2" t="s">
        <v>3149</v>
      </c>
      <c r="E2929" s="2">
        <v>-10000</v>
      </c>
      <c r="F2929" s="2">
        <v>-10000</v>
      </c>
      <c r="G2929" s="34">
        <v>43894</v>
      </c>
      <c r="H2929" s="2">
        <v>23</v>
      </c>
      <c r="I2929" s="2" t="s">
        <v>4179</v>
      </c>
      <c r="J2929" s="2" t="s">
        <v>4046</v>
      </c>
      <c r="K2929" s="2" t="s">
        <v>3165</v>
      </c>
      <c r="L2929" s="373" t="s">
        <v>3461</v>
      </c>
    </row>
    <row r="2930" spans="1:12">
      <c r="A2930" s="2" t="s">
        <v>5446</v>
      </c>
      <c r="B2930" s="2">
        <v>1285826</v>
      </c>
      <c r="C2930" s="2" t="s">
        <v>3148</v>
      </c>
      <c r="D2930" s="2" t="s">
        <v>3149</v>
      </c>
      <c r="E2930" s="2">
        <v>-10000</v>
      </c>
      <c r="F2930" s="2">
        <v>-10000</v>
      </c>
      <c r="G2930" s="34">
        <v>43893</v>
      </c>
      <c r="H2930" s="2">
        <v>24</v>
      </c>
      <c r="I2930" s="2" t="s">
        <v>4179</v>
      </c>
      <c r="J2930" s="2" t="s">
        <v>4046</v>
      </c>
      <c r="K2930" s="2" t="s">
        <v>3165</v>
      </c>
      <c r="L2930" s="373" t="s">
        <v>3461</v>
      </c>
    </row>
    <row r="2931" spans="1:12">
      <c r="A2931" s="2" t="s">
        <v>5435</v>
      </c>
      <c r="B2931" s="2">
        <v>1238654</v>
      </c>
      <c r="C2931" s="2" t="s">
        <v>3148</v>
      </c>
      <c r="D2931" s="2" t="s">
        <v>3149</v>
      </c>
      <c r="E2931" s="2">
        <v>-90000</v>
      </c>
      <c r="F2931" s="2">
        <v>-90000</v>
      </c>
      <c r="G2931" s="34">
        <v>43892</v>
      </c>
      <c r="H2931" s="2">
        <v>25</v>
      </c>
      <c r="I2931" s="2" t="s">
        <v>4179</v>
      </c>
      <c r="J2931" s="2" t="s">
        <v>4046</v>
      </c>
      <c r="K2931" s="2" t="s">
        <v>3165</v>
      </c>
      <c r="L2931" s="373" t="s">
        <v>3461</v>
      </c>
    </row>
    <row r="2932" spans="1:12">
      <c r="A2932" s="2" t="s">
        <v>5394</v>
      </c>
      <c r="B2932" s="2">
        <v>1282920</v>
      </c>
      <c r="C2932" s="2" t="s">
        <v>3148</v>
      </c>
      <c r="D2932" s="2" t="s">
        <v>3149</v>
      </c>
      <c r="E2932" s="2">
        <v>-1000</v>
      </c>
      <c r="F2932" s="2">
        <v>-1000</v>
      </c>
      <c r="G2932" s="34">
        <v>43882</v>
      </c>
      <c r="H2932" s="2">
        <v>35</v>
      </c>
      <c r="I2932" s="2" t="s">
        <v>4177</v>
      </c>
      <c r="J2932" s="2" t="s">
        <v>4046</v>
      </c>
      <c r="K2932" s="2" t="s">
        <v>3165</v>
      </c>
      <c r="L2932" s="373" t="s">
        <v>3461</v>
      </c>
    </row>
    <row r="2933" spans="1:12">
      <c r="A2933" s="2" t="s">
        <v>5447</v>
      </c>
      <c r="B2933" s="2">
        <v>1249615</v>
      </c>
      <c r="C2933" s="2" t="s">
        <v>3148</v>
      </c>
      <c r="D2933" s="2" t="s">
        <v>3149</v>
      </c>
      <c r="E2933" s="2">
        <v>-637792</v>
      </c>
      <c r="F2933" s="2">
        <v>-2645.54</v>
      </c>
      <c r="G2933" s="34">
        <v>43858</v>
      </c>
      <c r="H2933" s="2">
        <v>59</v>
      </c>
      <c r="I2933" s="2" t="s">
        <v>4177</v>
      </c>
      <c r="J2933" s="2" t="s">
        <v>4050</v>
      </c>
      <c r="K2933" s="2" t="s">
        <v>3165</v>
      </c>
      <c r="L2933" s="373" t="s">
        <v>3461</v>
      </c>
    </row>
    <row r="2934" spans="1:12">
      <c r="A2934" s="2" t="s">
        <v>5448</v>
      </c>
      <c r="B2934" s="2">
        <v>1274943</v>
      </c>
      <c r="C2934" s="2" t="s">
        <v>3148</v>
      </c>
      <c r="D2934" s="2" t="s">
        <v>3149</v>
      </c>
      <c r="E2934" s="2">
        <v>-11000</v>
      </c>
      <c r="F2934" s="2">
        <v>-11000</v>
      </c>
      <c r="G2934" s="34">
        <v>43855</v>
      </c>
      <c r="H2934" s="2">
        <v>62</v>
      </c>
      <c r="I2934" s="2" t="s">
        <v>4181</v>
      </c>
      <c r="J2934" s="2" t="s">
        <v>4046</v>
      </c>
      <c r="K2934" s="2" t="s">
        <v>3165</v>
      </c>
      <c r="L2934" s="373" t="s">
        <v>3461</v>
      </c>
    </row>
    <row r="2935" spans="1:12">
      <c r="A2935" s="2" t="s">
        <v>5449</v>
      </c>
      <c r="B2935" s="2">
        <v>1228956</v>
      </c>
      <c r="C2935" s="2" t="s">
        <v>3148</v>
      </c>
      <c r="D2935" s="2" t="s">
        <v>3149</v>
      </c>
      <c r="E2935" s="2">
        <v>-933793</v>
      </c>
      <c r="F2935" s="2">
        <v>-556.67999999999995</v>
      </c>
      <c r="G2935" s="34">
        <v>43788</v>
      </c>
      <c r="H2935" s="2">
        <v>129</v>
      </c>
      <c r="I2935" s="2" t="s">
        <v>4174</v>
      </c>
      <c r="J2935" s="2" t="s">
        <v>4050</v>
      </c>
      <c r="K2935" s="2" t="s">
        <v>3165</v>
      </c>
      <c r="L2935" s="373" t="s">
        <v>3461</v>
      </c>
    </row>
    <row r="2936" spans="1:12">
      <c r="A2936" s="2" t="s">
        <v>5420</v>
      </c>
      <c r="B2936" s="2">
        <v>1024047</v>
      </c>
      <c r="C2936" s="2" t="s">
        <v>3148</v>
      </c>
      <c r="D2936" s="2" t="s">
        <v>3149</v>
      </c>
      <c r="E2936" s="2">
        <v>-5000</v>
      </c>
      <c r="F2936" s="2">
        <v>-5000</v>
      </c>
      <c r="G2936" s="34">
        <v>43782</v>
      </c>
      <c r="H2936" s="2">
        <v>135</v>
      </c>
      <c r="I2936" s="2" t="s">
        <v>4174</v>
      </c>
      <c r="J2936" s="2" t="s">
        <v>4046</v>
      </c>
      <c r="K2936" s="2" t="s">
        <v>3165</v>
      </c>
      <c r="L2936" s="373" t="s">
        <v>3461</v>
      </c>
    </row>
    <row r="2937" spans="1:12">
      <c r="A2937" s="2" t="s">
        <v>5450</v>
      </c>
      <c r="B2937" s="2">
        <v>135457</v>
      </c>
      <c r="C2937" s="2" t="s">
        <v>3148</v>
      </c>
      <c r="D2937" s="2" t="s">
        <v>3149</v>
      </c>
      <c r="E2937" s="2">
        <v>-10000</v>
      </c>
      <c r="F2937" s="2">
        <v>-10000</v>
      </c>
      <c r="G2937" s="34">
        <v>43776</v>
      </c>
      <c r="H2937" s="2">
        <v>141</v>
      </c>
      <c r="I2937" s="2" t="s">
        <v>4174</v>
      </c>
      <c r="J2937" s="2" t="s">
        <v>4046</v>
      </c>
      <c r="K2937" s="2" t="s">
        <v>3165</v>
      </c>
      <c r="L2937" s="373" t="s">
        <v>3461</v>
      </c>
    </row>
    <row r="2938" spans="1:12">
      <c r="A2938" s="2" t="s">
        <v>5451</v>
      </c>
      <c r="B2938" s="2">
        <v>1238629</v>
      </c>
      <c r="C2938" s="2" t="s">
        <v>3148</v>
      </c>
      <c r="D2938" s="2" t="s">
        <v>3149</v>
      </c>
      <c r="E2938" s="2">
        <v>-10000</v>
      </c>
      <c r="F2938" s="2">
        <v>-10000</v>
      </c>
      <c r="G2938" s="34">
        <v>43747</v>
      </c>
      <c r="H2938" s="2">
        <v>170</v>
      </c>
      <c r="I2938" s="2" t="s">
        <v>4174</v>
      </c>
      <c r="J2938" s="2" t="s">
        <v>4046</v>
      </c>
      <c r="K2938" s="2" t="s">
        <v>3165</v>
      </c>
      <c r="L2938" s="373" t="s">
        <v>3461</v>
      </c>
    </row>
    <row r="2939" spans="1:12">
      <c r="A2939" s="2" t="s">
        <v>4052</v>
      </c>
      <c r="B2939" s="2">
        <v>1197969</v>
      </c>
      <c r="C2939" s="2" t="s">
        <v>3148</v>
      </c>
      <c r="D2939" s="2" t="s">
        <v>3149</v>
      </c>
      <c r="E2939" s="2">
        <v>-10000</v>
      </c>
      <c r="F2939" s="2">
        <v>-10000</v>
      </c>
      <c r="G2939" s="34">
        <v>43717</v>
      </c>
      <c r="H2939" s="2">
        <v>200</v>
      </c>
      <c r="I2939" s="2" t="s">
        <v>3870</v>
      </c>
      <c r="J2939" s="2" t="s">
        <v>4046</v>
      </c>
      <c r="K2939" s="2" t="s">
        <v>3165</v>
      </c>
      <c r="L2939" s="373" t="s">
        <v>3461</v>
      </c>
    </row>
    <row r="2940" spans="1:12">
      <c r="A2940" s="2" t="s">
        <v>5452</v>
      </c>
      <c r="B2940" s="2">
        <v>1221096</v>
      </c>
      <c r="C2940" s="2" t="s">
        <v>3148</v>
      </c>
      <c r="D2940" s="2" t="s">
        <v>3149</v>
      </c>
      <c r="E2940" s="2">
        <v>-11000</v>
      </c>
      <c r="F2940" s="2">
        <v>-11000</v>
      </c>
      <c r="G2940" s="34">
        <v>43895</v>
      </c>
      <c r="H2940" s="2">
        <v>22</v>
      </c>
      <c r="I2940" s="2" t="s">
        <v>4179</v>
      </c>
      <c r="J2940" s="2" t="s">
        <v>4046</v>
      </c>
      <c r="K2940" s="2" t="s">
        <v>3165</v>
      </c>
      <c r="L2940" s="373" t="s">
        <v>3461</v>
      </c>
    </row>
    <row r="2941" spans="1:12">
      <c r="A2941" s="2" t="s">
        <v>5453</v>
      </c>
      <c r="B2941" s="2">
        <v>1285919</v>
      </c>
      <c r="C2941" s="2" t="s">
        <v>3148</v>
      </c>
      <c r="D2941" s="2" t="s">
        <v>3149</v>
      </c>
      <c r="E2941" s="2">
        <v>-11000</v>
      </c>
      <c r="F2941" s="2">
        <v>-11000</v>
      </c>
      <c r="G2941" s="34">
        <v>43893</v>
      </c>
      <c r="H2941" s="2">
        <v>24</v>
      </c>
      <c r="I2941" s="2" t="s">
        <v>4179</v>
      </c>
      <c r="J2941" s="2" t="s">
        <v>4046</v>
      </c>
      <c r="K2941" s="2" t="s">
        <v>3165</v>
      </c>
      <c r="L2941" s="373" t="s">
        <v>3461</v>
      </c>
    </row>
    <row r="2942" spans="1:12">
      <c r="A2942" s="2" t="s">
        <v>4722</v>
      </c>
      <c r="B2942" s="2">
        <v>1283199</v>
      </c>
      <c r="C2942" s="2" t="s">
        <v>3148</v>
      </c>
      <c r="D2942" s="2" t="s">
        <v>3149</v>
      </c>
      <c r="E2942" s="2">
        <v>-10000</v>
      </c>
      <c r="F2942" s="2">
        <v>-10000</v>
      </c>
      <c r="G2942" s="34">
        <v>43883</v>
      </c>
      <c r="H2942" s="2">
        <v>34</v>
      </c>
      <c r="I2942" s="2" t="s">
        <v>4177</v>
      </c>
      <c r="J2942" s="2" t="s">
        <v>4046</v>
      </c>
      <c r="K2942" s="2" t="s">
        <v>3165</v>
      </c>
      <c r="L2942" s="373" t="s">
        <v>3461</v>
      </c>
    </row>
    <row r="2943" spans="1:12">
      <c r="A2943" s="2" t="s">
        <v>5454</v>
      </c>
      <c r="B2943" s="2">
        <v>715585</v>
      </c>
      <c r="C2943" s="2" t="s">
        <v>3148</v>
      </c>
      <c r="D2943" s="2" t="s">
        <v>3149</v>
      </c>
      <c r="E2943" s="2">
        <v>-11000</v>
      </c>
      <c r="F2943" s="2">
        <v>-11000</v>
      </c>
      <c r="G2943" s="34">
        <v>43819</v>
      </c>
      <c r="H2943" s="2">
        <v>98</v>
      </c>
      <c r="I2943" s="2" t="s">
        <v>4174</v>
      </c>
      <c r="J2943" s="2" t="s">
        <v>4046</v>
      </c>
      <c r="K2943" s="2" t="s">
        <v>3165</v>
      </c>
      <c r="L2943" s="373" t="s">
        <v>3461</v>
      </c>
    </row>
    <row r="2944" spans="1:12">
      <c r="A2944" s="2" t="s">
        <v>5455</v>
      </c>
      <c r="B2944" s="2">
        <v>1217137</v>
      </c>
      <c r="C2944" s="2" t="s">
        <v>3148</v>
      </c>
      <c r="D2944" s="2" t="s">
        <v>3149</v>
      </c>
      <c r="E2944" s="2">
        <v>-839165</v>
      </c>
      <c r="F2944" s="2">
        <v>-1119.96</v>
      </c>
      <c r="G2944" s="34">
        <v>43784</v>
      </c>
      <c r="H2944" s="2">
        <v>133</v>
      </c>
      <c r="I2944" s="2" t="s">
        <v>4174</v>
      </c>
      <c r="J2944" s="2" t="s">
        <v>4050</v>
      </c>
      <c r="K2944" s="2" t="s">
        <v>3165</v>
      </c>
      <c r="L2944" s="373" t="s">
        <v>3461</v>
      </c>
    </row>
    <row r="2945" spans="1:12">
      <c r="A2945" s="2" t="s">
        <v>5435</v>
      </c>
      <c r="B2945" s="2">
        <v>1238654</v>
      </c>
      <c r="C2945" s="2" t="s">
        <v>3148</v>
      </c>
      <c r="D2945" s="2" t="s">
        <v>3149</v>
      </c>
      <c r="E2945" s="2">
        <v>-10000</v>
      </c>
      <c r="F2945" s="2">
        <v>-10000</v>
      </c>
      <c r="G2945" s="34">
        <v>43747</v>
      </c>
      <c r="H2945" s="2">
        <v>170</v>
      </c>
      <c r="I2945" s="2" t="s">
        <v>4174</v>
      </c>
      <c r="J2945" s="2" t="s">
        <v>4046</v>
      </c>
      <c r="K2945" s="2" t="s">
        <v>3165</v>
      </c>
      <c r="L2945" s="373" t="s">
        <v>3461</v>
      </c>
    </row>
    <row r="2946" spans="1:12">
      <c r="A2946" s="2" t="s">
        <v>4053</v>
      </c>
      <c r="B2946" s="2">
        <v>1232860</v>
      </c>
      <c r="C2946" s="2" t="s">
        <v>3148</v>
      </c>
      <c r="D2946" s="2" t="s">
        <v>3149</v>
      </c>
      <c r="E2946" s="2">
        <v>-1000</v>
      </c>
      <c r="F2946" s="2">
        <v>-1000</v>
      </c>
      <c r="G2946" s="34">
        <v>43732</v>
      </c>
      <c r="H2946" s="2">
        <v>185</v>
      </c>
      <c r="I2946" s="2" t="s">
        <v>3870</v>
      </c>
      <c r="J2946" s="2" t="s">
        <v>4046</v>
      </c>
      <c r="K2946" s="2" t="s">
        <v>3165</v>
      </c>
      <c r="L2946" s="373" t="s">
        <v>3461</v>
      </c>
    </row>
    <row r="2947" spans="1:12">
      <c r="A2947" s="2" t="s">
        <v>4054</v>
      </c>
      <c r="B2947" s="2">
        <v>1220933</v>
      </c>
      <c r="C2947" s="2" t="s">
        <v>3148</v>
      </c>
      <c r="D2947" s="2" t="s">
        <v>3149</v>
      </c>
      <c r="E2947" s="2">
        <v>-10000</v>
      </c>
      <c r="F2947" s="2">
        <v>-10000</v>
      </c>
      <c r="G2947" s="34">
        <v>43728</v>
      </c>
      <c r="H2947" s="2">
        <v>189</v>
      </c>
      <c r="I2947" s="2" t="s">
        <v>3870</v>
      </c>
      <c r="J2947" s="2" t="s">
        <v>4046</v>
      </c>
      <c r="K2947" s="2" t="s">
        <v>3165</v>
      </c>
      <c r="L2947" s="373" t="s">
        <v>3461</v>
      </c>
    </row>
    <row r="2948" spans="1:12">
      <c r="A2948" s="2" t="s">
        <v>4055</v>
      </c>
      <c r="B2948" s="2">
        <v>1229570</v>
      </c>
      <c r="C2948" s="2" t="s">
        <v>3148</v>
      </c>
      <c r="D2948" s="2" t="s">
        <v>3149</v>
      </c>
      <c r="E2948" s="2">
        <v>-1000</v>
      </c>
      <c r="F2948" s="2">
        <v>-1000</v>
      </c>
      <c r="G2948" s="34">
        <v>43722</v>
      </c>
      <c r="H2948" s="2">
        <v>195</v>
      </c>
      <c r="I2948" s="2" t="s">
        <v>3870</v>
      </c>
      <c r="J2948" s="2" t="s">
        <v>4046</v>
      </c>
      <c r="K2948" s="2" t="s">
        <v>3165</v>
      </c>
      <c r="L2948" s="373" t="s">
        <v>3461</v>
      </c>
    </row>
    <row r="2949" spans="1:12">
      <c r="A2949" s="2" t="s">
        <v>5456</v>
      </c>
      <c r="B2949" s="2">
        <v>1291206</v>
      </c>
      <c r="C2949" s="2" t="s">
        <v>3148</v>
      </c>
      <c r="D2949" s="2" t="s">
        <v>3149</v>
      </c>
      <c r="E2949" s="2">
        <v>-10000</v>
      </c>
      <c r="F2949" s="2">
        <v>-10000</v>
      </c>
      <c r="G2949" s="34">
        <v>43911</v>
      </c>
      <c r="H2949" s="2">
        <v>6</v>
      </c>
      <c r="I2949" s="2" t="s">
        <v>4179</v>
      </c>
      <c r="J2949" s="2" t="s">
        <v>4046</v>
      </c>
      <c r="K2949" s="2" t="s">
        <v>3165</v>
      </c>
      <c r="L2949" s="373" t="s">
        <v>3461</v>
      </c>
    </row>
    <row r="2950" spans="1:12">
      <c r="A2950" s="2" t="s">
        <v>5421</v>
      </c>
      <c r="B2950" s="2">
        <v>1250537</v>
      </c>
      <c r="C2950" s="2" t="s">
        <v>3148</v>
      </c>
      <c r="D2950" s="2" t="s">
        <v>3149</v>
      </c>
      <c r="E2950" s="2">
        <v>-873104</v>
      </c>
      <c r="F2950" s="2">
        <v>-873104</v>
      </c>
      <c r="G2950" s="34">
        <v>43909</v>
      </c>
      <c r="H2950" s="2">
        <v>8</v>
      </c>
      <c r="I2950" s="2" t="s">
        <v>4179</v>
      </c>
      <c r="J2950" s="2" t="s">
        <v>4050</v>
      </c>
      <c r="K2950" s="2" t="s">
        <v>3165</v>
      </c>
      <c r="L2950" s="373" t="s">
        <v>3461</v>
      </c>
    </row>
    <row r="2951" spans="1:12">
      <c r="A2951" s="2" t="s">
        <v>5457</v>
      </c>
      <c r="B2951" s="2">
        <v>1289761</v>
      </c>
      <c r="C2951" s="2" t="s">
        <v>3148</v>
      </c>
      <c r="D2951" s="2" t="s">
        <v>3149</v>
      </c>
      <c r="E2951" s="2">
        <v>-100000</v>
      </c>
      <c r="F2951" s="2">
        <v>-100000</v>
      </c>
      <c r="G2951" s="34">
        <v>43906</v>
      </c>
      <c r="H2951" s="2">
        <v>11</v>
      </c>
      <c r="I2951" s="2" t="s">
        <v>4179</v>
      </c>
      <c r="J2951" s="2" t="s">
        <v>4046</v>
      </c>
      <c r="K2951" s="2" t="s">
        <v>3165</v>
      </c>
      <c r="L2951" s="373" t="s">
        <v>3461</v>
      </c>
    </row>
    <row r="2952" spans="1:12">
      <c r="A2952" s="2" t="s">
        <v>5458</v>
      </c>
      <c r="B2952" s="2">
        <v>132664</v>
      </c>
      <c r="C2952" s="2" t="s">
        <v>3148</v>
      </c>
      <c r="D2952" s="2" t="s">
        <v>3149</v>
      </c>
      <c r="E2952" s="2">
        <v>-10000</v>
      </c>
      <c r="F2952" s="2">
        <v>-10000</v>
      </c>
      <c r="G2952" s="34">
        <v>43896</v>
      </c>
      <c r="H2952" s="2">
        <v>21</v>
      </c>
      <c r="I2952" s="2" t="s">
        <v>4179</v>
      </c>
      <c r="J2952" s="2" t="s">
        <v>4050</v>
      </c>
      <c r="K2952" s="2" t="s">
        <v>3165</v>
      </c>
      <c r="L2952" s="373" t="s">
        <v>3461</v>
      </c>
    </row>
    <row r="2953" spans="1:12">
      <c r="A2953" s="2" t="s">
        <v>4195</v>
      </c>
      <c r="B2953" s="2">
        <v>1228984</v>
      </c>
      <c r="C2953" s="2" t="s">
        <v>3148</v>
      </c>
      <c r="D2953" s="2" t="s">
        <v>3149</v>
      </c>
      <c r="E2953" s="2">
        <v>-609691</v>
      </c>
      <c r="F2953" s="2">
        <v>-12841.17</v>
      </c>
      <c r="G2953" s="34">
        <v>43881</v>
      </c>
      <c r="H2953" s="2">
        <v>36</v>
      </c>
      <c r="I2953" s="2" t="s">
        <v>4177</v>
      </c>
      <c r="J2953" s="2" t="s">
        <v>4050</v>
      </c>
      <c r="K2953" s="2" t="s">
        <v>3165</v>
      </c>
      <c r="L2953" s="373" t="s">
        <v>3461</v>
      </c>
    </row>
    <row r="2954" spans="1:12">
      <c r="A2954" s="2" t="s">
        <v>5459</v>
      </c>
      <c r="B2954" s="2">
        <v>1259475</v>
      </c>
      <c r="C2954" s="2" t="s">
        <v>3148</v>
      </c>
      <c r="D2954" s="2" t="s">
        <v>3149</v>
      </c>
      <c r="E2954" s="2">
        <v>-972793</v>
      </c>
      <c r="F2954" s="2">
        <v>-3546</v>
      </c>
      <c r="G2954" s="34">
        <v>43826</v>
      </c>
      <c r="H2954" s="2">
        <v>91</v>
      </c>
      <c r="I2954" s="2" t="s">
        <v>4174</v>
      </c>
      <c r="J2954" s="2" t="s">
        <v>4050</v>
      </c>
      <c r="K2954" s="2" t="s">
        <v>3165</v>
      </c>
      <c r="L2954" s="373" t="s">
        <v>3461</v>
      </c>
    </row>
    <row r="2955" spans="1:12">
      <c r="A2955" s="2" t="s">
        <v>5460</v>
      </c>
      <c r="B2955" s="2">
        <v>1213239</v>
      </c>
      <c r="C2955" s="2" t="s">
        <v>3148</v>
      </c>
      <c r="D2955" s="2" t="s">
        <v>3149</v>
      </c>
      <c r="E2955" s="2">
        <v>-27686</v>
      </c>
      <c r="F2955" s="2">
        <v>-59.39</v>
      </c>
      <c r="G2955" s="34">
        <v>43822</v>
      </c>
      <c r="H2955" s="2">
        <v>95</v>
      </c>
      <c r="I2955" s="2" t="s">
        <v>4174</v>
      </c>
      <c r="J2955" s="2" t="s">
        <v>4046</v>
      </c>
      <c r="K2955" s="2" t="s">
        <v>3165</v>
      </c>
      <c r="L2955" s="373" t="s">
        <v>3461</v>
      </c>
    </row>
    <row r="2956" spans="1:12">
      <c r="A2956" s="2" t="s">
        <v>5461</v>
      </c>
      <c r="B2956" s="2">
        <v>1252578</v>
      </c>
      <c r="C2956" s="2" t="s">
        <v>3148</v>
      </c>
      <c r="D2956" s="2" t="s">
        <v>3149</v>
      </c>
      <c r="E2956" s="2">
        <v>-600000</v>
      </c>
      <c r="F2956" s="2">
        <v>-1625.55</v>
      </c>
      <c r="G2956" s="34">
        <v>43811</v>
      </c>
      <c r="H2956" s="2">
        <v>106</v>
      </c>
      <c r="I2956" s="2" t="s">
        <v>4174</v>
      </c>
      <c r="J2956" s="2" t="s">
        <v>4050</v>
      </c>
      <c r="K2956" s="2" t="s">
        <v>3165</v>
      </c>
      <c r="L2956" s="373" t="s">
        <v>3461</v>
      </c>
    </row>
    <row r="2957" spans="1:12">
      <c r="A2957" s="2" t="s">
        <v>5462</v>
      </c>
      <c r="B2957" s="2">
        <v>1241327</v>
      </c>
      <c r="C2957" s="2" t="s">
        <v>3148</v>
      </c>
      <c r="D2957" s="2" t="s">
        <v>3149</v>
      </c>
      <c r="E2957" s="2">
        <v>-399424</v>
      </c>
      <c r="F2957" s="2">
        <v>-4742.34</v>
      </c>
      <c r="G2957" s="34">
        <v>43757</v>
      </c>
      <c r="H2957" s="2">
        <v>160</v>
      </c>
      <c r="I2957" s="2" t="s">
        <v>4174</v>
      </c>
      <c r="J2957" s="2" t="s">
        <v>4050</v>
      </c>
      <c r="K2957" s="2" t="s">
        <v>3165</v>
      </c>
      <c r="L2957" s="373" t="s">
        <v>3461</v>
      </c>
    </row>
    <row r="2958" spans="1:12">
      <c r="A2958" s="2" t="s">
        <v>4056</v>
      </c>
      <c r="B2958" s="2">
        <v>412155</v>
      </c>
      <c r="C2958" s="2" t="s">
        <v>3148</v>
      </c>
      <c r="D2958" s="2" t="s">
        <v>3149</v>
      </c>
      <c r="E2958" s="2">
        <v>-300</v>
      </c>
      <c r="F2958" s="2">
        <v>-300</v>
      </c>
      <c r="G2958" s="34">
        <v>43648</v>
      </c>
      <c r="H2958" s="2">
        <v>269</v>
      </c>
      <c r="I2958" s="2" t="s">
        <v>3870</v>
      </c>
      <c r="J2958" s="2" t="s">
        <v>4046</v>
      </c>
      <c r="K2958" s="2" t="s">
        <v>3165</v>
      </c>
      <c r="L2958" s="373" t="s">
        <v>3461</v>
      </c>
    </row>
    <row r="2959" spans="1:12">
      <c r="A2959" s="2" t="s">
        <v>5412</v>
      </c>
      <c r="B2959" s="2">
        <v>1289848</v>
      </c>
      <c r="C2959" s="2" t="s">
        <v>3148</v>
      </c>
      <c r="D2959" s="2" t="s">
        <v>3149</v>
      </c>
      <c r="E2959" s="2">
        <v>-10500</v>
      </c>
      <c r="F2959" s="2">
        <v>-10500</v>
      </c>
      <c r="G2959" s="34">
        <v>43906</v>
      </c>
      <c r="H2959" s="2">
        <v>11</v>
      </c>
      <c r="I2959" s="2" t="s">
        <v>4179</v>
      </c>
      <c r="J2959" s="2" t="s">
        <v>4050</v>
      </c>
      <c r="K2959" s="2" t="s">
        <v>3165</v>
      </c>
      <c r="L2959" s="373" t="s">
        <v>3461</v>
      </c>
    </row>
    <row r="2960" spans="1:12">
      <c r="A2960" s="2" t="s">
        <v>5463</v>
      </c>
      <c r="B2960" s="2">
        <v>1288363</v>
      </c>
      <c r="C2960" s="2" t="s">
        <v>3148</v>
      </c>
      <c r="D2960" s="2" t="s">
        <v>3149</v>
      </c>
      <c r="E2960" s="2">
        <v>-1000</v>
      </c>
      <c r="F2960" s="2">
        <v>-1000</v>
      </c>
      <c r="G2960" s="34">
        <v>43902</v>
      </c>
      <c r="H2960" s="2">
        <v>15</v>
      </c>
      <c r="I2960" s="2" t="s">
        <v>4179</v>
      </c>
      <c r="J2960" s="2" t="s">
        <v>4046</v>
      </c>
      <c r="K2960" s="2" t="s">
        <v>3165</v>
      </c>
      <c r="L2960" s="373" t="s">
        <v>3461</v>
      </c>
    </row>
    <row r="2961" spans="1:12">
      <c r="A2961" s="2" t="s">
        <v>5464</v>
      </c>
      <c r="B2961" s="2">
        <v>1286241</v>
      </c>
      <c r="C2961" s="2" t="s">
        <v>3148</v>
      </c>
      <c r="D2961" s="2" t="s">
        <v>3149</v>
      </c>
      <c r="E2961" s="2">
        <v>-4000</v>
      </c>
      <c r="F2961" s="2">
        <v>-4000</v>
      </c>
      <c r="G2961" s="34">
        <v>43894</v>
      </c>
      <c r="H2961" s="2">
        <v>23</v>
      </c>
      <c r="I2961" s="2" t="s">
        <v>4179</v>
      </c>
      <c r="J2961" s="2" t="s">
        <v>4046</v>
      </c>
      <c r="K2961" s="2" t="s">
        <v>3165</v>
      </c>
      <c r="L2961" s="373" t="s">
        <v>3461</v>
      </c>
    </row>
    <row r="2962" spans="1:12">
      <c r="A2962" s="2" t="s">
        <v>5465</v>
      </c>
      <c r="B2962" s="2">
        <v>1285811</v>
      </c>
      <c r="C2962" s="2" t="s">
        <v>3148</v>
      </c>
      <c r="D2962" s="2" t="s">
        <v>3149</v>
      </c>
      <c r="E2962" s="2">
        <v>-5000</v>
      </c>
      <c r="F2962" s="2">
        <v>-5000</v>
      </c>
      <c r="G2962" s="34">
        <v>43893</v>
      </c>
      <c r="H2962" s="2">
        <v>24</v>
      </c>
      <c r="I2962" s="2" t="s">
        <v>4179</v>
      </c>
      <c r="J2962" s="2" t="s">
        <v>4050</v>
      </c>
      <c r="K2962" s="2" t="s">
        <v>3165</v>
      </c>
      <c r="L2962" s="373" t="s">
        <v>3461</v>
      </c>
    </row>
    <row r="2963" spans="1:12">
      <c r="A2963" s="2" t="s">
        <v>5466</v>
      </c>
      <c r="B2963" s="2">
        <v>1283513</v>
      </c>
      <c r="C2963" s="2" t="s">
        <v>3148</v>
      </c>
      <c r="D2963" s="2" t="s">
        <v>3149</v>
      </c>
      <c r="E2963" s="2">
        <v>-1000</v>
      </c>
      <c r="F2963" s="2">
        <v>-1000</v>
      </c>
      <c r="G2963" s="34">
        <v>43885</v>
      </c>
      <c r="H2963" s="2">
        <v>32</v>
      </c>
      <c r="I2963" s="2" t="s">
        <v>4177</v>
      </c>
      <c r="J2963" s="2" t="s">
        <v>4046</v>
      </c>
      <c r="K2963" s="2" t="s">
        <v>3165</v>
      </c>
      <c r="L2963" s="373" t="s">
        <v>3461</v>
      </c>
    </row>
    <row r="2964" spans="1:12">
      <c r="A2964" s="2" t="s">
        <v>4713</v>
      </c>
      <c r="B2964" s="2">
        <v>1281648</v>
      </c>
      <c r="C2964" s="2" t="s">
        <v>3148</v>
      </c>
      <c r="D2964" s="2" t="s">
        <v>3149</v>
      </c>
      <c r="E2964" s="2">
        <v>-11000</v>
      </c>
      <c r="F2964" s="2">
        <v>-11000</v>
      </c>
      <c r="G2964" s="34">
        <v>43878</v>
      </c>
      <c r="H2964" s="2">
        <v>39</v>
      </c>
      <c r="I2964" s="2" t="s">
        <v>4177</v>
      </c>
      <c r="J2964" s="2" t="s">
        <v>4046</v>
      </c>
      <c r="K2964" s="2" t="s">
        <v>3165</v>
      </c>
      <c r="L2964" s="373" t="s">
        <v>3461</v>
      </c>
    </row>
    <row r="2965" spans="1:12">
      <c r="A2965" s="2" t="s">
        <v>4679</v>
      </c>
      <c r="B2965" s="2">
        <v>1280778</v>
      </c>
      <c r="C2965" s="2" t="s">
        <v>3148</v>
      </c>
      <c r="D2965" s="2" t="s">
        <v>3149</v>
      </c>
      <c r="E2965" s="2">
        <v>-10000</v>
      </c>
      <c r="F2965" s="2">
        <v>-10000</v>
      </c>
      <c r="G2965" s="34">
        <v>43875</v>
      </c>
      <c r="H2965" s="2">
        <v>42</v>
      </c>
      <c r="I2965" s="2" t="s">
        <v>4177</v>
      </c>
      <c r="J2965" s="2" t="s">
        <v>4046</v>
      </c>
      <c r="K2965" s="2" t="s">
        <v>3165</v>
      </c>
      <c r="L2965" s="373" t="s">
        <v>3461</v>
      </c>
    </row>
    <row r="2966" spans="1:12">
      <c r="A2966" s="2" t="s">
        <v>5424</v>
      </c>
      <c r="B2966" s="2">
        <v>852682</v>
      </c>
      <c r="C2966" s="2" t="s">
        <v>3148</v>
      </c>
      <c r="D2966" s="2" t="s">
        <v>3149</v>
      </c>
      <c r="E2966" s="2">
        <v>-9000</v>
      </c>
      <c r="F2966" s="2">
        <v>-9000</v>
      </c>
      <c r="G2966" s="34">
        <v>43873</v>
      </c>
      <c r="H2966" s="2">
        <v>44</v>
      </c>
      <c r="I2966" s="2" t="s">
        <v>4177</v>
      </c>
      <c r="J2966" s="2" t="s">
        <v>4046</v>
      </c>
      <c r="K2966" s="2" t="s">
        <v>3165</v>
      </c>
      <c r="L2966" s="373" t="s">
        <v>3461</v>
      </c>
    </row>
    <row r="2967" spans="1:12">
      <c r="A2967" s="2" t="s">
        <v>3710</v>
      </c>
      <c r="B2967" s="2">
        <v>1240235</v>
      </c>
      <c r="C2967" s="2" t="s">
        <v>3148</v>
      </c>
      <c r="D2967" s="2" t="s">
        <v>3149</v>
      </c>
      <c r="E2967" s="2">
        <v>-20000</v>
      </c>
      <c r="F2967" s="2">
        <v>-20000</v>
      </c>
      <c r="G2967" s="34">
        <v>43752</v>
      </c>
      <c r="H2967" s="2">
        <v>165</v>
      </c>
      <c r="I2967" s="2" t="s">
        <v>4174</v>
      </c>
      <c r="J2967" s="2" t="s">
        <v>4046</v>
      </c>
      <c r="K2967" s="2" t="s">
        <v>3165</v>
      </c>
      <c r="L2967" s="373" t="s">
        <v>3461</v>
      </c>
    </row>
    <row r="2968" spans="1:12">
      <c r="A2968" s="2" t="s">
        <v>5467</v>
      </c>
      <c r="B2968" s="2">
        <v>1209469</v>
      </c>
      <c r="C2968" s="2" t="s">
        <v>3148</v>
      </c>
      <c r="D2968" s="2" t="s">
        <v>3149</v>
      </c>
      <c r="E2968" s="2">
        <v>-366</v>
      </c>
      <c r="F2968" s="2">
        <v>-18.36</v>
      </c>
      <c r="G2968" s="34">
        <v>43745</v>
      </c>
      <c r="H2968" s="2">
        <v>172</v>
      </c>
      <c r="I2968" s="2" t="s">
        <v>4174</v>
      </c>
      <c r="J2968" s="2" t="s">
        <v>4046</v>
      </c>
      <c r="K2968" s="2" t="s">
        <v>3165</v>
      </c>
      <c r="L2968" s="373" t="s">
        <v>3461</v>
      </c>
    </row>
    <row r="2969" spans="1:12">
      <c r="A2969" s="2" t="s">
        <v>5468</v>
      </c>
      <c r="B2969" s="2">
        <v>358322</v>
      </c>
      <c r="C2969" s="2" t="s">
        <v>3148</v>
      </c>
      <c r="D2969" s="2" t="s">
        <v>3149</v>
      </c>
      <c r="E2969" s="2">
        <v>-335778</v>
      </c>
      <c r="F2969" s="2">
        <v>-335778</v>
      </c>
      <c r="G2969" s="34">
        <v>43902</v>
      </c>
      <c r="H2969" s="2">
        <v>15</v>
      </c>
      <c r="I2969" s="2" t="s">
        <v>4179</v>
      </c>
      <c r="J2969" s="2" t="s">
        <v>4050</v>
      </c>
      <c r="K2969" s="2" t="s">
        <v>3165</v>
      </c>
      <c r="L2969" s="373" t="s">
        <v>3461</v>
      </c>
    </row>
    <row r="2970" spans="1:12">
      <c r="A2970" s="2" t="s">
        <v>5469</v>
      </c>
      <c r="B2970" s="2">
        <v>1287644</v>
      </c>
      <c r="C2970" s="2" t="s">
        <v>3148</v>
      </c>
      <c r="D2970" s="2" t="s">
        <v>3149</v>
      </c>
      <c r="E2970" s="2">
        <v>-10000</v>
      </c>
      <c r="F2970" s="2">
        <v>-10000</v>
      </c>
      <c r="G2970" s="34">
        <v>43899</v>
      </c>
      <c r="H2970" s="2">
        <v>18</v>
      </c>
      <c r="I2970" s="2" t="s">
        <v>4179</v>
      </c>
      <c r="J2970" s="2" t="s">
        <v>4046</v>
      </c>
      <c r="K2970" s="2" t="s">
        <v>3165</v>
      </c>
      <c r="L2970" s="373" t="s">
        <v>3461</v>
      </c>
    </row>
    <row r="2971" spans="1:12">
      <c r="A2971" s="2" t="s">
        <v>5470</v>
      </c>
      <c r="B2971" s="2">
        <v>1250985</v>
      </c>
      <c r="C2971" s="2" t="s">
        <v>3148</v>
      </c>
      <c r="D2971" s="2" t="s">
        <v>3149</v>
      </c>
      <c r="E2971" s="2">
        <v>-11000</v>
      </c>
      <c r="F2971" s="2">
        <v>-11000</v>
      </c>
      <c r="G2971" s="34">
        <v>43784</v>
      </c>
      <c r="H2971" s="2">
        <v>133</v>
      </c>
      <c r="I2971" s="2" t="s">
        <v>4174</v>
      </c>
      <c r="J2971" s="2" t="s">
        <v>4046</v>
      </c>
      <c r="K2971" s="2" t="s">
        <v>3165</v>
      </c>
      <c r="L2971" s="373" t="s">
        <v>3461</v>
      </c>
    </row>
    <row r="2972" spans="1:12">
      <c r="A2972" s="2" t="s">
        <v>5471</v>
      </c>
      <c r="B2972" s="2">
        <v>1240298</v>
      </c>
      <c r="C2972" s="2" t="s">
        <v>3148</v>
      </c>
      <c r="D2972" s="2" t="s">
        <v>3149</v>
      </c>
      <c r="E2972" s="2">
        <v>-720467</v>
      </c>
      <c r="F2972" s="2">
        <v>-1344.61</v>
      </c>
      <c r="G2972" s="34">
        <v>43756</v>
      </c>
      <c r="H2972" s="2">
        <v>161</v>
      </c>
      <c r="I2972" s="2" t="s">
        <v>4174</v>
      </c>
      <c r="J2972" s="2" t="s">
        <v>4050</v>
      </c>
      <c r="K2972" s="2" t="s">
        <v>3165</v>
      </c>
      <c r="L2972" s="373" t="s">
        <v>3461</v>
      </c>
    </row>
    <row r="2973" spans="1:12">
      <c r="A2973" s="2" t="s">
        <v>5472</v>
      </c>
      <c r="B2973" s="2">
        <v>1240508</v>
      </c>
      <c r="C2973" s="2" t="s">
        <v>3148</v>
      </c>
      <c r="D2973" s="2" t="s">
        <v>3149</v>
      </c>
      <c r="E2973" s="2">
        <v>-10000</v>
      </c>
      <c r="F2973" s="2">
        <v>-10000</v>
      </c>
      <c r="G2973" s="34">
        <v>43752</v>
      </c>
      <c r="H2973" s="2">
        <v>165</v>
      </c>
      <c r="I2973" s="2" t="s">
        <v>4174</v>
      </c>
      <c r="J2973" s="2" t="s">
        <v>4046</v>
      </c>
      <c r="K2973" s="2" t="s">
        <v>3165</v>
      </c>
      <c r="L2973" s="373" t="s">
        <v>3461</v>
      </c>
    </row>
    <row r="2974" spans="1:12">
      <c r="A2974" s="2" t="s">
        <v>4057</v>
      </c>
      <c r="B2974" s="2">
        <v>755988</v>
      </c>
      <c r="C2974" s="2" t="s">
        <v>3148</v>
      </c>
      <c r="D2974" s="2" t="s">
        <v>3149</v>
      </c>
      <c r="E2974" s="2">
        <v>-900000</v>
      </c>
      <c r="F2974" s="2">
        <v>-2846.82</v>
      </c>
      <c r="G2974" s="34">
        <v>43680</v>
      </c>
      <c r="H2974" s="2">
        <v>237</v>
      </c>
      <c r="I2974" s="2" t="s">
        <v>3870</v>
      </c>
      <c r="J2974" s="2" t="s">
        <v>4050</v>
      </c>
      <c r="K2974" s="2" t="s">
        <v>3165</v>
      </c>
      <c r="L2974" s="373" t="s">
        <v>3461</v>
      </c>
    </row>
    <row r="2975" spans="1:12">
      <c r="A2975" s="2" t="s">
        <v>4539</v>
      </c>
      <c r="B2975" s="2">
        <v>1277733</v>
      </c>
      <c r="C2975" s="2" t="s">
        <v>3148</v>
      </c>
      <c r="D2975" s="2" t="s">
        <v>3149</v>
      </c>
      <c r="E2975" s="2">
        <v>-10000</v>
      </c>
      <c r="F2975" s="2">
        <v>-10000</v>
      </c>
      <c r="G2975" s="34">
        <v>43904</v>
      </c>
      <c r="H2975" s="2">
        <v>13</v>
      </c>
      <c r="I2975" s="2" t="s">
        <v>4179</v>
      </c>
      <c r="J2975" s="2" t="s">
        <v>4046</v>
      </c>
      <c r="K2975" s="2" t="s">
        <v>3165</v>
      </c>
      <c r="L2975" s="373" t="s">
        <v>3461</v>
      </c>
    </row>
    <row r="2976" spans="1:12">
      <c r="A2976" s="2" t="s">
        <v>5473</v>
      </c>
      <c r="B2976" s="2">
        <v>1285509</v>
      </c>
      <c r="C2976" s="2" t="s">
        <v>3148</v>
      </c>
      <c r="D2976" s="2" t="s">
        <v>3149</v>
      </c>
      <c r="E2976" s="2">
        <v>-11000</v>
      </c>
      <c r="F2976" s="2">
        <v>-11000</v>
      </c>
      <c r="G2976" s="34">
        <v>43892</v>
      </c>
      <c r="H2976" s="2">
        <v>25</v>
      </c>
      <c r="I2976" s="2" t="s">
        <v>4179</v>
      </c>
      <c r="J2976" s="2" t="s">
        <v>4046</v>
      </c>
      <c r="K2976" s="2" t="s">
        <v>3165</v>
      </c>
      <c r="L2976" s="373" t="s">
        <v>3461</v>
      </c>
    </row>
    <row r="2977" spans="1:12">
      <c r="A2977" s="2" t="s">
        <v>5474</v>
      </c>
      <c r="B2977" s="2">
        <v>675121</v>
      </c>
      <c r="C2977" s="2" t="s">
        <v>3148</v>
      </c>
      <c r="D2977" s="2" t="s">
        <v>3149</v>
      </c>
      <c r="E2977" s="2">
        <v>-922604</v>
      </c>
      <c r="F2977" s="2">
        <v>-5252.79</v>
      </c>
      <c r="G2977" s="34">
        <v>43888</v>
      </c>
      <c r="H2977" s="2">
        <v>29</v>
      </c>
      <c r="I2977" s="2" t="s">
        <v>4179</v>
      </c>
      <c r="J2977" s="2" t="s">
        <v>4050</v>
      </c>
      <c r="K2977" s="2" t="s">
        <v>3165</v>
      </c>
      <c r="L2977" s="373" t="s">
        <v>3461</v>
      </c>
    </row>
    <row r="2978" spans="1:12">
      <c r="A2978" s="2" t="s">
        <v>5427</v>
      </c>
      <c r="B2978" s="2">
        <v>1284198</v>
      </c>
      <c r="C2978" s="2" t="s">
        <v>3148</v>
      </c>
      <c r="D2978" s="2" t="s">
        <v>3149</v>
      </c>
      <c r="E2978" s="2">
        <v>-11000</v>
      </c>
      <c r="F2978" s="2">
        <v>-11000</v>
      </c>
      <c r="G2978" s="34">
        <v>43887</v>
      </c>
      <c r="H2978" s="2">
        <v>30</v>
      </c>
      <c r="I2978" s="2" t="s">
        <v>4179</v>
      </c>
      <c r="J2978" s="2" t="s">
        <v>4046</v>
      </c>
      <c r="K2978" s="2" t="s">
        <v>3165</v>
      </c>
      <c r="L2978" s="373" t="s">
        <v>3461</v>
      </c>
    </row>
    <row r="2979" spans="1:12">
      <c r="A2979" s="2" t="s">
        <v>5468</v>
      </c>
      <c r="B2979" s="2">
        <v>358322</v>
      </c>
      <c r="C2979" s="2" t="s">
        <v>3148</v>
      </c>
      <c r="D2979" s="2" t="s">
        <v>3149</v>
      </c>
      <c r="E2979" s="2">
        <v>-11000</v>
      </c>
      <c r="F2979" s="2">
        <v>-11000</v>
      </c>
      <c r="G2979" s="34">
        <v>43886</v>
      </c>
      <c r="H2979" s="2">
        <v>31</v>
      </c>
      <c r="I2979" s="2" t="s">
        <v>4177</v>
      </c>
      <c r="J2979" s="2" t="s">
        <v>4046</v>
      </c>
      <c r="K2979" s="2" t="s">
        <v>3165</v>
      </c>
      <c r="L2979" s="373" t="s">
        <v>3461</v>
      </c>
    </row>
    <row r="2980" spans="1:12">
      <c r="A2980" s="2" t="s">
        <v>5475</v>
      </c>
      <c r="B2980" s="2">
        <v>1244159</v>
      </c>
      <c r="C2980" s="2" t="s">
        <v>3148</v>
      </c>
      <c r="D2980" s="2" t="s">
        <v>3149</v>
      </c>
      <c r="E2980" s="2">
        <v>-643530</v>
      </c>
      <c r="F2980" s="2">
        <v>-2740.17</v>
      </c>
      <c r="G2980" s="34">
        <v>43764</v>
      </c>
      <c r="H2980" s="2">
        <v>153</v>
      </c>
      <c r="I2980" s="2" t="s">
        <v>4174</v>
      </c>
      <c r="J2980" s="2" t="s">
        <v>4050</v>
      </c>
      <c r="K2980" s="2" t="s">
        <v>3165</v>
      </c>
      <c r="L2980" s="373" t="s">
        <v>3461</v>
      </c>
    </row>
    <row r="2981" spans="1:12">
      <c r="A2981" s="2" t="s">
        <v>4058</v>
      </c>
      <c r="B2981" s="2">
        <v>1205776</v>
      </c>
      <c r="C2981" s="2" t="s">
        <v>3148</v>
      </c>
      <c r="D2981" s="2" t="s">
        <v>3149</v>
      </c>
      <c r="E2981" s="2">
        <v>-530820</v>
      </c>
      <c r="F2981" s="2">
        <v>-1500.42</v>
      </c>
      <c r="G2981" s="34">
        <v>43696</v>
      </c>
      <c r="H2981" s="2">
        <v>221</v>
      </c>
      <c r="I2981" s="2" t="s">
        <v>3870</v>
      </c>
      <c r="J2981" s="2" t="s">
        <v>4050</v>
      </c>
      <c r="K2981" s="2" t="s">
        <v>3165</v>
      </c>
      <c r="L2981" s="373" t="s">
        <v>3461</v>
      </c>
    </row>
    <row r="2982" spans="1:12">
      <c r="A2982" s="2" t="s">
        <v>5452</v>
      </c>
      <c r="B2982" s="2">
        <v>1221096</v>
      </c>
      <c r="C2982" s="2" t="s">
        <v>3148</v>
      </c>
      <c r="D2982" s="2" t="s">
        <v>3149</v>
      </c>
      <c r="E2982" s="2">
        <v>-40000</v>
      </c>
      <c r="F2982" s="2">
        <v>-40000</v>
      </c>
      <c r="G2982" s="34">
        <v>43911</v>
      </c>
      <c r="H2982" s="2">
        <v>6</v>
      </c>
      <c r="I2982" s="2" t="s">
        <v>4179</v>
      </c>
      <c r="J2982" s="2" t="s">
        <v>4046</v>
      </c>
      <c r="K2982" s="2" t="s">
        <v>3165</v>
      </c>
      <c r="L2982" s="373" t="s">
        <v>3461</v>
      </c>
    </row>
    <row r="2983" spans="1:12">
      <c r="A2983" s="2" t="s">
        <v>5476</v>
      </c>
      <c r="B2983" s="2">
        <v>1291078</v>
      </c>
      <c r="C2983" s="2" t="s">
        <v>3148</v>
      </c>
      <c r="D2983" s="2" t="s">
        <v>3149</v>
      </c>
      <c r="E2983" s="2">
        <v>-10000</v>
      </c>
      <c r="F2983" s="2">
        <v>-10000</v>
      </c>
      <c r="G2983" s="34">
        <v>43910</v>
      </c>
      <c r="H2983" s="2">
        <v>7</v>
      </c>
      <c r="I2983" s="2" t="s">
        <v>4179</v>
      </c>
      <c r="J2983" s="2" t="s">
        <v>4046</v>
      </c>
      <c r="K2983" s="2" t="s">
        <v>3165</v>
      </c>
      <c r="L2983" s="373" t="s">
        <v>3461</v>
      </c>
    </row>
    <row r="2984" spans="1:12">
      <c r="A2984" s="2" t="s">
        <v>5477</v>
      </c>
      <c r="B2984" s="2">
        <v>1290531</v>
      </c>
      <c r="C2984" s="2" t="s">
        <v>3148</v>
      </c>
      <c r="D2984" s="2" t="s">
        <v>3149</v>
      </c>
      <c r="E2984" s="2">
        <v>-10000</v>
      </c>
      <c r="F2984" s="2">
        <v>-10000</v>
      </c>
      <c r="G2984" s="34">
        <v>43908</v>
      </c>
      <c r="H2984" s="2">
        <v>9</v>
      </c>
      <c r="I2984" s="2" t="s">
        <v>4179</v>
      </c>
      <c r="J2984" s="2" t="s">
        <v>4046</v>
      </c>
      <c r="K2984" s="2" t="s">
        <v>3165</v>
      </c>
      <c r="L2984" s="373" t="s">
        <v>3461</v>
      </c>
    </row>
    <row r="2985" spans="1:12">
      <c r="A2985" s="2" t="s">
        <v>5478</v>
      </c>
      <c r="B2985" s="2">
        <v>1290077</v>
      </c>
      <c r="C2985" s="2" t="s">
        <v>3148</v>
      </c>
      <c r="D2985" s="2" t="s">
        <v>3149</v>
      </c>
      <c r="E2985" s="2">
        <v>-10000</v>
      </c>
      <c r="F2985" s="2">
        <v>-10000</v>
      </c>
      <c r="G2985" s="34">
        <v>43907</v>
      </c>
      <c r="H2985" s="2">
        <v>10</v>
      </c>
      <c r="I2985" s="2" t="s">
        <v>4179</v>
      </c>
      <c r="J2985" s="2" t="s">
        <v>4046</v>
      </c>
      <c r="K2985" s="2" t="s">
        <v>3165</v>
      </c>
      <c r="L2985" s="373" t="s">
        <v>3461</v>
      </c>
    </row>
    <row r="2986" spans="1:12">
      <c r="A2986" s="2" t="s">
        <v>5479</v>
      </c>
      <c r="B2986" s="2">
        <v>1271376</v>
      </c>
      <c r="C2986" s="2" t="s">
        <v>3148</v>
      </c>
      <c r="D2986" s="2" t="s">
        <v>3149</v>
      </c>
      <c r="E2986" s="2">
        <v>-11000</v>
      </c>
      <c r="F2986" s="2">
        <v>-11000</v>
      </c>
      <c r="G2986" s="34">
        <v>43843</v>
      </c>
      <c r="H2986" s="2">
        <v>74</v>
      </c>
      <c r="I2986" s="2" t="s">
        <v>4181</v>
      </c>
      <c r="J2986" s="2" t="s">
        <v>4046</v>
      </c>
      <c r="K2986" s="2" t="s">
        <v>3165</v>
      </c>
      <c r="L2986" s="373" t="s">
        <v>3461</v>
      </c>
    </row>
    <row r="2987" spans="1:12">
      <c r="A2987" s="2" t="s">
        <v>4709</v>
      </c>
      <c r="B2987" s="2">
        <v>1262278</v>
      </c>
      <c r="C2987" s="2" t="s">
        <v>3148</v>
      </c>
      <c r="D2987" s="2" t="s">
        <v>3149</v>
      </c>
      <c r="E2987" s="2">
        <v>-10000</v>
      </c>
      <c r="F2987" s="2">
        <v>-10000</v>
      </c>
      <c r="G2987" s="34">
        <v>43816</v>
      </c>
      <c r="H2987" s="2">
        <v>101</v>
      </c>
      <c r="I2987" s="2" t="s">
        <v>4174</v>
      </c>
      <c r="J2987" s="2" t="s">
        <v>4046</v>
      </c>
      <c r="K2987" s="2" t="s">
        <v>3165</v>
      </c>
      <c r="L2987" s="373" t="s">
        <v>3461</v>
      </c>
    </row>
    <row r="2988" spans="1:12">
      <c r="A2988" s="2" t="s">
        <v>5480</v>
      </c>
      <c r="B2988" s="2">
        <v>1233379</v>
      </c>
      <c r="C2988" s="2" t="s">
        <v>3148</v>
      </c>
      <c r="D2988" s="2" t="s">
        <v>3149</v>
      </c>
      <c r="E2988" s="2">
        <v>-800192</v>
      </c>
      <c r="F2988" s="2">
        <v>-2052.73</v>
      </c>
      <c r="G2988" s="34">
        <v>43812</v>
      </c>
      <c r="H2988" s="2">
        <v>105</v>
      </c>
      <c r="I2988" s="2" t="s">
        <v>4174</v>
      </c>
      <c r="J2988" s="2" t="s">
        <v>4050</v>
      </c>
      <c r="K2988" s="2" t="s">
        <v>3165</v>
      </c>
      <c r="L2988" s="373" t="s">
        <v>3461</v>
      </c>
    </row>
    <row r="2989" spans="1:12">
      <c r="A2989" s="2" t="s">
        <v>4059</v>
      </c>
      <c r="B2989" s="2">
        <v>1213146</v>
      </c>
      <c r="C2989" s="2" t="s">
        <v>3148</v>
      </c>
      <c r="D2989" s="2" t="s">
        <v>3149</v>
      </c>
      <c r="E2989" s="2">
        <v>-10000</v>
      </c>
      <c r="F2989" s="2">
        <v>-10000</v>
      </c>
      <c r="G2989" s="34">
        <v>43665</v>
      </c>
      <c r="H2989" s="2">
        <v>252</v>
      </c>
      <c r="I2989" s="2" t="s">
        <v>3870</v>
      </c>
      <c r="J2989" s="2" t="s">
        <v>4046</v>
      </c>
      <c r="K2989" s="2" t="s">
        <v>3165</v>
      </c>
      <c r="L2989" s="373" t="s">
        <v>3461</v>
      </c>
    </row>
    <row r="2990" spans="1:12">
      <c r="A2990" s="2" t="s">
        <v>4060</v>
      </c>
      <c r="B2990" s="2">
        <v>1182037</v>
      </c>
      <c r="C2990" s="2" t="s">
        <v>3148</v>
      </c>
      <c r="D2990" s="2" t="s">
        <v>3149</v>
      </c>
      <c r="E2990" s="2">
        <v>-1000</v>
      </c>
      <c r="F2990" s="2">
        <v>-1000</v>
      </c>
      <c r="G2990" s="34">
        <v>43568</v>
      </c>
      <c r="H2990" s="2">
        <v>349</v>
      </c>
      <c r="I2990" s="2" t="s">
        <v>3870</v>
      </c>
      <c r="J2990" s="2" t="s">
        <v>4046</v>
      </c>
      <c r="K2990" s="2" t="s">
        <v>3165</v>
      </c>
      <c r="L2990" s="373" t="s">
        <v>3461</v>
      </c>
    </row>
    <row r="2991" spans="1:12">
      <c r="A2991" s="2" t="s">
        <v>5481</v>
      </c>
      <c r="B2991" s="2">
        <v>1258124</v>
      </c>
      <c r="C2991" s="2" t="s">
        <v>3881</v>
      </c>
      <c r="D2991" s="2" t="s">
        <v>3882</v>
      </c>
      <c r="E2991" s="2">
        <v>-2000.1</v>
      </c>
      <c r="F2991" s="2">
        <v>-52.93</v>
      </c>
      <c r="G2991" s="34">
        <v>43826</v>
      </c>
      <c r="H2991" s="2">
        <v>91</v>
      </c>
      <c r="I2991" s="2" t="s">
        <v>4174</v>
      </c>
      <c r="J2991" s="2" t="s">
        <v>5482</v>
      </c>
      <c r="K2991" s="2" t="s">
        <v>3165</v>
      </c>
      <c r="L2991" s="373" t="s">
        <v>3461</v>
      </c>
    </row>
    <row r="2992" spans="1:12">
      <c r="A2992" s="2" t="s">
        <v>5483</v>
      </c>
      <c r="B2992" s="2">
        <v>1269834</v>
      </c>
      <c r="C2992" s="2" t="s">
        <v>3881</v>
      </c>
      <c r="D2992" s="2" t="s">
        <v>3882</v>
      </c>
      <c r="E2992" s="2">
        <v>-5000.0200000000004</v>
      </c>
      <c r="F2992" s="2">
        <v>-5000.0200000000004</v>
      </c>
      <c r="G2992" s="34">
        <v>43876</v>
      </c>
      <c r="H2992" s="2">
        <v>41</v>
      </c>
      <c r="I2992" s="2" t="s">
        <v>4177</v>
      </c>
      <c r="J2992" s="2" t="s">
        <v>5482</v>
      </c>
      <c r="K2992" s="2" t="s">
        <v>3165</v>
      </c>
      <c r="L2992" s="373" t="s">
        <v>3461</v>
      </c>
    </row>
    <row r="2993" spans="1:12">
      <c r="A2993" s="2" t="s">
        <v>3710</v>
      </c>
      <c r="B2993" s="2">
        <v>1258681</v>
      </c>
      <c r="C2993" s="2" t="s">
        <v>3881</v>
      </c>
      <c r="D2993" s="2" t="s">
        <v>3882</v>
      </c>
      <c r="E2993" s="2">
        <v>-22592.55</v>
      </c>
      <c r="F2993" s="2">
        <v>-2903.24</v>
      </c>
      <c r="G2993" s="34">
        <v>43829</v>
      </c>
      <c r="H2993" s="2">
        <v>88</v>
      </c>
      <c r="I2993" s="2" t="s">
        <v>4181</v>
      </c>
      <c r="J2993" s="2" t="s">
        <v>5482</v>
      </c>
      <c r="K2993" s="2" t="s">
        <v>3165</v>
      </c>
      <c r="L2993" s="373" t="s">
        <v>3461</v>
      </c>
    </row>
    <row r="2994" spans="1:12">
      <c r="A2994" s="2" t="s">
        <v>4718</v>
      </c>
      <c r="B2994" s="2">
        <v>1277912</v>
      </c>
      <c r="C2994" s="2" t="s">
        <v>3881</v>
      </c>
      <c r="D2994" s="2" t="s">
        <v>3882</v>
      </c>
      <c r="E2994" s="2">
        <v>-14999.99</v>
      </c>
      <c r="F2994" s="2">
        <v>-14999.99</v>
      </c>
      <c r="G2994" s="34">
        <v>43907</v>
      </c>
      <c r="H2994" s="2">
        <v>10</v>
      </c>
      <c r="I2994" s="2" t="s">
        <v>4179</v>
      </c>
      <c r="J2994" s="2" t="s">
        <v>5482</v>
      </c>
      <c r="K2994" s="2" t="s">
        <v>3165</v>
      </c>
      <c r="L2994" s="373" t="s">
        <v>3461</v>
      </c>
    </row>
    <row r="2995" spans="1:12">
      <c r="A2995" s="2" t="s">
        <v>3710</v>
      </c>
      <c r="B2995" s="2">
        <v>1256866</v>
      </c>
      <c r="C2995" s="2" t="s">
        <v>3881</v>
      </c>
      <c r="D2995" s="2" t="s">
        <v>3882</v>
      </c>
      <c r="E2995" s="2">
        <v>-15327.77</v>
      </c>
      <c r="F2995" s="2">
        <v>-2348.83</v>
      </c>
      <c r="G2995" s="34">
        <v>43829</v>
      </c>
      <c r="H2995" s="2">
        <v>88</v>
      </c>
      <c r="I2995" s="2" t="s">
        <v>4181</v>
      </c>
      <c r="J2995" s="2" t="s">
        <v>5482</v>
      </c>
      <c r="K2995" s="2" t="s">
        <v>3165</v>
      </c>
      <c r="L2995" s="373" t="s">
        <v>3461</v>
      </c>
    </row>
    <row r="2996" spans="1:12">
      <c r="A2996" s="2" t="s">
        <v>5484</v>
      </c>
      <c r="B2996" s="2">
        <v>1230244</v>
      </c>
      <c r="C2996" s="2" t="s">
        <v>3881</v>
      </c>
      <c r="D2996" s="2" t="s">
        <v>3882</v>
      </c>
      <c r="E2996" s="2">
        <v>-15000.04</v>
      </c>
      <c r="F2996" s="2">
        <v>-2686.04</v>
      </c>
      <c r="G2996" s="34">
        <v>43767</v>
      </c>
      <c r="H2996" s="2">
        <v>150</v>
      </c>
      <c r="I2996" s="2" t="s">
        <v>4174</v>
      </c>
      <c r="J2996" s="2" t="s">
        <v>5482</v>
      </c>
      <c r="K2996" s="2" t="s">
        <v>3165</v>
      </c>
      <c r="L2996" s="373" t="s">
        <v>3461</v>
      </c>
    </row>
    <row r="2997" spans="1:12">
      <c r="A2997" s="2" t="s">
        <v>5112</v>
      </c>
      <c r="B2997" s="2">
        <v>1260807</v>
      </c>
      <c r="C2997" s="2" t="s">
        <v>3881</v>
      </c>
      <c r="D2997" s="2" t="s">
        <v>3882</v>
      </c>
      <c r="E2997" s="2">
        <v>-19411.759999999998</v>
      </c>
      <c r="F2997" s="2">
        <v>-838.76</v>
      </c>
      <c r="G2997" s="34">
        <v>43825</v>
      </c>
      <c r="H2997" s="2">
        <v>92</v>
      </c>
      <c r="I2997" s="2" t="s">
        <v>4174</v>
      </c>
      <c r="J2997" s="2" t="s">
        <v>5482</v>
      </c>
      <c r="K2997" s="2" t="s">
        <v>3165</v>
      </c>
      <c r="L2997" s="373" t="s">
        <v>3461</v>
      </c>
    </row>
    <row r="2998" spans="1:12">
      <c r="A2998" s="2" t="s">
        <v>3710</v>
      </c>
      <c r="B2998" s="2">
        <v>1187882</v>
      </c>
      <c r="C2998" s="2" t="s">
        <v>3881</v>
      </c>
      <c r="D2998" s="2" t="s">
        <v>3882</v>
      </c>
      <c r="E2998" s="2">
        <v>-11422.01</v>
      </c>
      <c r="F2998" s="2">
        <v>-11422.01</v>
      </c>
      <c r="G2998" s="34">
        <v>43901</v>
      </c>
      <c r="H2998" s="2">
        <v>16</v>
      </c>
      <c r="I2998" s="2" t="s">
        <v>4179</v>
      </c>
      <c r="J2998" s="2" t="s">
        <v>5482</v>
      </c>
      <c r="K2998" s="2" t="s">
        <v>3165</v>
      </c>
      <c r="L2998" s="373" t="s">
        <v>3461</v>
      </c>
    </row>
    <row r="2999" spans="1:12">
      <c r="A2999" s="2" t="s">
        <v>5485</v>
      </c>
      <c r="B2999" s="2">
        <v>1278126</v>
      </c>
      <c r="C2999" s="2" t="s">
        <v>3881</v>
      </c>
      <c r="D2999" s="2" t="s">
        <v>3882</v>
      </c>
      <c r="E2999" s="2">
        <v>-5000.0200000000004</v>
      </c>
      <c r="F2999" s="2">
        <v>-1455.48</v>
      </c>
      <c r="G2999" s="34">
        <v>43878</v>
      </c>
      <c r="H2999" s="2">
        <v>39</v>
      </c>
      <c r="I2999" s="2" t="s">
        <v>4177</v>
      </c>
      <c r="J2999" s="2" t="s">
        <v>5482</v>
      </c>
      <c r="K2999" s="2" t="s">
        <v>3165</v>
      </c>
      <c r="L2999" s="373" t="s">
        <v>3461</v>
      </c>
    </row>
    <row r="3000" spans="1:12">
      <c r="A3000" s="2" t="s">
        <v>5486</v>
      </c>
      <c r="B3000" s="2">
        <v>1264257</v>
      </c>
      <c r="C3000" s="2" t="s">
        <v>3881</v>
      </c>
      <c r="D3000" s="2" t="s">
        <v>3882</v>
      </c>
      <c r="E3000" s="2">
        <v>-6870</v>
      </c>
      <c r="F3000" s="2">
        <v>-6346.99</v>
      </c>
      <c r="G3000" s="34">
        <v>43838</v>
      </c>
      <c r="H3000" s="2">
        <v>79</v>
      </c>
      <c r="I3000" s="2" t="s">
        <v>4181</v>
      </c>
      <c r="J3000" s="2" t="s">
        <v>5482</v>
      </c>
      <c r="K3000" s="2" t="s">
        <v>3165</v>
      </c>
      <c r="L3000" s="373" t="s">
        <v>3461</v>
      </c>
    </row>
    <row r="3001" spans="1:12">
      <c r="A3001" s="2" t="s">
        <v>5487</v>
      </c>
      <c r="B3001" s="2">
        <v>1285896</v>
      </c>
      <c r="C3001" s="2" t="s">
        <v>3153</v>
      </c>
      <c r="D3001" s="2" t="s">
        <v>3154</v>
      </c>
      <c r="E3001" s="2">
        <v>16108.98</v>
      </c>
      <c r="F3001" s="2">
        <v>16108.98</v>
      </c>
      <c r="G3001" s="34">
        <v>43909</v>
      </c>
      <c r="H3001" s="2">
        <v>8</v>
      </c>
      <c r="I3001" s="2" t="s">
        <v>4179</v>
      </c>
      <c r="J3001" s="2" t="s">
        <v>5488</v>
      </c>
      <c r="K3001" s="2" t="s">
        <v>3165</v>
      </c>
      <c r="L3001" s="373" t="s">
        <v>3461</v>
      </c>
    </row>
    <row r="3002" spans="1:12">
      <c r="A3002" s="2" t="s">
        <v>5487</v>
      </c>
      <c r="B3002" s="2">
        <v>1285896</v>
      </c>
      <c r="C3002" s="2" t="s">
        <v>3153</v>
      </c>
      <c r="D3002" s="2" t="s">
        <v>3154</v>
      </c>
      <c r="E3002" s="2">
        <v>2789.99</v>
      </c>
      <c r="F3002" s="2">
        <v>2789.99</v>
      </c>
      <c r="G3002" s="34">
        <v>43909</v>
      </c>
      <c r="H3002" s="2">
        <v>8</v>
      </c>
      <c r="I3002" s="2" t="s">
        <v>4179</v>
      </c>
      <c r="J3002" s="2" t="s">
        <v>5488</v>
      </c>
      <c r="K3002" s="2" t="s">
        <v>3165</v>
      </c>
      <c r="L3002" s="373" t="s">
        <v>3461</v>
      </c>
    </row>
    <row r="3003" spans="1:12">
      <c r="A3003" s="2" t="s">
        <v>3710</v>
      </c>
      <c r="B3003" s="2">
        <v>1257416</v>
      </c>
      <c r="C3003" s="2" t="s">
        <v>3153</v>
      </c>
      <c r="D3003" s="2" t="s">
        <v>3154</v>
      </c>
      <c r="E3003" s="2">
        <v>469219.44</v>
      </c>
      <c r="F3003" s="2">
        <v>440686.87</v>
      </c>
      <c r="G3003" s="34">
        <v>43896</v>
      </c>
      <c r="H3003" s="2">
        <v>21</v>
      </c>
      <c r="I3003" s="2" t="s">
        <v>4179</v>
      </c>
      <c r="J3003" s="2" t="s">
        <v>5488</v>
      </c>
      <c r="K3003" s="2" t="s">
        <v>3165</v>
      </c>
      <c r="L3003" s="373" t="s">
        <v>3461</v>
      </c>
    </row>
    <row r="3004" spans="1:12">
      <c r="A3004" s="2" t="s">
        <v>3710</v>
      </c>
      <c r="B3004" s="2">
        <v>1187882</v>
      </c>
      <c r="C3004" s="2" t="s">
        <v>3153</v>
      </c>
      <c r="D3004" s="2" t="s">
        <v>3154</v>
      </c>
      <c r="E3004" s="2">
        <v>9618.75</v>
      </c>
      <c r="F3004" s="2">
        <v>9618.75</v>
      </c>
      <c r="G3004" s="34">
        <v>43903</v>
      </c>
      <c r="H3004" s="2">
        <v>14</v>
      </c>
      <c r="I3004" s="2" t="s">
        <v>4179</v>
      </c>
      <c r="J3004" s="2" t="s">
        <v>5488</v>
      </c>
      <c r="K3004" s="2" t="s">
        <v>3165</v>
      </c>
      <c r="L3004" s="373" t="s">
        <v>3461</v>
      </c>
    </row>
    <row r="3005" spans="1:12">
      <c r="A3005" s="2" t="s">
        <v>5489</v>
      </c>
      <c r="B3005" s="2">
        <v>1281948</v>
      </c>
      <c r="C3005" s="2" t="s">
        <v>3153</v>
      </c>
      <c r="D3005" s="2" t="s">
        <v>3154</v>
      </c>
      <c r="E3005" s="2">
        <v>406945.04</v>
      </c>
      <c r="F3005" s="2">
        <v>320945.03999999998</v>
      </c>
      <c r="G3005" s="34">
        <v>43892</v>
      </c>
      <c r="H3005" s="2">
        <v>25</v>
      </c>
      <c r="I3005" s="2" t="s">
        <v>4179</v>
      </c>
      <c r="J3005" s="2" t="s">
        <v>5488</v>
      </c>
      <c r="K3005" s="2" t="s">
        <v>3165</v>
      </c>
      <c r="L3005" s="373" t="s">
        <v>3461</v>
      </c>
    </row>
    <row r="3006" spans="1:12">
      <c r="A3006" s="2" t="s">
        <v>3710</v>
      </c>
      <c r="B3006" s="2">
        <v>1187882</v>
      </c>
      <c r="C3006" s="2" t="s">
        <v>3153</v>
      </c>
      <c r="D3006" s="2" t="s">
        <v>3154</v>
      </c>
      <c r="E3006" s="2">
        <v>7469.29</v>
      </c>
      <c r="F3006" s="2">
        <v>7469.29</v>
      </c>
      <c r="G3006" s="34">
        <v>43899</v>
      </c>
      <c r="H3006" s="2">
        <v>18</v>
      </c>
      <c r="I3006" s="2" t="s">
        <v>4179</v>
      </c>
      <c r="J3006" s="2" t="s">
        <v>5488</v>
      </c>
      <c r="K3006" s="2" t="s">
        <v>3165</v>
      </c>
      <c r="L3006" s="373" t="s">
        <v>3461</v>
      </c>
    </row>
    <row r="3007" spans="1:12">
      <c r="A3007" s="2" t="s">
        <v>3710</v>
      </c>
      <c r="B3007" s="2">
        <v>1187882</v>
      </c>
      <c r="C3007" s="2" t="s">
        <v>3153</v>
      </c>
      <c r="D3007" s="2" t="s">
        <v>3154</v>
      </c>
      <c r="E3007" s="2">
        <v>632050.98</v>
      </c>
      <c r="F3007" s="2">
        <v>581250.98</v>
      </c>
      <c r="G3007" s="34">
        <v>43910</v>
      </c>
      <c r="H3007" s="2">
        <v>7</v>
      </c>
      <c r="I3007" s="2" t="s">
        <v>4179</v>
      </c>
      <c r="J3007" s="2" t="s">
        <v>5488</v>
      </c>
      <c r="K3007" s="2" t="s">
        <v>3165</v>
      </c>
      <c r="L3007" s="373" t="s">
        <v>3461</v>
      </c>
    </row>
    <row r="3008" spans="1:12">
      <c r="A3008" s="2" t="s">
        <v>5490</v>
      </c>
      <c r="B3008" s="2">
        <v>1270046</v>
      </c>
      <c r="C3008" s="2" t="s">
        <v>3153</v>
      </c>
      <c r="D3008" s="2" t="s">
        <v>3154</v>
      </c>
      <c r="E3008" s="2">
        <v>10183.07</v>
      </c>
      <c r="F3008" s="2">
        <v>10183.07</v>
      </c>
      <c r="G3008" s="34">
        <v>43861</v>
      </c>
      <c r="H3008" s="2">
        <v>56</v>
      </c>
      <c r="I3008" s="2" t="s">
        <v>4177</v>
      </c>
      <c r="J3008" s="2" t="s">
        <v>5488</v>
      </c>
      <c r="K3008" s="2" t="s">
        <v>3165</v>
      </c>
      <c r="L3008" s="373" t="s">
        <v>3461</v>
      </c>
    </row>
    <row r="3009" spans="1:12">
      <c r="A3009" s="2" t="s">
        <v>5487</v>
      </c>
      <c r="B3009" s="2">
        <v>1285896</v>
      </c>
      <c r="C3009" s="2" t="s">
        <v>3153</v>
      </c>
      <c r="D3009" s="2" t="s">
        <v>3154</v>
      </c>
      <c r="E3009" s="2">
        <v>494173.97</v>
      </c>
      <c r="F3009" s="2">
        <v>257821.97</v>
      </c>
      <c r="G3009" s="34">
        <v>43906</v>
      </c>
      <c r="H3009" s="2">
        <v>11</v>
      </c>
      <c r="I3009" s="2" t="s">
        <v>4179</v>
      </c>
      <c r="J3009" s="2" t="s">
        <v>5488</v>
      </c>
      <c r="K3009" s="2" t="s">
        <v>3165</v>
      </c>
      <c r="L3009" s="373" t="s">
        <v>3461</v>
      </c>
    </row>
    <row r="3010" spans="1:12">
      <c r="A3010" s="2" t="s">
        <v>4521</v>
      </c>
      <c r="B3010" s="2">
        <v>1252572</v>
      </c>
      <c r="C3010" s="2" t="s">
        <v>3153</v>
      </c>
      <c r="D3010" s="2" t="s">
        <v>3154</v>
      </c>
      <c r="E3010" s="2">
        <v>7041.01</v>
      </c>
      <c r="F3010" s="2">
        <v>7041.01</v>
      </c>
      <c r="G3010" s="34">
        <v>43802</v>
      </c>
      <c r="H3010" s="2">
        <v>115</v>
      </c>
      <c r="I3010" s="2" t="s">
        <v>4174</v>
      </c>
      <c r="J3010" s="2" t="s">
        <v>5488</v>
      </c>
      <c r="K3010" s="2" t="s">
        <v>3165</v>
      </c>
      <c r="L3010" s="373" t="s">
        <v>3461</v>
      </c>
    </row>
    <row r="3011" spans="1:12">
      <c r="A3011" s="2" t="s">
        <v>5491</v>
      </c>
      <c r="B3011" s="2">
        <v>912643</v>
      </c>
      <c r="C3011" s="2" t="s">
        <v>3153</v>
      </c>
      <c r="D3011" s="2" t="s">
        <v>3154</v>
      </c>
      <c r="E3011" s="2">
        <v>509374</v>
      </c>
      <c r="F3011" s="2">
        <v>359814</v>
      </c>
      <c r="G3011" s="34">
        <v>43910</v>
      </c>
      <c r="H3011" s="2">
        <v>7</v>
      </c>
      <c r="I3011" s="2" t="s">
        <v>4179</v>
      </c>
      <c r="J3011" s="2" t="s">
        <v>5488</v>
      </c>
      <c r="K3011" s="2" t="s">
        <v>3165</v>
      </c>
      <c r="L3011" s="373" t="s">
        <v>3461</v>
      </c>
    </row>
    <row r="3012" spans="1:12">
      <c r="A3012" s="2" t="s">
        <v>5492</v>
      </c>
      <c r="B3012" s="2">
        <v>1290137</v>
      </c>
      <c r="C3012" s="2" t="s">
        <v>3153</v>
      </c>
      <c r="D3012" s="2" t="s">
        <v>3154</v>
      </c>
      <c r="E3012" s="2">
        <v>466573.65</v>
      </c>
      <c r="F3012" s="2">
        <v>366573.65</v>
      </c>
      <c r="G3012" s="34">
        <v>43911</v>
      </c>
      <c r="H3012" s="2">
        <v>6</v>
      </c>
      <c r="I3012" s="2" t="s">
        <v>4179</v>
      </c>
      <c r="J3012" s="2" t="s">
        <v>5488</v>
      </c>
      <c r="K3012" s="2" t="s">
        <v>3165</v>
      </c>
      <c r="L3012" s="373" t="s">
        <v>3461</v>
      </c>
    </row>
    <row r="3013" spans="1:12">
      <c r="A3013" s="2" t="s">
        <v>3710</v>
      </c>
      <c r="B3013" s="2">
        <v>1187882</v>
      </c>
      <c r="C3013" s="2" t="s">
        <v>3153</v>
      </c>
      <c r="D3013" s="2" t="s">
        <v>3154</v>
      </c>
      <c r="E3013" s="2">
        <v>44389.279999999999</v>
      </c>
      <c r="F3013" s="2">
        <v>44389.279999999999</v>
      </c>
      <c r="G3013" s="34">
        <v>43901</v>
      </c>
      <c r="H3013" s="2">
        <v>16</v>
      </c>
      <c r="I3013" s="2" t="s">
        <v>4179</v>
      </c>
      <c r="J3013" s="2" t="s">
        <v>5488</v>
      </c>
      <c r="K3013" s="2" t="s">
        <v>3165</v>
      </c>
      <c r="L3013" s="373" t="s">
        <v>3461</v>
      </c>
    </row>
    <row r="3014" spans="1:12">
      <c r="A3014" s="2" t="s">
        <v>5493</v>
      </c>
      <c r="B3014" s="2">
        <v>1247408</v>
      </c>
      <c r="C3014" s="2" t="s">
        <v>3153</v>
      </c>
      <c r="D3014" s="2" t="s">
        <v>3154</v>
      </c>
      <c r="E3014" s="2">
        <v>334</v>
      </c>
      <c r="F3014" s="2">
        <v>334</v>
      </c>
      <c r="G3014" s="34">
        <v>43804</v>
      </c>
      <c r="H3014" s="2">
        <v>113</v>
      </c>
      <c r="I3014" s="2" t="s">
        <v>4174</v>
      </c>
      <c r="J3014" s="2" t="s">
        <v>5488</v>
      </c>
      <c r="K3014" s="2" t="s">
        <v>3165</v>
      </c>
      <c r="L3014" s="373" t="s">
        <v>3461</v>
      </c>
    </row>
    <row r="3015" spans="1:12">
      <c r="A3015" s="2" t="s">
        <v>3710</v>
      </c>
      <c r="B3015" s="2">
        <v>1187882</v>
      </c>
      <c r="C3015" s="2" t="s">
        <v>3153</v>
      </c>
      <c r="D3015" s="2" t="s">
        <v>3154</v>
      </c>
      <c r="E3015" s="2">
        <v>583345.74</v>
      </c>
      <c r="F3015" s="2">
        <v>525389.74</v>
      </c>
      <c r="G3015" s="34">
        <v>43902</v>
      </c>
      <c r="H3015" s="2">
        <v>15</v>
      </c>
      <c r="I3015" s="2" t="s">
        <v>4179</v>
      </c>
      <c r="J3015" s="2" t="s">
        <v>5488</v>
      </c>
      <c r="K3015" s="2" t="s">
        <v>3165</v>
      </c>
      <c r="L3015" s="373" t="s">
        <v>3461</v>
      </c>
    </row>
    <row r="3016" spans="1:12">
      <c r="A3016" s="2" t="s">
        <v>5494</v>
      </c>
      <c r="B3016" s="2">
        <v>960633</v>
      </c>
      <c r="C3016" s="2" t="s">
        <v>3153</v>
      </c>
      <c r="D3016" s="2" t="s">
        <v>3154</v>
      </c>
      <c r="E3016" s="2">
        <v>585318.67000000004</v>
      </c>
      <c r="F3016" s="2">
        <v>575318.67000000004</v>
      </c>
      <c r="G3016" s="34">
        <v>43910</v>
      </c>
      <c r="H3016" s="2">
        <v>7</v>
      </c>
      <c r="I3016" s="2" t="s">
        <v>4179</v>
      </c>
      <c r="J3016" s="2" t="s">
        <v>5488</v>
      </c>
      <c r="K3016" s="2" t="s">
        <v>3165</v>
      </c>
      <c r="L3016" s="373" t="s">
        <v>3461</v>
      </c>
    </row>
    <row r="3017" spans="1:12">
      <c r="A3017" s="2" t="s">
        <v>4197</v>
      </c>
      <c r="B3017" s="2">
        <v>1278806</v>
      </c>
      <c r="C3017" s="2" t="s">
        <v>3153</v>
      </c>
      <c r="D3017" s="2" t="s">
        <v>3154</v>
      </c>
      <c r="E3017" s="2">
        <v>116535.6</v>
      </c>
      <c r="F3017" s="2">
        <v>849.42</v>
      </c>
      <c r="G3017" s="34">
        <v>43889</v>
      </c>
      <c r="H3017" s="2">
        <v>28</v>
      </c>
      <c r="I3017" s="2" t="s">
        <v>4179</v>
      </c>
      <c r="J3017" s="2" t="s">
        <v>5488</v>
      </c>
      <c r="K3017" s="2" t="s">
        <v>3165</v>
      </c>
      <c r="L3017" s="373" t="s">
        <v>3461</v>
      </c>
    </row>
    <row r="3018" spans="1:12">
      <c r="A3018" s="2" t="s">
        <v>5490</v>
      </c>
      <c r="B3018" s="2">
        <v>1270046</v>
      </c>
      <c r="C3018" s="2" t="s">
        <v>3153</v>
      </c>
      <c r="D3018" s="2" t="s">
        <v>3154</v>
      </c>
      <c r="E3018" s="2">
        <v>28216</v>
      </c>
      <c r="F3018" s="2">
        <v>28216</v>
      </c>
      <c r="G3018" s="34">
        <v>43861</v>
      </c>
      <c r="H3018" s="2">
        <v>56</v>
      </c>
      <c r="I3018" s="2" t="s">
        <v>4177</v>
      </c>
      <c r="J3018" s="2" t="s">
        <v>5488</v>
      </c>
      <c r="K3018" s="2" t="s">
        <v>3165</v>
      </c>
      <c r="L3018" s="373" t="s">
        <v>3461</v>
      </c>
    </row>
    <row r="3019" spans="1:12">
      <c r="A3019" s="2" t="s">
        <v>5495</v>
      </c>
      <c r="B3019" s="2">
        <v>1285695</v>
      </c>
      <c r="C3019" s="2" t="s">
        <v>3153</v>
      </c>
      <c r="D3019" s="2" t="s">
        <v>3154</v>
      </c>
      <c r="E3019" s="2">
        <v>429441.2</v>
      </c>
      <c r="F3019" s="2">
        <v>418441.2</v>
      </c>
      <c r="G3019" s="34">
        <v>43903</v>
      </c>
      <c r="H3019" s="2">
        <v>14</v>
      </c>
      <c r="I3019" s="2" t="s">
        <v>4179</v>
      </c>
      <c r="J3019" s="2" t="s">
        <v>5488</v>
      </c>
      <c r="K3019" s="2" t="s">
        <v>3165</v>
      </c>
      <c r="L3019" s="373" t="s">
        <v>3461</v>
      </c>
    </row>
    <row r="3020" spans="1:12">
      <c r="A3020" s="2" t="s">
        <v>3710</v>
      </c>
      <c r="B3020" s="2">
        <v>1187882</v>
      </c>
      <c r="C3020" s="2" t="s">
        <v>3153</v>
      </c>
      <c r="D3020" s="2" t="s">
        <v>3154</v>
      </c>
      <c r="E3020" s="2">
        <v>521203.86</v>
      </c>
      <c r="F3020" s="2">
        <v>476350.86</v>
      </c>
      <c r="G3020" s="34">
        <v>43895</v>
      </c>
      <c r="H3020" s="2">
        <v>22</v>
      </c>
      <c r="I3020" s="2" t="s">
        <v>4179</v>
      </c>
      <c r="J3020" s="2" t="s">
        <v>5488</v>
      </c>
      <c r="K3020" s="2" t="s">
        <v>3165</v>
      </c>
      <c r="L3020" s="373" t="s">
        <v>3461</v>
      </c>
    </row>
    <row r="3021" spans="1:12">
      <c r="A3021" s="2" t="s">
        <v>5490</v>
      </c>
      <c r="B3021" s="2">
        <v>1270046</v>
      </c>
      <c r="C3021" s="2" t="s">
        <v>3153</v>
      </c>
      <c r="D3021" s="2" t="s">
        <v>3154</v>
      </c>
      <c r="E3021" s="2">
        <v>576016.11</v>
      </c>
      <c r="F3021" s="2">
        <v>89985.11</v>
      </c>
      <c r="G3021" s="34">
        <v>43860</v>
      </c>
      <c r="H3021" s="2">
        <v>57</v>
      </c>
      <c r="I3021" s="2" t="s">
        <v>4177</v>
      </c>
      <c r="J3021" s="2" t="s">
        <v>5488</v>
      </c>
      <c r="K3021" s="2" t="s">
        <v>3165</v>
      </c>
      <c r="L3021" s="373" t="s">
        <v>3461</v>
      </c>
    </row>
    <row r="3022" spans="1:12">
      <c r="A3022" s="2" t="s">
        <v>3710</v>
      </c>
      <c r="B3022" s="2">
        <v>1245347</v>
      </c>
      <c r="C3022" s="2" t="s">
        <v>3153</v>
      </c>
      <c r="D3022" s="2" t="s">
        <v>3154</v>
      </c>
      <c r="E3022" s="2">
        <v>56383.16</v>
      </c>
      <c r="F3022" s="2">
        <v>328.16</v>
      </c>
      <c r="G3022" s="34">
        <v>43799</v>
      </c>
      <c r="H3022" s="2">
        <v>118</v>
      </c>
      <c r="I3022" s="2" t="s">
        <v>4174</v>
      </c>
      <c r="J3022" s="2" t="s">
        <v>5488</v>
      </c>
      <c r="K3022" s="2" t="s">
        <v>3165</v>
      </c>
      <c r="L3022" s="373" t="s">
        <v>3461</v>
      </c>
    </row>
    <row r="3023" spans="1:12">
      <c r="A3023" s="2" t="s">
        <v>5496</v>
      </c>
      <c r="B3023" s="2">
        <v>1284490</v>
      </c>
      <c r="C3023" s="2" t="s">
        <v>3148</v>
      </c>
      <c r="D3023" s="2" t="s">
        <v>3149</v>
      </c>
      <c r="E3023" s="2">
        <v>-550000</v>
      </c>
      <c r="F3023" s="2">
        <v>-0.78</v>
      </c>
      <c r="G3023" s="34">
        <v>43889</v>
      </c>
      <c r="H3023" s="2">
        <v>28</v>
      </c>
      <c r="I3023" s="2" t="s">
        <v>4179</v>
      </c>
      <c r="J3023" s="2" t="s">
        <v>5497</v>
      </c>
      <c r="K3023" s="2" t="s">
        <v>3682</v>
      </c>
      <c r="L3023" s="373" t="s">
        <v>3461</v>
      </c>
    </row>
    <row r="3024" spans="1:12">
      <c r="A3024" s="2" t="s">
        <v>5498</v>
      </c>
      <c r="B3024" s="2">
        <v>1277446</v>
      </c>
      <c r="C3024" s="2" t="s">
        <v>3148</v>
      </c>
      <c r="D3024" s="2" t="s">
        <v>3149</v>
      </c>
      <c r="E3024" s="2">
        <v>-10000</v>
      </c>
      <c r="F3024" s="2">
        <v>-10000</v>
      </c>
      <c r="G3024" s="34">
        <v>43864</v>
      </c>
      <c r="H3024" s="2">
        <v>53</v>
      </c>
      <c r="I3024" s="2" t="s">
        <v>4177</v>
      </c>
      <c r="J3024" s="2" t="s">
        <v>5497</v>
      </c>
      <c r="K3024" s="2" t="s">
        <v>3682</v>
      </c>
      <c r="L3024" s="373" t="s">
        <v>3461</v>
      </c>
    </row>
    <row r="3025" spans="1:12">
      <c r="A3025" s="2" t="s">
        <v>5499</v>
      </c>
      <c r="B3025" s="2">
        <v>1287161</v>
      </c>
      <c r="C3025" s="2" t="s">
        <v>3148</v>
      </c>
      <c r="D3025" s="2" t="s">
        <v>3149</v>
      </c>
      <c r="E3025" s="2">
        <v>-90000</v>
      </c>
      <c r="F3025" s="2">
        <v>-4173.7700000000004</v>
      </c>
      <c r="G3025" s="34">
        <v>43907</v>
      </c>
      <c r="H3025" s="2">
        <v>10</v>
      </c>
      <c r="I3025" s="2" t="s">
        <v>4179</v>
      </c>
      <c r="J3025" s="2" t="s">
        <v>4062</v>
      </c>
      <c r="K3025" s="2" t="s">
        <v>3682</v>
      </c>
      <c r="L3025" s="373" t="s">
        <v>3461</v>
      </c>
    </row>
    <row r="3026" spans="1:12">
      <c r="A3026" s="2" t="s">
        <v>4061</v>
      </c>
      <c r="B3026" s="2">
        <v>563398</v>
      </c>
      <c r="C3026" s="2" t="s">
        <v>3148</v>
      </c>
      <c r="D3026" s="2" t="s">
        <v>3149</v>
      </c>
      <c r="E3026" s="2">
        <v>-10000</v>
      </c>
      <c r="F3026" s="2">
        <v>-10000</v>
      </c>
      <c r="G3026" s="34">
        <v>43678</v>
      </c>
      <c r="H3026" s="2">
        <v>239</v>
      </c>
      <c r="I3026" s="2" t="s">
        <v>3870</v>
      </c>
      <c r="J3026" s="2" t="s">
        <v>4062</v>
      </c>
      <c r="K3026" s="2" t="s">
        <v>3682</v>
      </c>
      <c r="L3026" s="373" t="s">
        <v>3461</v>
      </c>
    </row>
    <row r="3027" spans="1:12">
      <c r="A3027" s="2" t="s">
        <v>5500</v>
      </c>
      <c r="B3027" s="2">
        <v>1290630</v>
      </c>
      <c r="C3027" s="2" t="s">
        <v>3148</v>
      </c>
      <c r="D3027" s="2" t="s">
        <v>3149</v>
      </c>
      <c r="E3027" s="2">
        <v>-11000</v>
      </c>
      <c r="F3027" s="2">
        <v>-11000</v>
      </c>
      <c r="G3027" s="34">
        <v>43909</v>
      </c>
      <c r="H3027" s="2">
        <v>8</v>
      </c>
      <c r="I3027" s="2" t="s">
        <v>4179</v>
      </c>
      <c r="J3027" s="2" t="s">
        <v>4062</v>
      </c>
      <c r="K3027" s="2" t="s">
        <v>3682</v>
      </c>
      <c r="L3027" s="373" t="s">
        <v>3461</v>
      </c>
    </row>
    <row r="3028" spans="1:12">
      <c r="A3028" s="2" t="s">
        <v>5501</v>
      </c>
      <c r="B3028" s="2">
        <v>1282875</v>
      </c>
      <c r="C3028" s="2" t="s">
        <v>3148</v>
      </c>
      <c r="D3028" s="2" t="s">
        <v>3149</v>
      </c>
      <c r="E3028" s="2">
        <v>-11000</v>
      </c>
      <c r="F3028" s="2">
        <v>-11000</v>
      </c>
      <c r="G3028" s="34">
        <v>43882</v>
      </c>
      <c r="H3028" s="2">
        <v>35</v>
      </c>
      <c r="I3028" s="2" t="s">
        <v>4177</v>
      </c>
      <c r="J3028" s="2" t="s">
        <v>5497</v>
      </c>
      <c r="K3028" s="2" t="s">
        <v>3682</v>
      </c>
      <c r="L3028" s="373" t="s">
        <v>3461</v>
      </c>
    </row>
    <row r="3029" spans="1:12">
      <c r="A3029" s="2" t="s">
        <v>4063</v>
      </c>
      <c r="B3029" s="2">
        <v>1227251</v>
      </c>
      <c r="C3029" s="2" t="s">
        <v>3148</v>
      </c>
      <c r="D3029" s="2" t="s">
        <v>3149</v>
      </c>
      <c r="E3029" s="2">
        <v>-10000</v>
      </c>
      <c r="F3029" s="2">
        <v>-10000</v>
      </c>
      <c r="G3029" s="34">
        <v>43714</v>
      </c>
      <c r="H3029" s="2">
        <v>203</v>
      </c>
      <c r="I3029" s="2" t="s">
        <v>3870</v>
      </c>
      <c r="J3029" s="2" t="s">
        <v>4062</v>
      </c>
      <c r="K3029" s="2" t="s">
        <v>3682</v>
      </c>
      <c r="L3029" s="373" t="s">
        <v>3461</v>
      </c>
    </row>
    <row r="3030" spans="1:12">
      <c r="A3030" s="2" t="s">
        <v>5502</v>
      </c>
      <c r="B3030" s="2">
        <v>1287561</v>
      </c>
      <c r="C3030" s="2" t="s">
        <v>3148</v>
      </c>
      <c r="D3030" s="2" t="s">
        <v>3149</v>
      </c>
      <c r="E3030" s="2">
        <v>-11000</v>
      </c>
      <c r="F3030" s="2">
        <v>-11000</v>
      </c>
      <c r="G3030" s="34">
        <v>43899</v>
      </c>
      <c r="H3030" s="2">
        <v>18</v>
      </c>
      <c r="I3030" s="2" t="s">
        <v>4179</v>
      </c>
      <c r="J3030" s="2" t="s">
        <v>4062</v>
      </c>
      <c r="K3030" s="2" t="s">
        <v>3682</v>
      </c>
      <c r="L3030" s="373" t="s">
        <v>3461</v>
      </c>
    </row>
    <row r="3031" spans="1:12">
      <c r="A3031" s="2" t="s">
        <v>5503</v>
      </c>
      <c r="B3031" s="2">
        <v>1280736</v>
      </c>
      <c r="C3031" s="2" t="s">
        <v>3148</v>
      </c>
      <c r="D3031" s="2" t="s">
        <v>3149</v>
      </c>
      <c r="E3031" s="2">
        <v>-1000</v>
      </c>
      <c r="F3031" s="2">
        <v>-1000</v>
      </c>
      <c r="G3031" s="34">
        <v>43875</v>
      </c>
      <c r="H3031" s="2">
        <v>42</v>
      </c>
      <c r="I3031" s="2" t="s">
        <v>4177</v>
      </c>
      <c r="J3031" s="2" t="s">
        <v>4062</v>
      </c>
      <c r="K3031" s="2" t="s">
        <v>3682</v>
      </c>
      <c r="L3031" s="373" t="s">
        <v>3461</v>
      </c>
    </row>
    <row r="3032" spans="1:12">
      <c r="A3032" s="2" t="s">
        <v>5504</v>
      </c>
      <c r="B3032" s="2">
        <v>870481</v>
      </c>
      <c r="C3032" s="2" t="s">
        <v>3148</v>
      </c>
      <c r="D3032" s="2" t="s">
        <v>3149</v>
      </c>
      <c r="E3032" s="2">
        <v>-11000</v>
      </c>
      <c r="F3032" s="2">
        <v>-11000</v>
      </c>
      <c r="G3032" s="34">
        <v>43874</v>
      </c>
      <c r="H3032" s="2">
        <v>43</v>
      </c>
      <c r="I3032" s="2" t="s">
        <v>4177</v>
      </c>
      <c r="J3032" s="2" t="s">
        <v>4062</v>
      </c>
      <c r="K3032" s="2" t="s">
        <v>3682</v>
      </c>
      <c r="L3032" s="373" t="s">
        <v>3461</v>
      </c>
    </row>
    <row r="3033" spans="1:12">
      <c r="A3033" s="2" t="s">
        <v>5505</v>
      </c>
      <c r="B3033" s="2">
        <v>1280729</v>
      </c>
      <c r="C3033" s="2" t="s">
        <v>3148</v>
      </c>
      <c r="D3033" s="2" t="s">
        <v>3149</v>
      </c>
      <c r="E3033" s="2">
        <v>-11000</v>
      </c>
      <c r="F3033" s="2">
        <v>-11000</v>
      </c>
      <c r="G3033" s="34">
        <v>43875</v>
      </c>
      <c r="H3033" s="2">
        <v>42</v>
      </c>
      <c r="I3033" s="2" t="s">
        <v>4177</v>
      </c>
      <c r="J3033" s="2" t="s">
        <v>4062</v>
      </c>
      <c r="K3033" s="2" t="s">
        <v>3682</v>
      </c>
      <c r="L3033" s="373" t="s">
        <v>3461</v>
      </c>
    </row>
    <row r="3034" spans="1:12">
      <c r="A3034" s="2" t="s">
        <v>5506</v>
      </c>
      <c r="B3034" s="2">
        <v>1285355</v>
      </c>
      <c r="C3034" s="2" t="s">
        <v>3148</v>
      </c>
      <c r="D3034" s="2" t="s">
        <v>3149</v>
      </c>
      <c r="E3034" s="2">
        <v>-11000</v>
      </c>
      <c r="F3034" s="2">
        <v>-11000</v>
      </c>
      <c r="G3034" s="34">
        <v>43894</v>
      </c>
      <c r="H3034" s="2">
        <v>23</v>
      </c>
      <c r="I3034" s="2" t="s">
        <v>4179</v>
      </c>
      <c r="J3034" s="2" t="s">
        <v>5497</v>
      </c>
      <c r="K3034" s="2" t="s">
        <v>3682</v>
      </c>
      <c r="L3034" s="373" t="s">
        <v>3461</v>
      </c>
    </row>
    <row r="3035" spans="1:12">
      <c r="A3035" s="2" t="s">
        <v>5507</v>
      </c>
      <c r="B3035" s="2">
        <v>1062011</v>
      </c>
      <c r="C3035" s="2" t="s">
        <v>3148</v>
      </c>
      <c r="D3035" s="2" t="s">
        <v>3149</v>
      </c>
      <c r="E3035" s="2">
        <v>-1166466</v>
      </c>
      <c r="F3035" s="2">
        <v>-35692.400000000001</v>
      </c>
      <c r="G3035" s="34">
        <v>43909</v>
      </c>
      <c r="H3035" s="2">
        <v>8</v>
      </c>
      <c r="I3035" s="2" t="s">
        <v>4179</v>
      </c>
      <c r="J3035" s="2" t="s">
        <v>5497</v>
      </c>
      <c r="K3035" s="2" t="s">
        <v>3682</v>
      </c>
      <c r="L3035" s="373" t="s">
        <v>3461</v>
      </c>
    </row>
    <row r="3036" spans="1:12">
      <c r="A3036" s="2" t="s">
        <v>5508</v>
      </c>
      <c r="B3036" s="2">
        <v>1286848</v>
      </c>
      <c r="C3036" s="2" t="s">
        <v>3148</v>
      </c>
      <c r="D3036" s="2" t="s">
        <v>3149</v>
      </c>
      <c r="E3036" s="2">
        <v>-10000</v>
      </c>
      <c r="F3036" s="2">
        <v>-10000</v>
      </c>
      <c r="G3036" s="34">
        <v>43896</v>
      </c>
      <c r="H3036" s="2">
        <v>21</v>
      </c>
      <c r="I3036" s="2" t="s">
        <v>4179</v>
      </c>
      <c r="J3036" s="2" t="s">
        <v>4062</v>
      </c>
      <c r="K3036" s="2" t="s">
        <v>3682</v>
      </c>
      <c r="L3036" s="373" t="s">
        <v>3461</v>
      </c>
    </row>
    <row r="3037" spans="1:12">
      <c r="A3037" s="2" t="s">
        <v>5509</v>
      </c>
      <c r="B3037" s="2">
        <v>1263908</v>
      </c>
      <c r="C3037" s="2" t="s">
        <v>3148</v>
      </c>
      <c r="D3037" s="2" t="s">
        <v>3149</v>
      </c>
      <c r="E3037" s="2">
        <v>-21000</v>
      </c>
      <c r="F3037" s="2">
        <v>-21000</v>
      </c>
      <c r="G3037" s="34">
        <v>43847</v>
      </c>
      <c r="H3037" s="2">
        <v>70</v>
      </c>
      <c r="I3037" s="2" t="s">
        <v>4181</v>
      </c>
      <c r="J3037" s="2" t="s">
        <v>4062</v>
      </c>
      <c r="K3037" s="2" t="s">
        <v>3682</v>
      </c>
      <c r="L3037" s="373" t="s">
        <v>3461</v>
      </c>
    </row>
    <row r="3038" spans="1:12">
      <c r="A3038" s="2" t="s">
        <v>5510</v>
      </c>
      <c r="B3038" s="2">
        <v>1289941</v>
      </c>
      <c r="C3038" s="2" t="s">
        <v>3148</v>
      </c>
      <c r="D3038" s="2" t="s">
        <v>3149</v>
      </c>
      <c r="E3038" s="2">
        <v>-11000</v>
      </c>
      <c r="F3038" s="2">
        <v>-11000</v>
      </c>
      <c r="G3038" s="34">
        <v>43906</v>
      </c>
      <c r="H3038" s="2">
        <v>11</v>
      </c>
      <c r="I3038" s="2" t="s">
        <v>4179</v>
      </c>
      <c r="J3038" s="2" t="s">
        <v>5497</v>
      </c>
      <c r="K3038" s="2" t="s">
        <v>3682</v>
      </c>
      <c r="L3038" s="373" t="s">
        <v>3461</v>
      </c>
    </row>
    <row r="3039" spans="1:12">
      <c r="A3039" s="2" t="s">
        <v>5511</v>
      </c>
      <c r="B3039" s="2">
        <v>1283438</v>
      </c>
      <c r="C3039" s="2" t="s">
        <v>3148</v>
      </c>
      <c r="D3039" s="2" t="s">
        <v>3149</v>
      </c>
      <c r="E3039" s="2">
        <v>-10000</v>
      </c>
      <c r="F3039" s="2">
        <v>-10000</v>
      </c>
      <c r="G3039" s="34">
        <v>43902</v>
      </c>
      <c r="H3039" s="2">
        <v>15</v>
      </c>
      <c r="I3039" s="2" t="s">
        <v>4179</v>
      </c>
      <c r="J3039" s="2" t="s">
        <v>4062</v>
      </c>
      <c r="K3039" s="2" t="s">
        <v>3682</v>
      </c>
      <c r="L3039" s="373" t="s">
        <v>3461</v>
      </c>
    </row>
    <row r="3040" spans="1:12">
      <c r="A3040" s="2" t="s">
        <v>5512</v>
      </c>
      <c r="B3040" s="2">
        <v>1283935</v>
      </c>
      <c r="C3040" s="2" t="s">
        <v>3148</v>
      </c>
      <c r="D3040" s="2" t="s">
        <v>3149</v>
      </c>
      <c r="E3040" s="2">
        <v>-11000</v>
      </c>
      <c r="F3040" s="2">
        <v>-11000</v>
      </c>
      <c r="G3040" s="34">
        <v>43886</v>
      </c>
      <c r="H3040" s="2">
        <v>31</v>
      </c>
      <c r="I3040" s="2" t="s">
        <v>4177</v>
      </c>
      <c r="J3040" s="2" t="s">
        <v>4062</v>
      </c>
      <c r="K3040" s="2" t="s">
        <v>3682</v>
      </c>
      <c r="L3040" s="373" t="s">
        <v>3461</v>
      </c>
    </row>
    <row r="3041" spans="1:12">
      <c r="A3041" s="2" t="s">
        <v>5513</v>
      </c>
      <c r="B3041" s="2">
        <v>352617</v>
      </c>
      <c r="C3041" s="2" t="s">
        <v>3148</v>
      </c>
      <c r="D3041" s="2" t="s">
        <v>3149</v>
      </c>
      <c r="E3041" s="2">
        <v>-11000</v>
      </c>
      <c r="F3041" s="2">
        <v>-11000</v>
      </c>
      <c r="G3041" s="34">
        <v>43867</v>
      </c>
      <c r="H3041" s="2">
        <v>50</v>
      </c>
      <c r="I3041" s="2" t="s">
        <v>4177</v>
      </c>
      <c r="J3041" s="2" t="s">
        <v>4062</v>
      </c>
      <c r="K3041" s="2" t="s">
        <v>3682</v>
      </c>
      <c r="L3041" s="373" t="s">
        <v>3461</v>
      </c>
    </row>
    <row r="3042" spans="1:12">
      <c r="A3042" s="2" t="s">
        <v>5514</v>
      </c>
      <c r="B3042" s="2">
        <v>1236354</v>
      </c>
      <c r="C3042" s="2" t="s">
        <v>3148</v>
      </c>
      <c r="D3042" s="2" t="s">
        <v>3149</v>
      </c>
      <c r="E3042" s="2">
        <v>-1000</v>
      </c>
      <c r="F3042" s="2">
        <v>-1000</v>
      </c>
      <c r="G3042" s="34">
        <v>43741</v>
      </c>
      <c r="H3042" s="2">
        <v>176</v>
      </c>
      <c r="I3042" s="2" t="s">
        <v>4174</v>
      </c>
      <c r="J3042" s="2" t="s">
        <v>4062</v>
      </c>
      <c r="K3042" s="2" t="s">
        <v>3682</v>
      </c>
      <c r="L3042" s="373" t="s">
        <v>3461</v>
      </c>
    </row>
    <row r="3043" spans="1:12">
      <c r="A3043" s="2" t="s">
        <v>5506</v>
      </c>
      <c r="B3043" s="2">
        <v>1285355</v>
      </c>
      <c r="C3043" s="2" t="s">
        <v>3148</v>
      </c>
      <c r="D3043" s="2" t="s">
        <v>3149</v>
      </c>
      <c r="E3043" s="2">
        <v>-716746</v>
      </c>
      <c r="F3043" s="2">
        <v>-33846.04</v>
      </c>
      <c r="G3043" s="34">
        <v>43894</v>
      </c>
      <c r="H3043" s="2">
        <v>23</v>
      </c>
      <c r="I3043" s="2" t="s">
        <v>4179</v>
      </c>
      <c r="J3043" s="2" t="s">
        <v>5497</v>
      </c>
      <c r="K3043" s="2" t="s">
        <v>3682</v>
      </c>
      <c r="L3043" s="373" t="s">
        <v>3461</v>
      </c>
    </row>
    <row r="3044" spans="1:12">
      <c r="A3044" s="2" t="s">
        <v>5511</v>
      </c>
      <c r="B3044" s="2">
        <v>1283438</v>
      </c>
      <c r="C3044" s="2" t="s">
        <v>3148</v>
      </c>
      <c r="D3044" s="2" t="s">
        <v>3149</v>
      </c>
      <c r="E3044" s="2">
        <v>-1000</v>
      </c>
      <c r="F3044" s="2">
        <v>-1000</v>
      </c>
      <c r="G3044" s="34">
        <v>43885</v>
      </c>
      <c r="H3044" s="2">
        <v>32</v>
      </c>
      <c r="I3044" s="2" t="s">
        <v>4177</v>
      </c>
      <c r="J3044" s="2" t="s">
        <v>4062</v>
      </c>
      <c r="K3044" s="2" t="s">
        <v>3682</v>
      </c>
      <c r="L3044" s="373" t="s">
        <v>3461</v>
      </c>
    </row>
    <row r="3045" spans="1:12">
      <c r="A3045" s="2" t="s">
        <v>5515</v>
      </c>
      <c r="B3045" s="2">
        <v>1286563</v>
      </c>
      <c r="C3045" s="2" t="s">
        <v>3148</v>
      </c>
      <c r="D3045" s="2" t="s">
        <v>3149</v>
      </c>
      <c r="E3045" s="2">
        <v>-457734</v>
      </c>
      <c r="F3045" s="2">
        <v>-101799.19</v>
      </c>
      <c r="G3045" s="34">
        <v>43910</v>
      </c>
      <c r="H3045" s="2">
        <v>7</v>
      </c>
      <c r="I3045" s="2" t="s">
        <v>4179</v>
      </c>
      <c r="J3045" s="2" t="s">
        <v>5497</v>
      </c>
      <c r="K3045" s="2" t="s">
        <v>3682</v>
      </c>
      <c r="L3045" s="373" t="s">
        <v>3461</v>
      </c>
    </row>
    <row r="3046" spans="1:12">
      <c r="A3046" s="2" t="s">
        <v>5516</v>
      </c>
      <c r="B3046" s="2">
        <v>1289004</v>
      </c>
      <c r="C3046" s="2" t="s">
        <v>3148</v>
      </c>
      <c r="D3046" s="2" t="s">
        <v>3149</v>
      </c>
      <c r="E3046" s="2">
        <v>-18000</v>
      </c>
      <c r="F3046" s="2">
        <v>-18000</v>
      </c>
      <c r="G3046" s="34">
        <v>43910</v>
      </c>
      <c r="H3046" s="2">
        <v>7</v>
      </c>
      <c r="I3046" s="2" t="s">
        <v>4179</v>
      </c>
      <c r="J3046" s="2" t="s">
        <v>4065</v>
      </c>
      <c r="K3046" s="2" t="s">
        <v>3677</v>
      </c>
      <c r="L3046" s="373" t="s">
        <v>3461</v>
      </c>
    </row>
    <row r="3047" spans="1:12">
      <c r="A3047" s="2" t="s">
        <v>5517</v>
      </c>
      <c r="B3047" s="2">
        <v>1289599</v>
      </c>
      <c r="C3047" s="2" t="s">
        <v>3148</v>
      </c>
      <c r="D3047" s="2" t="s">
        <v>3149</v>
      </c>
      <c r="E3047" s="2">
        <v>-5000</v>
      </c>
      <c r="F3047" s="2">
        <v>-5000</v>
      </c>
      <c r="G3047" s="34">
        <v>43906</v>
      </c>
      <c r="H3047" s="2">
        <v>11</v>
      </c>
      <c r="I3047" s="2" t="s">
        <v>4179</v>
      </c>
      <c r="J3047" s="2" t="s">
        <v>4065</v>
      </c>
      <c r="K3047" s="2" t="s">
        <v>3677</v>
      </c>
      <c r="L3047" s="373" t="s">
        <v>3461</v>
      </c>
    </row>
    <row r="3048" spans="1:12">
      <c r="A3048" s="2" t="s">
        <v>5518</v>
      </c>
      <c r="B3048" s="2">
        <v>1288126</v>
      </c>
      <c r="C3048" s="2" t="s">
        <v>3148</v>
      </c>
      <c r="D3048" s="2" t="s">
        <v>3149</v>
      </c>
      <c r="E3048" s="2">
        <v>-8000</v>
      </c>
      <c r="F3048" s="2">
        <v>-8000</v>
      </c>
      <c r="G3048" s="34">
        <v>43906</v>
      </c>
      <c r="H3048" s="2">
        <v>11</v>
      </c>
      <c r="I3048" s="2" t="s">
        <v>4179</v>
      </c>
      <c r="J3048" s="2" t="s">
        <v>4065</v>
      </c>
      <c r="K3048" s="2" t="s">
        <v>3677</v>
      </c>
      <c r="L3048" s="373" t="s">
        <v>3461</v>
      </c>
    </row>
    <row r="3049" spans="1:12">
      <c r="A3049" s="2" t="s">
        <v>5519</v>
      </c>
      <c r="B3049" s="2">
        <v>1288631</v>
      </c>
      <c r="C3049" s="2" t="s">
        <v>3148</v>
      </c>
      <c r="D3049" s="2" t="s">
        <v>3149</v>
      </c>
      <c r="E3049" s="2">
        <v>-11000</v>
      </c>
      <c r="F3049" s="2">
        <v>-11000</v>
      </c>
      <c r="G3049" s="34">
        <v>43902</v>
      </c>
      <c r="H3049" s="2">
        <v>15</v>
      </c>
      <c r="I3049" s="2" t="s">
        <v>4179</v>
      </c>
      <c r="J3049" s="2" t="s">
        <v>4068</v>
      </c>
      <c r="K3049" s="2" t="s">
        <v>3677</v>
      </c>
      <c r="L3049" s="373" t="s">
        <v>3461</v>
      </c>
    </row>
    <row r="3050" spans="1:12">
      <c r="A3050" s="2" t="s">
        <v>5109</v>
      </c>
      <c r="B3050" s="2">
        <v>1285788</v>
      </c>
      <c r="C3050" s="2" t="s">
        <v>3148</v>
      </c>
      <c r="D3050" s="2" t="s">
        <v>3149</v>
      </c>
      <c r="E3050" s="2">
        <v>-392827</v>
      </c>
      <c r="F3050" s="2">
        <v>-1010.71</v>
      </c>
      <c r="G3050" s="34">
        <v>43897</v>
      </c>
      <c r="H3050" s="2">
        <v>20</v>
      </c>
      <c r="I3050" s="2" t="s">
        <v>4179</v>
      </c>
      <c r="J3050" s="2" t="s">
        <v>4068</v>
      </c>
      <c r="K3050" s="2" t="s">
        <v>3677</v>
      </c>
      <c r="L3050" s="373" t="s">
        <v>3461</v>
      </c>
    </row>
    <row r="3051" spans="1:12">
      <c r="A3051" s="2" t="s">
        <v>5520</v>
      </c>
      <c r="B3051" s="2">
        <v>1284967</v>
      </c>
      <c r="C3051" s="2" t="s">
        <v>3148</v>
      </c>
      <c r="D3051" s="2" t="s">
        <v>3149</v>
      </c>
      <c r="E3051" s="2">
        <v>-499000</v>
      </c>
      <c r="F3051" s="2">
        <v>-2090.11</v>
      </c>
      <c r="G3051" s="34">
        <v>43893</v>
      </c>
      <c r="H3051" s="2">
        <v>24</v>
      </c>
      <c r="I3051" s="2" t="s">
        <v>4179</v>
      </c>
      <c r="J3051" s="2" t="s">
        <v>4068</v>
      </c>
      <c r="K3051" s="2" t="s">
        <v>3677</v>
      </c>
      <c r="L3051" s="373" t="s">
        <v>3461</v>
      </c>
    </row>
    <row r="3052" spans="1:12">
      <c r="A3052" s="2" t="s">
        <v>5521</v>
      </c>
      <c r="B3052" s="2">
        <v>1277605</v>
      </c>
      <c r="C3052" s="2" t="s">
        <v>3148</v>
      </c>
      <c r="D3052" s="2" t="s">
        <v>3149</v>
      </c>
      <c r="E3052" s="2">
        <v>-10000</v>
      </c>
      <c r="F3052" s="2">
        <v>-10000</v>
      </c>
      <c r="G3052" s="34">
        <v>43864</v>
      </c>
      <c r="H3052" s="2">
        <v>53</v>
      </c>
      <c r="I3052" s="2" t="s">
        <v>4177</v>
      </c>
      <c r="J3052" s="2" t="s">
        <v>4065</v>
      </c>
      <c r="K3052" s="2" t="s">
        <v>3677</v>
      </c>
      <c r="L3052" s="373" t="s">
        <v>3461</v>
      </c>
    </row>
    <row r="3053" spans="1:12">
      <c r="A3053" s="2" t="s">
        <v>5522</v>
      </c>
      <c r="B3053" s="2">
        <v>1253016</v>
      </c>
      <c r="C3053" s="2" t="s">
        <v>3148</v>
      </c>
      <c r="D3053" s="2" t="s">
        <v>3149</v>
      </c>
      <c r="E3053" s="2">
        <v>-453087</v>
      </c>
      <c r="F3053" s="2">
        <v>-2986.15</v>
      </c>
      <c r="G3053" s="34">
        <v>43806</v>
      </c>
      <c r="H3053" s="2">
        <v>111</v>
      </c>
      <c r="I3053" s="2" t="s">
        <v>4174</v>
      </c>
      <c r="J3053" s="2" t="s">
        <v>4068</v>
      </c>
      <c r="K3053" s="2" t="s">
        <v>3677</v>
      </c>
      <c r="L3053" s="373" t="s">
        <v>3461</v>
      </c>
    </row>
    <row r="3054" spans="1:12">
      <c r="A3054" s="2" t="s">
        <v>4064</v>
      </c>
      <c r="B3054" s="2">
        <v>1217740</v>
      </c>
      <c r="C3054" s="2" t="s">
        <v>3148</v>
      </c>
      <c r="D3054" s="2" t="s">
        <v>3149</v>
      </c>
      <c r="E3054" s="2">
        <v>-100</v>
      </c>
      <c r="F3054" s="2">
        <v>-100</v>
      </c>
      <c r="G3054" s="34">
        <v>43680</v>
      </c>
      <c r="H3054" s="2">
        <v>237</v>
      </c>
      <c r="I3054" s="2" t="s">
        <v>3870</v>
      </c>
      <c r="J3054" s="2" t="s">
        <v>4065</v>
      </c>
      <c r="K3054" s="2" t="s">
        <v>3677</v>
      </c>
      <c r="L3054" s="373" t="s">
        <v>3461</v>
      </c>
    </row>
    <row r="3055" spans="1:12">
      <c r="A3055" s="2" t="s">
        <v>4686</v>
      </c>
      <c r="B3055" s="2">
        <v>1269038</v>
      </c>
      <c r="C3055" s="2" t="s">
        <v>3148</v>
      </c>
      <c r="D3055" s="2" t="s">
        <v>3149</v>
      </c>
      <c r="E3055" s="2">
        <v>-10000</v>
      </c>
      <c r="F3055" s="2">
        <v>-10000</v>
      </c>
      <c r="G3055" s="34">
        <v>43892</v>
      </c>
      <c r="H3055" s="2">
        <v>25</v>
      </c>
      <c r="I3055" s="2" t="s">
        <v>4179</v>
      </c>
      <c r="J3055" s="2" t="s">
        <v>4065</v>
      </c>
      <c r="K3055" s="2" t="s">
        <v>3677</v>
      </c>
      <c r="L3055" s="373" t="s">
        <v>3461</v>
      </c>
    </row>
    <row r="3056" spans="1:12">
      <c r="A3056" s="2" t="s">
        <v>5523</v>
      </c>
      <c r="B3056" s="2">
        <v>1250730</v>
      </c>
      <c r="C3056" s="2" t="s">
        <v>3148</v>
      </c>
      <c r="D3056" s="2" t="s">
        <v>3149</v>
      </c>
      <c r="E3056" s="2">
        <v>-1000</v>
      </c>
      <c r="F3056" s="2">
        <v>-1000</v>
      </c>
      <c r="G3056" s="34">
        <v>43784</v>
      </c>
      <c r="H3056" s="2">
        <v>133</v>
      </c>
      <c r="I3056" s="2" t="s">
        <v>4174</v>
      </c>
      <c r="J3056" s="2" t="s">
        <v>4065</v>
      </c>
      <c r="K3056" s="2" t="s">
        <v>3677</v>
      </c>
      <c r="L3056" s="373" t="s">
        <v>3461</v>
      </c>
    </row>
    <row r="3057" spans="1:12">
      <c r="A3057" s="2" t="s">
        <v>4066</v>
      </c>
      <c r="B3057" s="2">
        <v>1200132</v>
      </c>
      <c r="C3057" s="2" t="s">
        <v>3148</v>
      </c>
      <c r="D3057" s="2" t="s">
        <v>3149</v>
      </c>
      <c r="E3057" s="2">
        <v>-1000</v>
      </c>
      <c r="F3057" s="2">
        <v>-1000</v>
      </c>
      <c r="G3057" s="34">
        <v>43621</v>
      </c>
      <c r="H3057" s="2">
        <v>296</v>
      </c>
      <c r="I3057" s="2" t="s">
        <v>3870</v>
      </c>
      <c r="J3057" s="2" t="s">
        <v>4065</v>
      </c>
      <c r="K3057" s="2" t="s">
        <v>3677</v>
      </c>
      <c r="L3057" s="373" t="s">
        <v>3461</v>
      </c>
    </row>
    <row r="3058" spans="1:12">
      <c r="A3058" s="2" t="s">
        <v>5516</v>
      </c>
      <c r="B3058" s="2">
        <v>1289004</v>
      </c>
      <c r="C3058" s="2" t="s">
        <v>3148</v>
      </c>
      <c r="D3058" s="2" t="s">
        <v>3149</v>
      </c>
      <c r="E3058" s="2">
        <v>-24000</v>
      </c>
      <c r="F3058" s="2">
        <v>-6800.16</v>
      </c>
      <c r="G3058" s="34">
        <v>43908</v>
      </c>
      <c r="H3058" s="2">
        <v>9</v>
      </c>
      <c r="I3058" s="2" t="s">
        <v>4179</v>
      </c>
      <c r="J3058" s="2" t="s">
        <v>4065</v>
      </c>
      <c r="K3058" s="2" t="s">
        <v>3677</v>
      </c>
      <c r="L3058" s="373" t="s">
        <v>3461</v>
      </c>
    </row>
    <row r="3059" spans="1:12">
      <c r="A3059" s="2" t="s">
        <v>5524</v>
      </c>
      <c r="B3059" s="2">
        <v>1285545</v>
      </c>
      <c r="C3059" s="2" t="s">
        <v>3148</v>
      </c>
      <c r="D3059" s="2" t="s">
        <v>3149</v>
      </c>
      <c r="E3059" s="2">
        <v>-435000</v>
      </c>
      <c r="F3059" s="2">
        <v>-0.28999999999999998</v>
      </c>
      <c r="G3059" s="34">
        <v>43899</v>
      </c>
      <c r="H3059" s="2">
        <v>18</v>
      </c>
      <c r="I3059" s="2" t="s">
        <v>4179</v>
      </c>
      <c r="J3059" s="2" t="s">
        <v>4068</v>
      </c>
      <c r="K3059" s="2" t="s">
        <v>3677</v>
      </c>
      <c r="L3059" s="373" t="s">
        <v>3461</v>
      </c>
    </row>
    <row r="3060" spans="1:12">
      <c r="A3060" s="2" t="s">
        <v>4202</v>
      </c>
      <c r="B3060" s="2">
        <v>1275643</v>
      </c>
      <c r="C3060" s="2" t="s">
        <v>3148</v>
      </c>
      <c r="D3060" s="2" t="s">
        <v>3149</v>
      </c>
      <c r="E3060" s="2">
        <v>-4000</v>
      </c>
      <c r="F3060" s="2">
        <v>-4000</v>
      </c>
      <c r="G3060" s="34">
        <v>43890</v>
      </c>
      <c r="H3060" s="2">
        <v>27</v>
      </c>
      <c r="I3060" s="2" t="s">
        <v>4179</v>
      </c>
      <c r="J3060" s="2" t="s">
        <v>4065</v>
      </c>
      <c r="K3060" s="2" t="s">
        <v>3677</v>
      </c>
      <c r="L3060" s="373" t="s">
        <v>3461</v>
      </c>
    </row>
    <row r="3061" spans="1:12">
      <c r="A3061" s="2" t="s">
        <v>5525</v>
      </c>
      <c r="B3061" s="2">
        <v>1254119</v>
      </c>
      <c r="C3061" s="2" t="s">
        <v>3148</v>
      </c>
      <c r="D3061" s="2" t="s">
        <v>3149</v>
      </c>
      <c r="E3061" s="2">
        <v>-8000</v>
      </c>
      <c r="F3061" s="2">
        <v>-8000</v>
      </c>
      <c r="G3061" s="34">
        <v>43802</v>
      </c>
      <c r="H3061" s="2">
        <v>115</v>
      </c>
      <c r="I3061" s="2" t="s">
        <v>4174</v>
      </c>
      <c r="J3061" s="2" t="s">
        <v>4065</v>
      </c>
      <c r="K3061" s="2" t="s">
        <v>3677</v>
      </c>
      <c r="L3061" s="373" t="s">
        <v>3461</v>
      </c>
    </row>
    <row r="3062" spans="1:12">
      <c r="A3062" s="2" t="s">
        <v>5525</v>
      </c>
      <c r="B3062" s="2">
        <v>1254119</v>
      </c>
      <c r="C3062" s="2" t="s">
        <v>3148</v>
      </c>
      <c r="D3062" s="2" t="s">
        <v>3149</v>
      </c>
      <c r="E3062" s="2">
        <v>-2000</v>
      </c>
      <c r="F3062" s="2">
        <v>-2000</v>
      </c>
      <c r="G3062" s="34">
        <v>43795</v>
      </c>
      <c r="H3062" s="2">
        <v>122</v>
      </c>
      <c r="I3062" s="2" t="s">
        <v>4174</v>
      </c>
      <c r="J3062" s="2" t="s">
        <v>4065</v>
      </c>
      <c r="K3062" s="2" t="s">
        <v>3677</v>
      </c>
      <c r="L3062" s="373" t="s">
        <v>3461</v>
      </c>
    </row>
    <row r="3063" spans="1:12">
      <c r="A3063" s="2" t="s">
        <v>5526</v>
      </c>
      <c r="B3063" s="2">
        <v>1232206</v>
      </c>
      <c r="C3063" s="2" t="s">
        <v>3148</v>
      </c>
      <c r="D3063" s="2" t="s">
        <v>3149</v>
      </c>
      <c r="E3063" s="2">
        <v>-425384</v>
      </c>
      <c r="F3063" s="2">
        <v>-3587.75</v>
      </c>
      <c r="G3063" s="34">
        <v>43745</v>
      </c>
      <c r="H3063" s="2">
        <v>172</v>
      </c>
      <c r="I3063" s="2" t="s">
        <v>4174</v>
      </c>
      <c r="J3063" s="2" t="s">
        <v>4068</v>
      </c>
      <c r="K3063" s="2" t="s">
        <v>3677</v>
      </c>
      <c r="L3063" s="373" t="s">
        <v>3461</v>
      </c>
    </row>
    <row r="3064" spans="1:12">
      <c r="A3064" s="2" t="s">
        <v>5518</v>
      </c>
      <c r="B3064" s="2">
        <v>1288126</v>
      </c>
      <c r="C3064" s="2" t="s">
        <v>3148</v>
      </c>
      <c r="D3064" s="2" t="s">
        <v>3149</v>
      </c>
      <c r="E3064" s="2">
        <v>-2000</v>
      </c>
      <c r="F3064" s="2">
        <v>-2000</v>
      </c>
      <c r="G3064" s="34">
        <v>43901</v>
      </c>
      <c r="H3064" s="2">
        <v>16</v>
      </c>
      <c r="I3064" s="2" t="s">
        <v>4179</v>
      </c>
      <c r="J3064" s="2" t="s">
        <v>4065</v>
      </c>
      <c r="K3064" s="2" t="s">
        <v>3677</v>
      </c>
      <c r="L3064" s="373" t="s">
        <v>3461</v>
      </c>
    </row>
    <row r="3065" spans="1:12">
      <c r="A3065" s="2" t="s">
        <v>5527</v>
      </c>
      <c r="B3065" s="2">
        <v>1290532</v>
      </c>
      <c r="C3065" s="2" t="s">
        <v>3148</v>
      </c>
      <c r="D3065" s="2" t="s">
        <v>3149</v>
      </c>
      <c r="E3065" s="2">
        <v>-10000</v>
      </c>
      <c r="F3065" s="2">
        <v>-10000</v>
      </c>
      <c r="G3065" s="34">
        <v>43908</v>
      </c>
      <c r="H3065" s="2">
        <v>9</v>
      </c>
      <c r="I3065" s="2" t="s">
        <v>4179</v>
      </c>
      <c r="J3065" s="2" t="s">
        <v>4068</v>
      </c>
      <c r="K3065" s="2" t="s">
        <v>3677</v>
      </c>
      <c r="L3065" s="373" t="s">
        <v>3461</v>
      </c>
    </row>
    <row r="3066" spans="1:12">
      <c r="A3066" s="2" t="s">
        <v>5528</v>
      </c>
      <c r="B3066" s="2">
        <v>1289343</v>
      </c>
      <c r="C3066" s="2" t="s">
        <v>3148</v>
      </c>
      <c r="D3066" s="2" t="s">
        <v>3149</v>
      </c>
      <c r="E3066" s="2">
        <v>-10000</v>
      </c>
      <c r="F3066" s="2">
        <v>-10000</v>
      </c>
      <c r="G3066" s="34">
        <v>43904</v>
      </c>
      <c r="H3066" s="2">
        <v>13</v>
      </c>
      <c r="I3066" s="2" t="s">
        <v>4179</v>
      </c>
      <c r="J3066" s="2" t="s">
        <v>4065</v>
      </c>
      <c r="K3066" s="2" t="s">
        <v>3677</v>
      </c>
      <c r="L3066" s="373" t="s">
        <v>3461</v>
      </c>
    </row>
    <row r="3067" spans="1:12">
      <c r="A3067" s="2" t="s">
        <v>3944</v>
      </c>
      <c r="B3067" s="2">
        <v>1284795</v>
      </c>
      <c r="C3067" s="2" t="s">
        <v>3148</v>
      </c>
      <c r="D3067" s="2" t="s">
        <v>3149</v>
      </c>
      <c r="E3067" s="2">
        <v>-11000</v>
      </c>
      <c r="F3067" s="2">
        <v>-11000</v>
      </c>
      <c r="G3067" s="34">
        <v>43889</v>
      </c>
      <c r="H3067" s="2">
        <v>28</v>
      </c>
      <c r="I3067" s="2" t="s">
        <v>4179</v>
      </c>
      <c r="J3067" s="2" t="s">
        <v>4065</v>
      </c>
      <c r="K3067" s="2" t="s">
        <v>3677</v>
      </c>
      <c r="L3067" s="373" t="s">
        <v>3461</v>
      </c>
    </row>
    <row r="3068" spans="1:12">
      <c r="A3068" s="2" t="s">
        <v>5529</v>
      </c>
      <c r="B3068" s="2">
        <v>1290261</v>
      </c>
      <c r="C3068" s="2" t="s">
        <v>3148</v>
      </c>
      <c r="D3068" s="2" t="s">
        <v>3149</v>
      </c>
      <c r="E3068" s="2">
        <v>-10000</v>
      </c>
      <c r="F3068" s="2">
        <v>-10000</v>
      </c>
      <c r="G3068" s="34">
        <v>43907</v>
      </c>
      <c r="H3068" s="2">
        <v>10</v>
      </c>
      <c r="I3068" s="2" t="s">
        <v>4179</v>
      </c>
      <c r="J3068" s="2" t="s">
        <v>4065</v>
      </c>
      <c r="K3068" s="2" t="s">
        <v>3677</v>
      </c>
      <c r="L3068" s="373" t="s">
        <v>3461</v>
      </c>
    </row>
    <row r="3069" spans="1:12">
      <c r="A3069" s="2" t="s">
        <v>5530</v>
      </c>
      <c r="B3069" s="2">
        <v>1288809</v>
      </c>
      <c r="C3069" s="2" t="s">
        <v>3148</v>
      </c>
      <c r="D3069" s="2" t="s">
        <v>3149</v>
      </c>
      <c r="E3069" s="2">
        <v>-10000</v>
      </c>
      <c r="F3069" s="2">
        <v>-10000</v>
      </c>
      <c r="G3069" s="34">
        <v>43903</v>
      </c>
      <c r="H3069" s="2">
        <v>14</v>
      </c>
      <c r="I3069" s="2" t="s">
        <v>4179</v>
      </c>
      <c r="J3069" s="2" t="s">
        <v>4065</v>
      </c>
      <c r="K3069" s="2" t="s">
        <v>3677</v>
      </c>
      <c r="L3069" s="373" t="s">
        <v>3461</v>
      </c>
    </row>
    <row r="3070" spans="1:12">
      <c r="A3070" s="2" t="s">
        <v>4584</v>
      </c>
      <c r="B3070" s="2">
        <v>455754</v>
      </c>
      <c r="C3070" s="2" t="s">
        <v>3148</v>
      </c>
      <c r="D3070" s="2" t="s">
        <v>3149</v>
      </c>
      <c r="E3070" s="2">
        <v>-1000</v>
      </c>
      <c r="F3070" s="2">
        <v>-1000</v>
      </c>
      <c r="G3070" s="34">
        <v>43880</v>
      </c>
      <c r="H3070" s="2">
        <v>37</v>
      </c>
      <c r="I3070" s="2" t="s">
        <v>4177</v>
      </c>
      <c r="J3070" s="2" t="s">
        <v>4065</v>
      </c>
      <c r="K3070" s="2" t="s">
        <v>3677</v>
      </c>
      <c r="L3070" s="373" t="s">
        <v>3461</v>
      </c>
    </row>
    <row r="3071" spans="1:12">
      <c r="A3071" s="2" t="s">
        <v>5531</v>
      </c>
      <c r="B3071" s="2">
        <v>1289704</v>
      </c>
      <c r="C3071" s="2" t="s">
        <v>3148</v>
      </c>
      <c r="D3071" s="2" t="s">
        <v>3149</v>
      </c>
      <c r="E3071" s="2">
        <v>-10000</v>
      </c>
      <c r="F3071" s="2">
        <v>-10000</v>
      </c>
      <c r="G3071" s="34">
        <v>43906</v>
      </c>
      <c r="H3071" s="2">
        <v>11</v>
      </c>
      <c r="I3071" s="2" t="s">
        <v>4179</v>
      </c>
      <c r="J3071" s="2" t="s">
        <v>4065</v>
      </c>
      <c r="K3071" s="2" t="s">
        <v>3677</v>
      </c>
      <c r="L3071" s="373" t="s">
        <v>3461</v>
      </c>
    </row>
    <row r="3072" spans="1:12">
      <c r="A3072" s="2" t="s">
        <v>5532</v>
      </c>
      <c r="B3072" s="2">
        <v>1275977</v>
      </c>
      <c r="C3072" s="2" t="s">
        <v>3148</v>
      </c>
      <c r="D3072" s="2" t="s">
        <v>3149</v>
      </c>
      <c r="E3072" s="2">
        <v>-455214</v>
      </c>
      <c r="F3072" s="2">
        <v>-1239.58</v>
      </c>
      <c r="G3072" s="34">
        <v>43865</v>
      </c>
      <c r="H3072" s="2">
        <v>52</v>
      </c>
      <c r="I3072" s="2" t="s">
        <v>4177</v>
      </c>
      <c r="J3072" s="2" t="s">
        <v>4068</v>
      </c>
      <c r="K3072" s="2" t="s">
        <v>3677</v>
      </c>
      <c r="L3072" s="373" t="s">
        <v>3461</v>
      </c>
    </row>
    <row r="3073" spans="1:12">
      <c r="A3073" s="2" t="s">
        <v>4067</v>
      </c>
      <c r="B3073" s="2">
        <v>1208052</v>
      </c>
      <c r="C3073" s="2" t="s">
        <v>3148</v>
      </c>
      <c r="D3073" s="2" t="s">
        <v>3149</v>
      </c>
      <c r="E3073" s="2">
        <v>-15000</v>
      </c>
      <c r="F3073" s="2">
        <v>-15000</v>
      </c>
      <c r="G3073" s="34">
        <v>43647</v>
      </c>
      <c r="H3073" s="2">
        <v>270</v>
      </c>
      <c r="I3073" s="2" t="s">
        <v>3870</v>
      </c>
      <c r="J3073" s="2" t="s">
        <v>4068</v>
      </c>
      <c r="K3073" s="2" t="s">
        <v>3677</v>
      </c>
      <c r="L3073" s="373" t="s">
        <v>3461</v>
      </c>
    </row>
    <row r="3074" spans="1:12">
      <c r="A3074" s="2" t="s">
        <v>5533</v>
      </c>
      <c r="B3074" s="2">
        <v>1286663</v>
      </c>
      <c r="C3074" s="2" t="s">
        <v>3148</v>
      </c>
      <c r="D3074" s="2" t="s">
        <v>3149</v>
      </c>
      <c r="E3074" s="2">
        <v>-10000</v>
      </c>
      <c r="F3074" s="2">
        <v>-10000</v>
      </c>
      <c r="G3074" s="34">
        <v>43906</v>
      </c>
      <c r="H3074" s="2">
        <v>11</v>
      </c>
      <c r="I3074" s="2" t="s">
        <v>4179</v>
      </c>
      <c r="J3074" s="2" t="s">
        <v>4068</v>
      </c>
      <c r="K3074" s="2" t="s">
        <v>3677</v>
      </c>
      <c r="L3074" s="373" t="s">
        <v>3461</v>
      </c>
    </row>
    <row r="3075" spans="1:12">
      <c r="A3075" s="2" t="s">
        <v>5525</v>
      </c>
      <c r="B3075" s="2">
        <v>1254119</v>
      </c>
      <c r="C3075" s="2" t="s">
        <v>3148</v>
      </c>
      <c r="D3075" s="2" t="s">
        <v>3149</v>
      </c>
      <c r="E3075" s="2">
        <v>-46000</v>
      </c>
      <c r="F3075" s="2">
        <v>-46000</v>
      </c>
      <c r="G3075" s="34">
        <v>43903</v>
      </c>
      <c r="H3075" s="2">
        <v>14</v>
      </c>
      <c r="I3075" s="2" t="s">
        <v>4179</v>
      </c>
      <c r="J3075" s="2" t="s">
        <v>4065</v>
      </c>
      <c r="K3075" s="2" t="s">
        <v>3677</v>
      </c>
      <c r="L3075" s="373" t="s">
        <v>3461</v>
      </c>
    </row>
    <row r="3076" spans="1:12">
      <c r="A3076" s="2" t="s">
        <v>4776</v>
      </c>
      <c r="B3076" s="2">
        <v>1285779</v>
      </c>
      <c r="C3076" s="2" t="s">
        <v>3148</v>
      </c>
      <c r="D3076" s="2" t="s">
        <v>3149</v>
      </c>
      <c r="E3076" s="2">
        <v>-10000</v>
      </c>
      <c r="F3076" s="2">
        <v>-10000</v>
      </c>
      <c r="G3076" s="34">
        <v>43893</v>
      </c>
      <c r="H3076" s="2">
        <v>24</v>
      </c>
      <c r="I3076" s="2" t="s">
        <v>4179</v>
      </c>
      <c r="J3076" s="2" t="s">
        <v>4065</v>
      </c>
      <c r="K3076" s="2" t="s">
        <v>3677</v>
      </c>
      <c r="L3076" s="373" t="s">
        <v>3461</v>
      </c>
    </row>
    <row r="3077" spans="1:12">
      <c r="A3077" s="2" t="s">
        <v>4776</v>
      </c>
      <c r="B3077" s="2">
        <v>1285779</v>
      </c>
      <c r="C3077" s="2" t="s">
        <v>3148</v>
      </c>
      <c r="D3077" s="2" t="s">
        <v>3149</v>
      </c>
      <c r="E3077" s="2">
        <v>-34455</v>
      </c>
      <c r="F3077" s="2">
        <v>-34455</v>
      </c>
      <c r="G3077" s="34">
        <v>43910</v>
      </c>
      <c r="H3077" s="2">
        <v>7</v>
      </c>
      <c r="I3077" s="2" t="s">
        <v>4179</v>
      </c>
      <c r="J3077" s="2" t="s">
        <v>4068</v>
      </c>
      <c r="K3077" s="2" t="s">
        <v>3677</v>
      </c>
      <c r="L3077" s="373" t="s">
        <v>3461</v>
      </c>
    </row>
    <row r="3078" spans="1:12">
      <c r="A3078" s="2" t="s">
        <v>4069</v>
      </c>
      <c r="B3078" s="2">
        <v>1214801</v>
      </c>
      <c r="C3078" s="2" t="s">
        <v>3148</v>
      </c>
      <c r="D3078" s="2" t="s">
        <v>3149</v>
      </c>
      <c r="E3078" s="2">
        <v>-1000</v>
      </c>
      <c r="F3078" s="2">
        <v>-1000</v>
      </c>
      <c r="G3078" s="34">
        <v>43670</v>
      </c>
      <c r="H3078" s="2">
        <v>247</v>
      </c>
      <c r="I3078" s="2" t="s">
        <v>3870</v>
      </c>
      <c r="J3078" s="2" t="s">
        <v>4065</v>
      </c>
      <c r="K3078" s="2" t="s">
        <v>3677</v>
      </c>
      <c r="L3078" s="373" t="s">
        <v>3461</v>
      </c>
    </row>
    <row r="3079" spans="1:12">
      <c r="A3079" s="2" t="s">
        <v>5534</v>
      </c>
      <c r="B3079" s="2">
        <v>1291076</v>
      </c>
      <c r="C3079" s="2" t="s">
        <v>3148</v>
      </c>
      <c r="D3079" s="2" t="s">
        <v>3149</v>
      </c>
      <c r="E3079" s="2">
        <v>-10000</v>
      </c>
      <c r="F3079" s="2">
        <v>-10000</v>
      </c>
      <c r="G3079" s="34">
        <v>43910</v>
      </c>
      <c r="H3079" s="2">
        <v>7</v>
      </c>
      <c r="I3079" s="2" t="s">
        <v>4179</v>
      </c>
      <c r="J3079" s="2" t="s">
        <v>4065</v>
      </c>
      <c r="K3079" s="2" t="s">
        <v>3677</v>
      </c>
      <c r="L3079" s="373" t="s">
        <v>3461</v>
      </c>
    </row>
    <row r="3080" spans="1:12">
      <c r="A3080" s="2" t="s">
        <v>5535</v>
      </c>
      <c r="B3080" s="2">
        <v>1286044</v>
      </c>
      <c r="C3080" s="2" t="s">
        <v>3148</v>
      </c>
      <c r="D3080" s="2" t="s">
        <v>3149</v>
      </c>
      <c r="E3080" s="2">
        <v>-10000</v>
      </c>
      <c r="F3080" s="2">
        <v>-10000</v>
      </c>
      <c r="G3080" s="34">
        <v>43894</v>
      </c>
      <c r="H3080" s="2">
        <v>23</v>
      </c>
      <c r="I3080" s="2" t="s">
        <v>4179</v>
      </c>
      <c r="J3080" s="2" t="s">
        <v>4065</v>
      </c>
      <c r="K3080" s="2" t="s">
        <v>3677</v>
      </c>
      <c r="L3080" s="373" t="s">
        <v>3461</v>
      </c>
    </row>
    <row r="3081" spans="1:12">
      <c r="A3081" s="2" t="s">
        <v>4714</v>
      </c>
      <c r="B3081" s="2">
        <v>1253945</v>
      </c>
      <c r="C3081" s="2" t="s">
        <v>3148</v>
      </c>
      <c r="D3081" s="2" t="s">
        <v>3149</v>
      </c>
      <c r="E3081" s="2">
        <v>-4278</v>
      </c>
      <c r="F3081" s="2">
        <v>-4278</v>
      </c>
      <c r="G3081" s="34">
        <v>43832</v>
      </c>
      <c r="H3081" s="2">
        <v>85</v>
      </c>
      <c r="I3081" s="2" t="s">
        <v>4181</v>
      </c>
      <c r="J3081" s="2" t="s">
        <v>4065</v>
      </c>
      <c r="K3081" s="2" t="s">
        <v>3677</v>
      </c>
      <c r="L3081" s="373" t="s">
        <v>3461</v>
      </c>
    </row>
    <row r="3082" spans="1:12">
      <c r="A3082" s="2" t="s">
        <v>5536</v>
      </c>
      <c r="B3082" s="2">
        <v>1257113</v>
      </c>
      <c r="C3082" s="2" t="s">
        <v>3148</v>
      </c>
      <c r="D3082" s="2" t="s">
        <v>3149</v>
      </c>
      <c r="E3082" s="2">
        <v>-2356</v>
      </c>
      <c r="F3082" s="2">
        <v>-2356</v>
      </c>
      <c r="G3082" s="34">
        <v>43822</v>
      </c>
      <c r="H3082" s="2">
        <v>95</v>
      </c>
      <c r="I3082" s="2" t="s">
        <v>4174</v>
      </c>
      <c r="J3082" s="2" t="s">
        <v>4065</v>
      </c>
      <c r="K3082" s="2" t="s">
        <v>3677</v>
      </c>
      <c r="L3082" s="373" t="s">
        <v>3461</v>
      </c>
    </row>
    <row r="3083" spans="1:12">
      <c r="A3083" s="2" t="s">
        <v>5536</v>
      </c>
      <c r="B3083" s="2">
        <v>1257113</v>
      </c>
      <c r="C3083" s="2" t="s">
        <v>3148</v>
      </c>
      <c r="D3083" s="2" t="s">
        <v>3149</v>
      </c>
      <c r="E3083" s="2">
        <v>-606261</v>
      </c>
      <c r="F3083" s="2">
        <v>-3002.48</v>
      </c>
      <c r="G3083" s="34">
        <v>43809</v>
      </c>
      <c r="H3083" s="2">
        <v>108</v>
      </c>
      <c r="I3083" s="2" t="s">
        <v>4174</v>
      </c>
      <c r="J3083" s="2" t="s">
        <v>4068</v>
      </c>
      <c r="K3083" s="2" t="s">
        <v>3677</v>
      </c>
      <c r="L3083" s="373" t="s">
        <v>3461</v>
      </c>
    </row>
    <row r="3084" spans="1:12">
      <c r="A3084" s="2" t="s">
        <v>5537</v>
      </c>
      <c r="B3084" s="2">
        <v>1257424</v>
      </c>
      <c r="C3084" s="2" t="s">
        <v>3148</v>
      </c>
      <c r="D3084" s="2" t="s">
        <v>3149</v>
      </c>
      <c r="E3084" s="2">
        <v>-10000</v>
      </c>
      <c r="F3084" s="2">
        <v>-10000</v>
      </c>
      <c r="G3084" s="34">
        <v>43805</v>
      </c>
      <c r="H3084" s="2">
        <v>112</v>
      </c>
      <c r="I3084" s="2" t="s">
        <v>4174</v>
      </c>
      <c r="J3084" s="2" t="s">
        <v>4065</v>
      </c>
      <c r="K3084" s="2" t="s">
        <v>3677</v>
      </c>
      <c r="L3084" s="373" t="s">
        <v>3461</v>
      </c>
    </row>
    <row r="3085" spans="1:12">
      <c r="A3085" s="2" t="s">
        <v>5538</v>
      </c>
      <c r="B3085" s="2">
        <v>1254692</v>
      </c>
      <c r="C3085" s="2" t="s">
        <v>3148</v>
      </c>
      <c r="D3085" s="2" t="s">
        <v>3149</v>
      </c>
      <c r="E3085" s="2">
        <v>-1000</v>
      </c>
      <c r="F3085" s="2">
        <v>-1000</v>
      </c>
      <c r="G3085" s="34">
        <v>43796</v>
      </c>
      <c r="H3085" s="2">
        <v>121</v>
      </c>
      <c r="I3085" s="2" t="s">
        <v>4174</v>
      </c>
      <c r="J3085" s="2" t="s">
        <v>4065</v>
      </c>
      <c r="K3085" s="2" t="s">
        <v>3677</v>
      </c>
      <c r="L3085" s="373" t="s">
        <v>3461</v>
      </c>
    </row>
    <row r="3086" spans="1:12">
      <c r="A3086" s="2" t="s">
        <v>4070</v>
      </c>
      <c r="B3086" s="2">
        <v>1222461</v>
      </c>
      <c r="C3086" s="2" t="s">
        <v>3148</v>
      </c>
      <c r="D3086" s="2" t="s">
        <v>3149</v>
      </c>
      <c r="E3086" s="2">
        <v>-1000</v>
      </c>
      <c r="F3086" s="2">
        <v>-1000</v>
      </c>
      <c r="G3086" s="34">
        <v>43697</v>
      </c>
      <c r="H3086" s="2">
        <v>220</v>
      </c>
      <c r="I3086" s="2" t="s">
        <v>3870</v>
      </c>
      <c r="J3086" s="2" t="s">
        <v>4065</v>
      </c>
      <c r="K3086" s="2" t="s">
        <v>3677</v>
      </c>
      <c r="L3086" s="373" t="s">
        <v>3461</v>
      </c>
    </row>
    <row r="3087" spans="1:12">
      <c r="A3087" s="2" t="s">
        <v>5539</v>
      </c>
      <c r="B3087" s="2">
        <v>1286958</v>
      </c>
      <c r="C3087" s="2" t="s">
        <v>3148</v>
      </c>
      <c r="D3087" s="2" t="s">
        <v>3149</v>
      </c>
      <c r="E3087" s="2">
        <v>-1000</v>
      </c>
      <c r="F3087" s="2">
        <v>-1000</v>
      </c>
      <c r="G3087" s="34">
        <v>43897</v>
      </c>
      <c r="H3087" s="2">
        <v>20</v>
      </c>
      <c r="I3087" s="2" t="s">
        <v>4179</v>
      </c>
      <c r="J3087" s="2" t="s">
        <v>4065</v>
      </c>
      <c r="K3087" s="2" t="s">
        <v>3677</v>
      </c>
      <c r="L3087" s="373" t="s">
        <v>3461</v>
      </c>
    </row>
    <row r="3088" spans="1:12">
      <c r="A3088" s="2" t="s">
        <v>5540</v>
      </c>
      <c r="B3088" s="2">
        <v>1243417</v>
      </c>
      <c r="C3088" s="2" t="s">
        <v>3148</v>
      </c>
      <c r="D3088" s="2" t="s">
        <v>3149</v>
      </c>
      <c r="E3088" s="2">
        <v>-398000</v>
      </c>
      <c r="F3088" s="2">
        <v>-1172.54</v>
      </c>
      <c r="G3088" s="34">
        <v>43875</v>
      </c>
      <c r="H3088" s="2">
        <v>42</v>
      </c>
      <c r="I3088" s="2" t="s">
        <v>4177</v>
      </c>
      <c r="J3088" s="2" t="s">
        <v>4068</v>
      </c>
      <c r="K3088" s="2" t="s">
        <v>3677</v>
      </c>
      <c r="L3088" s="373" t="s">
        <v>3461</v>
      </c>
    </row>
    <row r="3089" spans="1:12">
      <c r="A3089" s="2" t="s">
        <v>5541</v>
      </c>
      <c r="B3089" s="2">
        <v>958246</v>
      </c>
      <c r="C3089" s="2" t="s">
        <v>3148</v>
      </c>
      <c r="D3089" s="2" t="s">
        <v>3149</v>
      </c>
      <c r="E3089" s="2">
        <v>-210000</v>
      </c>
      <c r="F3089" s="2">
        <v>-20861.189999999999</v>
      </c>
      <c r="G3089" s="34">
        <v>43838</v>
      </c>
      <c r="H3089" s="2">
        <v>79</v>
      </c>
      <c r="I3089" s="2" t="s">
        <v>4181</v>
      </c>
      <c r="J3089" s="2" t="s">
        <v>4068</v>
      </c>
      <c r="K3089" s="2" t="s">
        <v>3677</v>
      </c>
      <c r="L3089" s="373" t="s">
        <v>3461</v>
      </c>
    </row>
    <row r="3090" spans="1:12">
      <c r="A3090" s="2" t="s">
        <v>5542</v>
      </c>
      <c r="B3090" s="2">
        <v>1253553</v>
      </c>
      <c r="C3090" s="2" t="s">
        <v>3148</v>
      </c>
      <c r="D3090" s="2" t="s">
        <v>3149</v>
      </c>
      <c r="E3090" s="2">
        <v>-1000</v>
      </c>
      <c r="F3090" s="2">
        <v>-1000</v>
      </c>
      <c r="G3090" s="34">
        <v>43792</v>
      </c>
      <c r="H3090" s="2">
        <v>125</v>
      </c>
      <c r="I3090" s="2" t="s">
        <v>4174</v>
      </c>
      <c r="J3090" s="2" t="s">
        <v>4065</v>
      </c>
      <c r="K3090" s="2" t="s">
        <v>3677</v>
      </c>
      <c r="L3090" s="373" t="s">
        <v>3461</v>
      </c>
    </row>
    <row r="3091" spans="1:12">
      <c r="A3091" s="2" t="s">
        <v>5543</v>
      </c>
      <c r="B3091" s="2">
        <v>1139133</v>
      </c>
      <c r="C3091" s="2" t="s">
        <v>3148</v>
      </c>
      <c r="D3091" s="2" t="s">
        <v>3149</v>
      </c>
      <c r="E3091" s="2">
        <v>-10000</v>
      </c>
      <c r="F3091" s="2">
        <v>-10000</v>
      </c>
      <c r="G3091" s="34">
        <v>43790</v>
      </c>
      <c r="H3091" s="2">
        <v>127</v>
      </c>
      <c r="I3091" s="2" t="s">
        <v>4174</v>
      </c>
      <c r="J3091" s="2" t="s">
        <v>4065</v>
      </c>
      <c r="K3091" s="2" t="s">
        <v>3677</v>
      </c>
      <c r="L3091" s="373" t="s">
        <v>3461</v>
      </c>
    </row>
    <row r="3092" spans="1:12">
      <c r="A3092" s="2" t="s">
        <v>4071</v>
      </c>
      <c r="B3092" s="2">
        <v>754814</v>
      </c>
      <c r="C3092" s="2" t="s">
        <v>3148</v>
      </c>
      <c r="D3092" s="2" t="s">
        <v>3149</v>
      </c>
      <c r="E3092" s="2">
        <v>-10000</v>
      </c>
      <c r="F3092" s="2">
        <v>-10000</v>
      </c>
      <c r="G3092" s="34">
        <v>43651</v>
      </c>
      <c r="H3092" s="2">
        <v>266</v>
      </c>
      <c r="I3092" s="2" t="s">
        <v>3870</v>
      </c>
      <c r="J3092" s="2" t="s">
        <v>4065</v>
      </c>
      <c r="K3092" s="2" t="s">
        <v>3677</v>
      </c>
      <c r="L3092" s="373" t="s">
        <v>3461</v>
      </c>
    </row>
    <row r="3093" spans="1:12">
      <c r="A3093" s="2" t="s">
        <v>5544</v>
      </c>
      <c r="B3093" s="2">
        <v>1278035</v>
      </c>
      <c r="C3093" s="2" t="s">
        <v>3148</v>
      </c>
      <c r="D3093" s="2" t="s">
        <v>3149</v>
      </c>
      <c r="E3093" s="2">
        <v>-1000</v>
      </c>
      <c r="F3093" s="2">
        <v>-1000</v>
      </c>
      <c r="G3093" s="34">
        <v>43866</v>
      </c>
      <c r="H3093" s="2">
        <v>51</v>
      </c>
      <c r="I3093" s="2" t="s">
        <v>4177</v>
      </c>
      <c r="J3093" s="2" t="s">
        <v>4065</v>
      </c>
      <c r="K3093" s="2" t="s">
        <v>3677</v>
      </c>
      <c r="L3093" s="373" t="s">
        <v>3461</v>
      </c>
    </row>
    <row r="3094" spans="1:12">
      <c r="A3094" s="2" t="s">
        <v>5525</v>
      </c>
      <c r="B3094" s="2">
        <v>1254119</v>
      </c>
      <c r="C3094" s="2" t="s">
        <v>3148</v>
      </c>
      <c r="D3094" s="2" t="s">
        <v>3149</v>
      </c>
      <c r="E3094" s="2">
        <v>-80000</v>
      </c>
      <c r="F3094" s="2">
        <v>-80000</v>
      </c>
      <c r="G3094" s="34">
        <v>43903</v>
      </c>
      <c r="H3094" s="2">
        <v>14</v>
      </c>
      <c r="I3094" s="2" t="s">
        <v>4179</v>
      </c>
      <c r="J3094" s="2" t="s">
        <v>4068</v>
      </c>
      <c r="K3094" s="2" t="s">
        <v>3677</v>
      </c>
      <c r="L3094" s="373" t="s">
        <v>3461</v>
      </c>
    </row>
    <row r="3095" spans="1:12">
      <c r="A3095" s="2" t="s">
        <v>5545</v>
      </c>
      <c r="B3095" s="2">
        <v>1286856</v>
      </c>
      <c r="C3095" s="2" t="s">
        <v>3148</v>
      </c>
      <c r="D3095" s="2" t="s">
        <v>3149</v>
      </c>
      <c r="E3095" s="2">
        <v>-10000</v>
      </c>
      <c r="F3095" s="2">
        <v>-10000</v>
      </c>
      <c r="G3095" s="34">
        <v>43896</v>
      </c>
      <c r="H3095" s="2">
        <v>21</v>
      </c>
      <c r="I3095" s="2" t="s">
        <v>4179</v>
      </c>
      <c r="J3095" s="2" t="s">
        <v>4065</v>
      </c>
      <c r="K3095" s="2" t="s">
        <v>3677</v>
      </c>
      <c r="L3095" s="373" t="s">
        <v>3461</v>
      </c>
    </row>
    <row r="3096" spans="1:12">
      <c r="A3096" s="2" t="s">
        <v>4721</v>
      </c>
      <c r="B3096" s="2">
        <v>1286888</v>
      </c>
      <c r="C3096" s="2" t="s">
        <v>3148</v>
      </c>
      <c r="D3096" s="2" t="s">
        <v>3149</v>
      </c>
      <c r="E3096" s="2">
        <v>-10000</v>
      </c>
      <c r="F3096" s="2">
        <v>-10000</v>
      </c>
      <c r="G3096" s="34">
        <v>43896</v>
      </c>
      <c r="H3096" s="2">
        <v>21</v>
      </c>
      <c r="I3096" s="2" t="s">
        <v>4179</v>
      </c>
      <c r="J3096" s="2" t="s">
        <v>4065</v>
      </c>
      <c r="K3096" s="2" t="s">
        <v>3677</v>
      </c>
      <c r="L3096" s="373" t="s">
        <v>3461</v>
      </c>
    </row>
    <row r="3097" spans="1:12">
      <c r="A3097" s="2" t="s">
        <v>5546</v>
      </c>
      <c r="B3097" s="2">
        <v>1265037</v>
      </c>
      <c r="C3097" s="2" t="s">
        <v>3148</v>
      </c>
      <c r="D3097" s="2" t="s">
        <v>3149</v>
      </c>
      <c r="E3097" s="2">
        <v>-10000</v>
      </c>
      <c r="F3097" s="2">
        <v>-10000</v>
      </c>
      <c r="G3097" s="34">
        <v>43823</v>
      </c>
      <c r="H3097" s="2">
        <v>94</v>
      </c>
      <c r="I3097" s="2" t="s">
        <v>4174</v>
      </c>
      <c r="J3097" s="2" t="s">
        <v>4065</v>
      </c>
      <c r="K3097" s="2" t="s">
        <v>3677</v>
      </c>
      <c r="L3097" s="373" t="s">
        <v>3461</v>
      </c>
    </row>
    <row r="3098" spans="1:12">
      <c r="A3098" s="2" t="s">
        <v>4675</v>
      </c>
      <c r="B3098" s="2">
        <v>1264197</v>
      </c>
      <c r="C3098" s="2" t="s">
        <v>3881</v>
      </c>
      <c r="D3098" s="2" t="s">
        <v>3882</v>
      </c>
      <c r="E3098" s="2">
        <v>-10266</v>
      </c>
      <c r="F3098" s="2">
        <v>-10266</v>
      </c>
      <c r="G3098" s="34">
        <v>43903</v>
      </c>
      <c r="H3098" s="2">
        <v>14</v>
      </c>
      <c r="I3098" s="2" t="s">
        <v>4179</v>
      </c>
      <c r="J3098" s="2" t="s">
        <v>5547</v>
      </c>
      <c r="K3098" s="2" t="s">
        <v>3677</v>
      </c>
      <c r="L3098" s="373" t="s">
        <v>3461</v>
      </c>
    </row>
    <row r="3099" spans="1:12">
      <c r="A3099" s="2" t="s">
        <v>5548</v>
      </c>
      <c r="B3099" s="2">
        <v>1250900</v>
      </c>
      <c r="C3099" s="2" t="s">
        <v>3881</v>
      </c>
      <c r="D3099" s="2" t="s">
        <v>3882</v>
      </c>
      <c r="E3099" s="2">
        <v>-12.35</v>
      </c>
      <c r="F3099" s="2">
        <v>-12.35</v>
      </c>
      <c r="G3099" s="34">
        <v>43897</v>
      </c>
      <c r="H3099" s="2">
        <v>20</v>
      </c>
      <c r="I3099" s="2" t="s">
        <v>4179</v>
      </c>
      <c r="J3099" s="2" t="s">
        <v>5547</v>
      </c>
      <c r="K3099" s="2" t="s">
        <v>3677</v>
      </c>
      <c r="L3099" s="373" t="s">
        <v>3461</v>
      </c>
    </row>
    <row r="3100" spans="1:12">
      <c r="A3100" s="2" t="s">
        <v>5549</v>
      </c>
      <c r="B3100" s="2">
        <v>1252906</v>
      </c>
      <c r="C3100" s="2" t="s">
        <v>3153</v>
      </c>
      <c r="D3100" s="2" t="s">
        <v>3154</v>
      </c>
      <c r="E3100" s="2">
        <v>25000</v>
      </c>
      <c r="F3100" s="2">
        <v>556.09</v>
      </c>
      <c r="G3100" s="34">
        <v>43804</v>
      </c>
      <c r="H3100" s="2">
        <v>113</v>
      </c>
      <c r="I3100" s="2" t="s">
        <v>4174</v>
      </c>
      <c r="J3100" s="2" t="s">
        <v>5550</v>
      </c>
      <c r="K3100" s="2" t="s">
        <v>3677</v>
      </c>
      <c r="L3100" s="373" t="s">
        <v>3461</v>
      </c>
    </row>
    <row r="3101" spans="1:12">
      <c r="A3101" s="2" t="s">
        <v>5551</v>
      </c>
      <c r="B3101" s="2">
        <v>1278999</v>
      </c>
      <c r="C3101" s="2" t="s">
        <v>3153</v>
      </c>
      <c r="D3101" s="2" t="s">
        <v>3154</v>
      </c>
      <c r="E3101" s="2">
        <v>65186.66</v>
      </c>
      <c r="F3101" s="2">
        <v>2249.31</v>
      </c>
      <c r="G3101" s="34">
        <v>43911</v>
      </c>
      <c r="H3101" s="2">
        <v>6</v>
      </c>
      <c r="I3101" s="2" t="s">
        <v>4179</v>
      </c>
      <c r="J3101" s="2" t="s">
        <v>5550</v>
      </c>
      <c r="K3101" s="2" t="s">
        <v>3677</v>
      </c>
      <c r="L3101" s="373" t="s">
        <v>3461</v>
      </c>
    </row>
    <row r="3102" spans="1:12">
      <c r="A3102" s="2" t="s">
        <v>3949</v>
      </c>
      <c r="B3102" s="2">
        <v>1032898</v>
      </c>
      <c r="C3102" s="2" t="s">
        <v>3153</v>
      </c>
      <c r="D3102" s="2" t="s">
        <v>3154</v>
      </c>
      <c r="E3102" s="2">
        <v>637051.02</v>
      </c>
      <c r="F3102" s="2">
        <v>633458.02</v>
      </c>
      <c r="G3102" s="34">
        <v>43872</v>
      </c>
      <c r="H3102" s="2">
        <v>45</v>
      </c>
      <c r="I3102" s="2" t="s">
        <v>4177</v>
      </c>
      <c r="J3102" s="2" t="s">
        <v>5550</v>
      </c>
      <c r="K3102" s="2" t="s">
        <v>3677</v>
      </c>
      <c r="L3102" s="373" t="s">
        <v>3461</v>
      </c>
    </row>
    <row r="3103" spans="1:12">
      <c r="A3103" s="2" t="s">
        <v>5552</v>
      </c>
      <c r="B3103" s="2">
        <v>1283697</v>
      </c>
      <c r="C3103" s="2" t="s">
        <v>3153</v>
      </c>
      <c r="D3103" s="2" t="s">
        <v>3154</v>
      </c>
      <c r="E3103" s="2">
        <v>903797.29</v>
      </c>
      <c r="F3103" s="2">
        <v>738797.29</v>
      </c>
      <c r="G3103" s="34">
        <v>43903</v>
      </c>
      <c r="H3103" s="2">
        <v>14</v>
      </c>
      <c r="I3103" s="2" t="s">
        <v>4179</v>
      </c>
      <c r="J3103" s="2" t="s">
        <v>5550</v>
      </c>
      <c r="K3103" s="2" t="s">
        <v>3677</v>
      </c>
      <c r="L3103" s="373" t="s">
        <v>3461</v>
      </c>
    </row>
    <row r="3104" spans="1:12">
      <c r="A3104" s="2" t="s">
        <v>4603</v>
      </c>
      <c r="B3104" s="2">
        <v>1278238</v>
      </c>
      <c r="C3104" s="2" t="s">
        <v>3148</v>
      </c>
      <c r="D3104" s="2" t="s">
        <v>3149</v>
      </c>
      <c r="E3104" s="2">
        <v>-75000</v>
      </c>
      <c r="F3104" s="2">
        <v>-75000</v>
      </c>
      <c r="G3104" s="34">
        <v>43908</v>
      </c>
      <c r="H3104" s="2">
        <v>9</v>
      </c>
      <c r="I3104" s="2" t="s">
        <v>4179</v>
      </c>
      <c r="J3104" s="2" t="s">
        <v>4075</v>
      </c>
      <c r="K3104" s="2" t="s">
        <v>3930</v>
      </c>
      <c r="L3104" s="373" t="s">
        <v>3461</v>
      </c>
    </row>
    <row r="3105" spans="1:12">
      <c r="A3105" s="2" t="s">
        <v>5553</v>
      </c>
      <c r="B3105" s="2">
        <v>1288167</v>
      </c>
      <c r="C3105" s="2" t="s">
        <v>3148</v>
      </c>
      <c r="D3105" s="2" t="s">
        <v>3149</v>
      </c>
      <c r="E3105" s="2">
        <v>-799329</v>
      </c>
      <c r="F3105" s="2">
        <v>-157369.07999999999</v>
      </c>
      <c r="G3105" s="34">
        <v>43907</v>
      </c>
      <c r="H3105" s="2">
        <v>10</v>
      </c>
      <c r="I3105" s="2" t="s">
        <v>4179</v>
      </c>
      <c r="J3105" s="2" t="s">
        <v>4073</v>
      </c>
      <c r="K3105" s="2" t="s">
        <v>3930</v>
      </c>
      <c r="L3105" s="373" t="s">
        <v>3461</v>
      </c>
    </row>
    <row r="3106" spans="1:12">
      <c r="A3106" s="2" t="s">
        <v>5554</v>
      </c>
      <c r="B3106" s="2">
        <v>1289436</v>
      </c>
      <c r="C3106" s="2" t="s">
        <v>3148</v>
      </c>
      <c r="D3106" s="2" t="s">
        <v>3149</v>
      </c>
      <c r="E3106" s="2">
        <v>-1</v>
      </c>
      <c r="F3106" s="2">
        <v>-1</v>
      </c>
      <c r="G3106" s="34">
        <v>43904</v>
      </c>
      <c r="H3106" s="2">
        <v>13</v>
      </c>
      <c r="I3106" s="2" t="s">
        <v>4179</v>
      </c>
      <c r="J3106" s="2" t="s">
        <v>4075</v>
      </c>
      <c r="K3106" s="2" t="s">
        <v>3930</v>
      </c>
      <c r="L3106" s="373" t="s">
        <v>3461</v>
      </c>
    </row>
    <row r="3107" spans="1:12">
      <c r="A3107" s="2" t="s">
        <v>5555</v>
      </c>
      <c r="B3107" s="2">
        <v>1289311</v>
      </c>
      <c r="C3107" s="2" t="s">
        <v>3148</v>
      </c>
      <c r="D3107" s="2" t="s">
        <v>3149</v>
      </c>
      <c r="E3107" s="2">
        <v>-11000</v>
      </c>
      <c r="F3107" s="2">
        <v>-11000</v>
      </c>
      <c r="G3107" s="34">
        <v>43904</v>
      </c>
      <c r="H3107" s="2">
        <v>13</v>
      </c>
      <c r="I3107" s="2" t="s">
        <v>4179</v>
      </c>
      <c r="J3107" s="2" t="s">
        <v>4075</v>
      </c>
      <c r="K3107" s="2" t="s">
        <v>3930</v>
      </c>
      <c r="L3107" s="373" t="s">
        <v>3461</v>
      </c>
    </row>
    <row r="3108" spans="1:12">
      <c r="A3108" s="2" t="s">
        <v>4772</v>
      </c>
      <c r="B3108" s="2">
        <v>1288672</v>
      </c>
      <c r="C3108" s="2" t="s">
        <v>3148</v>
      </c>
      <c r="D3108" s="2" t="s">
        <v>3149</v>
      </c>
      <c r="E3108" s="2">
        <v>-11000</v>
      </c>
      <c r="F3108" s="2">
        <v>-11000</v>
      </c>
      <c r="G3108" s="34">
        <v>43902</v>
      </c>
      <c r="H3108" s="2">
        <v>15</v>
      </c>
      <c r="I3108" s="2" t="s">
        <v>4179</v>
      </c>
      <c r="J3108" s="2" t="s">
        <v>4073</v>
      </c>
      <c r="K3108" s="2" t="s">
        <v>3930</v>
      </c>
      <c r="L3108" s="373" t="s">
        <v>3461</v>
      </c>
    </row>
    <row r="3109" spans="1:12">
      <c r="A3109" s="2" t="s">
        <v>5556</v>
      </c>
      <c r="B3109" s="2">
        <v>1286452</v>
      </c>
      <c r="C3109" s="2" t="s">
        <v>3148</v>
      </c>
      <c r="D3109" s="2" t="s">
        <v>3149</v>
      </c>
      <c r="E3109" s="2">
        <v>-27000</v>
      </c>
      <c r="F3109" s="2">
        <v>-16339.86</v>
      </c>
      <c r="G3109" s="34">
        <v>43901</v>
      </c>
      <c r="H3109" s="2">
        <v>16</v>
      </c>
      <c r="I3109" s="2" t="s">
        <v>4179</v>
      </c>
      <c r="J3109" s="2" t="s">
        <v>4075</v>
      </c>
      <c r="K3109" s="2" t="s">
        <v>3930</v>
      </c>
      <c r="L3109" s="373" t="s">
        <v>3461</v>
      </c>
    </row>
    <row r="3110" spans="1:12">
      <c r="A3110" s="2" t="s">
        <v>5557</v>
      </c>
      <c r="B3110" s="2">
        <v>1288111</v>
      </c>
      <c r="C3110" s="2" t="s">
        <v>3148</v>
      </c>
      <c r="D3110" s="2" t="s">
        <v>3149</v>
      </c>
      <c r="E3110" s="2">
        <v>-11000</v>
      </c>
      <c r="F3110" s="2">
        <v>-11000</v>
      </c>
      <c r="G3110" s="34">
        <v>43901</v>
      </c>
      <c r="H3110" s="2">
        <v>16</v>
      </c>
      <c r="I3110" s="2" t="s">
        <v>4179</v>
      </c>
      <c r="J3110" s="2" t="s">
        <v>4075</v>
      </c>
      <c r="K3110" s="2" t="s">
        <v>3930</v>
      </c>
      <c r="L3110" s="373" t="s">
        <v>3461</v>
      </c>
    </row>
    <row r="3111" spans="1:12">
      <c r="A3111" s="2" t="s">
        <v>5558</v>
      </c>
      <c r="B3111" s="2">
        <v>1285588</v>
      </c>
      <c r="C3111" s="2" t="s">
        <v>3148</v>
      </c>
      <c r="D3111" s="2" t="s">
        <v>3149</v>
      </c>
      <c r="E3111" s="2">
        <v>-11000</v>
      </c>
      <c r="F3111" s="2">
        <v>-11000</v>
      </c>
      <c r="G3111" s="34">
        <v>43892</v>
      </c>
      <c r="H3111" s="2">
        <v>25</v>
      </c>
      <c r="I3111" s="2" t="s">
        <v>4179</v>
      </c>
      <c r="J3111" s="2" t="s">
        <v>4075</v>
      </c>
      <c r="K3111" s="2" t="s">
        <v>3930</v>
      </c>
      <c r="L3111" s="373" t="s">
        <v>3461</v>
      </c>
    </row>
    <row r="3112" spans="1:12">
      <c r="A3112" s="2" t="s">
        <v>4072</v>
      </c>
      <c r="B3112" s="2">
        <v>1225954</v>
      </c>
      <c r="C3112" s="2" t="s">
        <v>3148</v>
      </c>
      <c r="D3112" s="2" t="s">
        <v>3149</v>
      </c>
      <c r="E3112" s="2">
        <v>-11000</v>
      </c>
      <c r="F3112" s="2">
        <v>-999.96</v>
      </c>
      <c r="G3112" s="34">
        <v>43708</v>
      </c>
      <c r="H3112" s="2">
        <v>209</v>
      </c>
      <c r="I3112" s="2" t="s">
        <v>3870</v>
      </c>
      <c r="J3112" s="2" t="s">
        <v>4073</v>
      </c>
      <c r="K3112" s="2" t="s">
        <v>3930</v>
      </c>
      <c r="L3112" s="373" t="s">
        <v>3461</v>
      </c>
    </row>
    <row r="3113" spans="1:12">
      <c r="A3113" s="2" t="s">
        <v>5559</v>
      </c>
      <c r="B3113" s="2">
        <v>1290728</v>
      </c>
      <c r="C3113" s="2" t="s">
        <v>3148</v>
      </c>
      <c r="D3113" s="2" t="s">
        <v>3149</v>
      </c>
      <c r="E3113" s="2">
        <v>-11000</v>
      </c>
      <c r="F3113" s="2">
        <v>-11000</v>
      </c>
      <c r="G3113" s="34">
        <v>43909</v>
      </c>
      <c r="H3113" s="2">
        <v>8</v>
      </c>
      <c r="I3113" s="2" t="s">
        <v>4179</v>
      </c>
      <c r="J3113" s="2" t="s">
        <v>4075</v>
      </c>
      <c r="K3113" s="2" t="s">
        <v>3930</v>
      </c>
      <c r="L3113" s="373" t="s">
        <v>3461</v>
      </c>
    </row>
    <row r="3114" spans="1:12">
      <c r="A3114" s="2" t="s">
        <v>4603</v>
      </c>
      <c r="B3114" s="2">
        <v>1278238</v>
      </c>
      <c r="C3114" s="2" t="s">
        <v>3148</v>
      </c>
      <c r="D3114" s="2" t="s">
        <v>3149</v>
      </c>
      <c r="E3114" s="2">
        <v>-75000</v>
      </c>
      <c r="F3114" s="2">
        <v>-75000</v>
      </c>
      <c r="G3114" s="34">
        <v>43908</v>
      </c>
      <c r="H3114" s="2">
        <v>9</v>
      </c>
      <c r="I3114" s="2" t="s">
        <v>4179</v>
      </c>
      <c r="J3114" s="2" t="s">
        <v>4075</v>
      </c>
      <c r="K3114" s="2" t="s">
        <v>3930</v>
      </c>
      <c r="L3114" s="373" t="s">
        <v>3461</v>
      </c>
    </row>
    <row r="3115" spans="1:12">
      <c r="A3115" s="2" t="s">
        <v>5560</v>
      </c>
      <c r="B3115" s="2">
        <v>1289370</v>
      </c>
      <c r="C3115" s="2" t="s">
        <v>3148</v>
      </c>
      <c r="D3115" s="2" t="s">
        <v>3149</v>
      </c>
      <c r="E3115" s="2">
        <v>-11000</v>
      </c>
      <c r="F3115" s="2">
        <v>-11000</v>
      </c>
      <c r="G3115" s="34">
        <v>43904</v>
      </c>
      <c r="H3115" s="2">
        <v>13</v>
      </c>
      <c r="I3115" s="2" t="s">
        <v>4179</v>
      </c>
      <c r="J3115" s="2" t="s">
        <v>4075</v>
      </c>
      <c r="K3115" s="2" t="s">
        <v>3930</v>
      </c>
      <c r="L3115" s="373" t="s">
        <v>3461</v>
      </c>
    </row>
    <row r="3116" spans="1:12">
      <c r="A3116" s="2" t="s">
        <v>5561</v>
      </c>
      <c r="B3116" s="2">
        <v>1286816</v>
      </c>
      <c r="C3116" s="2" t="s">
        <v>3148</v>
      </c>
      <c r="D3116" s="2" t="s">
        <v>3149</v>
      </c>
      <c r="E3116" s="2">
        <v>-11000</v>
      </c>
      <c r="F3116" s="2">
        <v>-11000</v>
      </c>
      <c r="G3116" s="34">
        <v>43896</v>
      </c>
      <c r="H3116" s="2">
        <v>21</v>
      </c>
      <c r="I3116" s="2" t="s">
        <v>4179</v>
      </c>
      <c r="J3116" s="2" t="s">
        <v>4075</v>
      </c>
      <c r="K3116" s="2" t="s">
        <v>3930</v>
      </c>
      <c r="L3116" s="373" t="s">
        <v>3461</v>
      </c>
    </row>
    <row r="3117" spans="1:12">
      <c r="A3117" s="2" t="s">
        <v>5562</v>
      </c>
      <c r="B3117" s="2">
        <v>1274474</v>
      </c>
      <c r="C3117" s="2" t="s">
        <v>3148</v>
      </c>
      <c r="D3117" s="2" t="s">
        <v>3149</v>
      </c>
      <c r="E3117" s="2">
        <v>-11000</v>
      </c>
      <c r="F3117" s="2">
        <v>-11000</v>
      </c>
      <c r="G3117" s="34">
        <v>43853</v>
      </c>
      <c r="H3117" s="2">
        <v>64</v>
      </c>
      <c r="I3117" s="2" t="s">
        <v>4181</v>
      </c>
      <c r="J3117" s="2" t="s">
        <v>4073</v>
      </c>
      <c r="K3117" s="2" t="s">
        <v>3930</v>
      </c>
      <c r="L3117" s="373" t="s">
        <v>3461</v>
      </c>
    </row>
    <row r="3118" spans="1:12">
      <c r="A3118" s="2" t="s">
        <v>5563</v>
      </c>
      <c r="B3118" s="2">
        <v>1254379</v>
      </c>
      <c r="C3118" s="2" t="s">
        <v>3148</v>
      </c>
      <c r="D3118" s="2" t="s">
        <v>3149</v>
      </c>
      <c r="E3118" s="2">
        <v>-11000</v>
      </c>
      <c r="F3118" s="2">
        <v>-11000</v>
      </c>
      <c r="G3118" s="34">
        <v>43795</v>
      </c>
      <c r="H3118" s="2">
        <v>122</v>
      </c>
      <c r="I3118" s="2" t="s">
        <v>4174</v>
      </c>
      <c r="J3118" s="2" t="s">
        <v>4073</v>
      </c>
      <c r="K3118" s="2" t="s">
        <v>3930</v>
      </c>
      <c r="L3118" s="373" t="s">
        <v>3461</v>
      </c>
    </row>
    <row r="3119" spans="1:12">
      <c r="A3119" s="2" t="s">
        <v>4074</v>
      </c>
      <c r="B3119" s="2">
        <v>1227462</v>
      </c>
      <c r="C3119" s="2" t="s">
        <v>3148</v>
      </c>
      <c r="D3119" s="2" t="s">
        <v>3149</v>
      </c>
      <c r="E3119" s="2">
        <v>-1000</v>
      </c>
      <c r="F3119" s="2">
        <v>-1000</v>
      </c>
      <c r="G3119" s="34">
        <v>43714</v>
      </c>
      <c r="H3119" s="2">
        <v>203</v>
      </c>
      <c r="I3119" s="2" t="s">
        <v>3870</v>
      </c>
      <c r="J3119" s="2" t="s">
        <v>4075</v>
      </c>
      <c r="K3119" s="2" t="s">
        <v>3930</v>
      </c>
      <c r="L3119" s="373" t="s">
        <v>3461</v>
      </c>
    </row>
    <row r="3120" spans="1:12">
      <c r="A3120" s="2" t="s">
        <v>5564</v>
      </c>
      <c r="B3120" s="2">
        <v>1289901</v>
      </c>
      <c r="C3120" s="2" t="s">
        <v>3148</v>
      </c>
      <c r="D3120" s="2" t="s">
        <v>3149</v>
      </c>
      <c r="E3120" s="2">
        <v>-11000</v>
      </c>
      <c r="F3120" s="2">
        <v>-11000</v>
      </c>
      <c r="G3120" s="34">
        <v>43906</v>
      </c>
      <c r="H3120" s="2">
        <v>11</v>
      </c>
      <c r="I3120" s="2" t="s">
        <v>4179</v>
      </c>
      <c r="J3120" s="2" t="s">
        <v>4075</v>
      </c>
      <c r="K3120" s="2" t="s">
        <v>3930</v>
      </c>
      <c r="L3120" s="373" t="s">
        <v>3461</v>
      </c>
    </row>
    <row r="3121" spans="1:12">
      <c r="A3121" s="2" t="s">
        <v>4427</v>
      </c>
      <c r="B3121" s="2">
        <v>1287167</v>
      </c>
      <c r="C3121" s="2" t="s">
        <v>3148</v>
      </c>
      <c r="D3121" s="2" t="s">
        <v>3149</v>
      </c>
      <c r="E3121" s="2">
        <v>-1000</v>
      </c>
      <c r="F3121" s="2">
        <v>-1000</v>
      </c>
      <c r="G3121" s="34">
        <v>43903</v>
      </c>
      <c r="H3121" s="2">
        <v>14</v>
      </c>
      <c r="I3121" s="2" t="s">
        <v>4179</v>
      </c>
      <c r="J3121" s="2" t="s">
        <v>4075</v>
      </c>
      <c r="K3121" s="2" t="s">
        <v>3930</v>
      </c>
      <c r="L3121" s="373" t="s">
        <v>3461</v>
      </c>
    </row>
    <row r="3122" spans="1:12">
      <c r="A3122" s="2" t="s">
        <v>5565</v>
      </c>
      <c r="B3122" s="2">
        <v>1286005</v>
      </c>
      <c r="C3122" s="2" t="s">
        <v>3148</v>
      </c>
      <c r="D3122" s="2" t="s">
        <v>3149</v>
      </c>
      <c r="E3122" s="2">
        <v>-15000</v>
      </c>
      <c r="F3122" s="2">
        <v>-15000</v>
      </c>
      <c r="G3122" s="34">
        <v>43894</v>
      </c>
      <c r="H3122" s="2">
        <v>23</v>
      </c>
      <c r="I3122" s="2" t="s">
        <v>4179</v>
      </c>
      <c r="J3122" s="2" t="s">
        <v>4073</v>
      </c>
      <c r="K3122" s="2" t="s">
        <v>3930</v>
      </c>
      <c r="L3122" s="373" t="s">
        <v>3461</v>
      </c>
    </row>
    <row r="3123" spans="1:12">
      <c r="A3123" s="2" t="s">
        <v>5566</v>
      </c>
      <c r="B3123" s="2">
        <v>1285703</v>
      </c>
      <c r="C3123" s="2" t="s">
        <v>3148</v>
      </c>
      <c r="D3123" s="2" t="s">
        <v>3149</v>
      </c>
      <c r="E3123" s="2">
        <v>-10000</v>
      </c>
      <c r="F3123" s="2">
        <v>-10000</v>
      </c>
      <c r="G3123" s="34">
        <v>43893</v>
      </c>
      <c r="H3123" s="2">
        <v>24</v>
      </c>
      <c r="I3123" s="2" t="s">
        <v>4179</v>
      </c>
      <c r="J3123" s="2" t="s">
        <v>4073</v>
      </c>
      <c r="K3123" s="2" t="s">
        <v>3930</v>
      </c>
      <c r="L3123" s="373" t="s">
        <v>3461</v>
      </c>
    </row>
    <row r="3124" spans="1:12">
      <c r="A3124" s="2" t="s">
        <v>5567</v>
      </c>
      <c r="B3124" s="2">
        <v>1269286</v>
      </c>
      <c r="C3124" s="2" t="s">
        <v>3148</v>
      </c>
      <c r="D3124" s="2" t="s">
        <v>3149</v>
      </c>
      <c r="E3124" s="2">
        <v>-11000</v>
      </c>
      <c r="F3124" s="2">
        <v>-11000</v>
      </c>
      <c r="G3124" s="34">
        <v>43836</v>
      </c>
      <c r="H3124" s="2">
        <v>81</v>
      </c>
      <c r="I3124" s="2" t="s">
        <v>4181</v>
      </c>
      <c r="J3124" s="2" t="s">
        <v>4075</v>
      </c>
      <c r="K3124" s="2" t="s">
        <v>3930</v>
      </c>
      <c r="L3124" s="373" t="s">
        <v>3461</v>
      </c>
    </row>
    <row r="3125" spans="1:12">
      <c r="A3125" s="2" t="s">
        <v>5568</v>
      </c>
      <c r="B3125" s="2">
        <v>132732</v>
      </c>
      <c r="C3125" s="2" t="s">
        <v>3148</v>
      </c>
      <c r="D3125" s="2" t="s">
        <v>3149</v>
      </c>
      <c r="E3125" s="2">
        <v>-100000</v>
      </c>
      <c r="F3125" s="2">
        <v>-100000</v>
      </c>
      <c r="G3125" s="34">
        <v>43806</v>
      </c>
      <c r="H3125" s="2">
        <v>111</v>
      </c>
      <c r="I3125" s="2" t="s">
        <v>4174</v>
      </c>
      <c r="J3125" s="2" t="s">
        <v>4073</v>
      </c>
      <c r="K3125" s="2" t="s">
        <v>3930</v>
      </c>
      <c r="L3125" s="373" t="s">
        <v>3461</v>
      </c>
    </row>
    <row r="3126" spans="1:12">
      <c r="A3126" s="2" t="s">
        <v>4076</v>
      </c>
      <c r="B3126" s="2">
        <v>1233607</v>
      </c>
      <c r="C3126" s="2" t="s">
        <v>3148</v>
      </c>
      <c r="D3126" s="2" t="s">
        <v>3149</v>
      </c>
      <c r="E3126" s="2">
        <v>-11000</v>
      </c>
      <c r="F3126" s="2">
        <v>-11000</v>
      </c>
      <c r="G3126" s="34">
        <v>43735</v>
      </c>
      <c r="H3126" s="2">
        <v>182</v>
      </c>
      <c r="I3126" s="2" t="s">
        <v>3870</v>
      </c>
      <c r="J3126" s="2" t="s">
        <v>4075</v>
      </c>
      <c r="K3126" s="2" t="s">
        <v>3930</v>
      </c>
      <c r="L3126" s="373" t="s">
        <v>3461</v>
      </c>
    </row>
    <row r="3127" spans="1:12">
      <c r="A3127" s="2" t="s">
        <v>4077</v>
      </c>
      <c r="B3127" s="2">
        <v>1210061</v>
      </c>
      <c r="C3127" s="2" t="s">
        <v>3148</v>
      </c>
      <c r="D3127" s="2" t="s">
        <v>3149</v>
      </c>
      <c r="E3127" s="2">
        <v>-1000</v>
      </c>
      <c r="F3127" s="2">
        <v>-1000</v>
      </c>
      <c r="G3127" s="34">
        <v>43654</v>
      </c>
      <c r="H3127" s="2">
        <v>263</v>
      </c>
      <c r="I3127" s="2" t="s">
        <v>3870</v>
      </c>
      <c r="J3127" s="2" t="s">
        <v>4075</v>
      </c>
      <c r="K3127" s="2" t="s">
        <v>3930</v>
      </c>
      <c r="L3127" s="373" t="s">
        <v>3461</v>
      </c>
    </row>
    <row r="3128" spans="1:12">
      <c r="A3128" s="2" t="s">
        <v>5568</v>
      </c>
      <c r="B3128" s="2">
        <v>132732</v>
      </c>
      <c r="C3128" s="2" t="s">
        <v>3148</v>
      </c>
      <c r="D3128" s="2" t="s">
        <v>3149</v>
      </c>
      <c r="E3128" s="2">
        <v>-11000</v>
      </c>
      <c r="F3128" s="2">
        <v>-11000</v>
      </c>
      <c r="G3128" s="34">
        <v>43759</v>
      </c>
      <c r="H3128" s="2">
        <v>158</v>
      </c>
      <c r="I3128" s="2" t="s">
        <v>4174</v>
      </c>
      <c r="J3128" s="2" t="s">
        <v>4073</v>
      </c>
      <c r="K3128" s="2" t="s">
        <v>3930</v>
      </c>
      <c r="L3128" s="373" t="s">
        <v>3461</v>
      </c>
    </row>
    <row r="3129" spans="1:12">
      <c r="A3129" s="2" t="s">
        <v>4078</v>
      </c>
      <c r="B3129" s="2">
        <v>1230543</v>
      </c>
      <c r="C3129" s="2" t="s">
        <v>3148</v>
      </c>
      <c r="D3129" s="2" t="s">
        <v>3149</v>
      </c>
      <c r="E3129" s="2">
        <v>-11000</v>
      </c>
      <c r="F3129" s="2">
        <v>-11000</v>
      </c>
      <c r="G3129" s="34">
        <v>43725</v>
      </c>
      <c r="H3129" s="2">
        <v>192</v>
      </c>
      <c r="I3129" s="2" t="s">
        <v>3870</v>
      </c>
      <c r="J3129" s="2" t="s">
        <v>4073</v>
      </c>
      <c r="K3129" s="2" t="s">
        <v>3930</v>
      </c>
      <c r="L3129" s="373" t="s">
        <v>3461</v>
      </c>
    </row>
    <row r="3130" spans="1:12">
      <c r="A3130" s="2" t="s">
        <v>5569</v>
      </c>
      <c r="B3130" s="2">
        <v>1291255</v>
      </c>
      <c r="C3130" s="2" t="s">
        <v>3148</v>
      </c>
      <c r="D3130" s="2" t="s">
        <v>3149</v>
      </c>
      <c r="E3130" s="2">
        <v>-11000</v>
      </c>
      <c r="F3130" s="2">
        <v>-11000</v>
      </c>
      <c r="G3130" s="34">
        <v>43911</v>
      </c>
      <c r="H3130" s="2">
        <v>6</v>
      </c>
      <c r="I3130" s="2" t="s">
        <v>4179</v>
      </c>
      <c r="J3130" s="2" t="s">
        <v>4073</v>
      </c>
      <c r="K3130" s="2" t="s">
        <v>3930</v>
      </c>
      <c r="L3130" s="373" t="s">
        <v>3461</v>
      </c>
    </row>
    <row r="3131" spans="1:12">
      <c r="A3131" s="2" t="s">
        <v>5570</v>
      </c>
      <c r="B3131" s="2">
        <v>1288703</v>
      </c>
      <c r="C3131" s="2" t="s">
        <v>3148</v>
      </c>
      <c r="D3131" s="2" t="s">
        <v>3149</v>
      </c>
      <c r="E3131" s="2">
        <v>-200000</v>
      </c>
      <c r="F3131" s="2">
        <v>-200000</v>
      </c>
      <c r="G3131" s="34">
        <v>43910</v>
      </c>
      <c r="H3131" s="2">
        <v>7</v>
      </c>
      <c r="I3131" s="2" t="s">
        <v>4179</v>
      </c>
      <c r="J3131" s="2" t="s">
        <v>4073</v>
      </c>
      <c r="K3131" s="2" t="s">
        <v>3930</v>
      </c>
      <c r="L3131" s="373" t="s">
        <v>3461</v>
      </c>
    </row>
    <row r="3132" spans="1:12">
      <c r="A3132" s="2" t="s">
        <v>4703</v>
      </c>
      <c r="B3132" s="2">
        <v>1289102</v>
      </c>
      <c r="C3132" s="2" t="s">
        <v>3148</v>
      </c>
      <c r="D3132" s="2" t="s">
        <v>3149</v>
      </c>
      <c r="E3132" s="2">
        <v>-11000</v>
      </c>
      <c r="F3132" s="2">
        <v>-11000</v>
      </c>
      <c r="G3132" s="34">
        <v>43904</v>
      </c>
      <c r="H3132" s="2">
        <v>13</v>
      </c>
      <c r="I3132" s="2" t="s">
        <v>4179</v>
      </c>
      <c r="J3132" s="2" t="s">
        <v>4075</v>
      </c>
      <c r="K3132" s="2" t="s">
        <v>3930</v>
      </c>
      <c r="L3132" s="373" t="s">
        <v>3461</v>
      </c>
    </row>
    <row r="3133" spans="1:12">
      <c r="A3133" s="2" t="s">
        <v>5571</v>
      </c>
      <c r="B3133" s="2">
        <v>1285866</v>
      </c>
      <c r="C3133" s="2" t="s">
        <v>3148</v>
      </c>
      <c r="D3133" s="2" t="s">
        <v>3149</v>
      </c>
      <c r="E3133" s="2">
        <v>-10000</v>
      </c>
      <c r="F3133" s="2">
        <v>-10000</v>
      </c>
      <c r="G3133" s="34">
        <v>43899</v>
      </c>
      <c r="H3133" s="2">
        <v>18</v>
      </c>
      <c r="I3133" s="2" t="s">
        <v>4179</v>
      </c>
      <c r="J3133" s="2" t="s">
        <v>4075</v>
      </c>
      <c r="K3133" s="2" t="s">
        <v>3930</v>
      </c>
      <c r="L3133" s="373" t="s">
        <v>3461</v>
      </c>
    </row>
    <row r="3134" spans="1:12">
      <c r="A3134" s="2" t="s">
        <v>4680</v>
      </c>
      <c r="B3134" s="2">
        <v>1283111</v>
      </c>
      <c r="C3134" s="2" t="s">
        <v>3148</v>
      </c>
      <c r="D3134" s="2" t="s">
        <v>3149</v>
      </c>
      <c r="E3134" s="2">
        <v>-10000</v>
      </c>
      <c r="F3134" s="2">
        <v>-10000</v>
      </c>
      <c r="G3134" s="34">
        <v>43883</v>
      </c>
      <c r="H3134" s="2">
        <v>34</v>
      </c>
      <c r="I3134" s="2" t="s">
        <v>4177</v>
      </c>
      <c r="J3134" s="2" t="s">
        <v>4075</v>
      </c>
      <c r="K3134" s="2" t="s">
        <v>3930</v>
      </c>
      <c r="L3134" s="373" t="s">
        <v>3461</v>
      </c>
    </row>
    <row r="3135" spans="1:12">
      <c r="A3135" s="2" t="s">
        <v>5572</v>
      </c>
      <c r="B3135" s="2">
        <v>1271742</v>
      </c>
      <c r="C3135" s="2" t="s">
        <v>3148</v>
      </c>
      <c r="D3135" s="2" t="s">
        <v>3149</v>
      </c>
      <c r="E3135" s="2">
        <v>-1000</v>
      </c>
      <c r="F3135" s="2">
        <v>-1000</v>
      </c>
      <c r="G3135" s="34">
        <v>43844</v>
      </c>
      <c r="H3135" s="2">
        <v>73</v>
      </c>
      <c r="I3135" s="2" t="s">
        <v>4181</v>
      </c>
      <c r="J3135" s="2" t="s">
        <v>4075</v>
      </c>
      <c r="K3135" s="2" t="s">
        <v>3930</v>
      </c>
      <c r="L3135" s="373" t="s">
        <v>3461</v>
      </c>
    </row>
    <row r="3136" spans="1:12">
      <c r="A3136" s="2" t="s">
        <v>5573</v>
      </c>
      <c r="B3136" s="2">
        <v>1263359</v>
      </c>
      <c r="C3136" s="2" t="s">
        <v>3148</v>
      </c>
      <c r="D3136" s="2" t="s">
        <v>3149</v>
      </c>
      <c r="E3136" s="2">
        <v>-1000</v>
      </c>
      <c r="F3136" s="2">
        <v>-1000</v>
      </c>
      <c r="G3136" s="34">
        <v>43844</v>
      </c>
      <c r="H3136" s="2">
        <v>73</v>
      </c>
      <c r="I3136" s="2" t="s">
        <v>4181</v>
      </c>
      <c r="J3136" s="2" t="s">
        <v>4075</v>
      </c>
      <c r="K3136" s="2" t="s">
        <v>3930</v>
      </c>
      <c r="L3136" s="373" t="s">
        <v>3461</v>
      </c>
    </row>
    <row r="3137" spans="1:12">
      <c r="A3137" s="2" t="s">
        <v>5574</v>
      </c>
      <c r="B3137" s="2">
        <v>1291017</v>
      </c>
      <c r="C3137" s="2" t="s">
        <v>3148</v>
      </c>
      <c r="D3137" s="2" t="s">
        <v>3149</v>
      </c>
      <c r="E3137" s="2">
        <v>-11000</v>
      </c>
      <c r="F3137" s="2">
        <v>-11000</v>
      </c>
      <c r="G3137" s="34">
        <v>43910</v>
      </c>
      <c r="H3137" s="2">
        <v>7</v>
      </c>
      <c r="I3137" s="2" t="s">
        <v>4179</v>
      </c>
      <c r="J3137" s="2" t="s">
        <v>4075</v>
      </c>
      <c r="K3137" s="2" t="s">
        <v>3930</v>
      </c>
      <c r="L3137" s="373" t="s">
        <v>3461</v>
      </c>
    </row>
    <row r="3138" spans="1:12">
      <c r="A3138" s="2" t="s">
        <v>5575</v>
      </c>
      <c r="B3138" s="2">
        <v>1278537</v>
      </c>
      <c r="C3138" s="2" t="s">
        <v>3148</v>
      </c>
      <c r="D3138" s="2" t="s">
        <v>3149</v>
      </c>
      <c r="E3138" s="2">
        <v>-1070</v>
      </c>
      <c r="F3138" s="2">
        <v>-0.66</v>
      </c>
      <c r="G3138" s="34">
        <v>43910</v>
      </c>
      <c r="H3138" s="2">
        <v>7</v>
      </c>
      <c r="I3138" s="2" t="s">
        <v>4179</v>
      </c>
      <c r="J3138" s="2" t="s">
        <v>4075</v>
      </c>
      <c r="K3138" s="2" t="s">
        <v>3930</v>
      </c>
      <c r="L3138" s="373" t="s">
        <v>3461</v>
      </c>
    </row>
    <row r="3139" spans="1:12">
      <c r="A3139" s="2" t="s">
        <v>5576</v>
      </c>
      <c r="B3139" s="2">
        <v>1289897</v>
      </c>
      <c r="C3139" s="2" t="s">
        <v>3148</v>
      </c>
      <c r="D3139" s="2" t="s">
        <v>3149</v>
      </c>
      <c r="E3139" s="2">
        <v>-11000</v>
      </c>
      <c r="F3139" s="2">
        <v>-11000</v>
      </c>
      <c r="G3139" s="34">
        <v>43906</v>
      </c>
      <c r="H3139" s="2">
        <v>11</v>
      </c>
      <c r="I3139" s="2" t="s">
        <v>4179</v>
      </c>
      <c r="J3139" s="2" t="s">
        <v>4075</v>
      </c>
      <c r="K3139" s="2" t="s">
        <v>3930</v>
      </c>
      <c r="L3139" s="373" t="s">
        <v>3461</v>
      </c>
    </row>
    <row r="3140" spans="1:12">
      <c r="A3140" s="2" t="s">
        <v>5236</v>
      </c>
      <c r="B3140" s="2">
        <v>1286900</v>
      </c>
      <c r="C3140" s="2" t="s">
        <v>3148</v>
      </c>
      <c r="D3140" s="2" t="s">
        <v>3149</v>
      </c>
      <c r="E3140" s="2">
        <v>-11000</v>
      </c>
      <c r="F3140" s="2">
        <v>-11000</v>
      </c>
      <c r="G3140" s="34">
        <v>43897</v>
      </c>
      <c r="H3140" s="2">
        <v>20</v>
      </c>
      <c r="I3140" s="2" t="s">
        <v>4179</v>
      </c>
      <c r="J3140" s="2" t="s">
        <v>4073</v>
      </c>
      <c r="K3140" s="2" t="s">
        <v>3930</v>
      </c>
      <c r="L3140" s="373" t="s">
        <v>3461</v>
      </c>
    </row>
    <row r="3141" spans="1:12">
      <c r="A3141" s="2" t="s">
        <v>5577</v>
      </c>
      <c r="B3141" s="2">
        <v>1285803</v>
      </c>
      <c r="C3141" s="2" t="s">
        <v>3148</v>
      </c>
      <c r="D3141" s="2" t="s">
        <v>3149</v>
      </c>
      <c r="E3141" s="2">
        <v>-10000</v>
      </c>
      <c r="F3141" s="2">
        <v>-10000</v>
      </c>
      <c r="G3141" s="34">
        <v>43893</v>
      </c>
      <c r="H3141" s="2">
        <v>24</v>
      </c>
      <c r="I3141" s="2" t="s">
        <v>4179</v>
      </c>
      <c r="J3141" s="2" t="s">
        <v>4075</v>
      </c>
      <c r="K3141" s="2" t="s">
        <v>3930</v>
      </c>
      <c r="L3141" s="373" t="s">
        <v>3461</v>
      </c>
    </row>
    <row r="3142" spans="1:12">
      <c r="A3142" s="2" t="s">
        <v>5578</v>
      </c>
      <c r="B3142" s="2">
        <v>1274555</v>
      </c>
      <c r="C3142" s="2" t="s">
        <v>3148</v>
      </c>
      <c r="D3142" s="2" t="s">
        <v>3149</v>
      </c>
      <c r="E3142" s="2">
        <v>-11000</v>
      </c>
      <c r="F3142" s="2">
        <v>-11000</v>
      </c>
      <c r="G3142" s="34">
        <v>43853</v>
      </c>
      <c r="H3142" s="2">
        <v>64</v>
      </c>
      <c r="I3142" s="2" t="s">
        <v>4181</v>
      </c>
      <c r="J3142" s="2" t="s">
        <v>4075</v>
      </c>
      <c r="K3142" s="2" t="s">
        <v>3930</v>
      </c>
      <c r="L3142" s="373" t="s">
        <v>3461</v>
      </c>
    </row>
    <row r="3143" spans="1:12">
      <c r="A3143" s="2" t="s">
        <v>5579</v>
      </c>
      <c r="B3143" s="2">
        <v>1260278</v>
      </c>
      <c r="C3143" s="2" t="s">
        <v>3148</v>
      </c>
      <c r="D3143" s="2" t="s">
        <v>3149</v>
      </c>
      <c r="E3143" s="2">
        <v>-5000</v>
      </c>
      <c r="F3143" s="2">
        <v>-5000</v>
      </c>
      <c r="G3143" s="34">
        <v>43812</v>
      </c>
      <c r="H3143" s="2">
        <v>105</v>
      </c>
      <c r="I3143" s="2" t="s">
        <v>4174</v>
      </c>
      <c r="J3143" s="2" t="s">
        <v>4075</v>
      </c>
      <c r="K3143" s="2" t="s">
        <v>3930</v>
      </c>
      <c r="L3143" s="373" t="s">
        <v>3461</v>
      </c>
    </row>
    <row r="3144" spans="1:12">
      <c r="A3144" s="2" t="s">
        <v>5580</v>
      </c>
      <c r="B3144" s="2">
        <v>801236</v>
      </c>
      <c r="C3144" s="2" t="s">
        <v>3148</v>
      </c>
      <c r="D3144" s="2" t="s">
        <v>3149</v>
      </c>
      <c r="E3144" s="2">
        <v>-450000</v>
      </c>
      <c r="F3144" s="2">
        <v>-53.44</v>
      </c>
      <c r="G3144" s="34">
        <v>43760</v>
      </c>
      <c r="H3144" s="2">
        <v>157</v>
      </c>
      <c r="I3144" s="2" t="s">
        <v>4174</v>
      </c>
      <c r="J3144" s="2" t="s">
        <v>4073</v>
      </c>
      <c r="K3144" s="2" t="s">
        <v>3930</v>
      </c>
      <c r="L3144" s="373" t="s">
        <v>3461</v>
      </c>
    </row>
    <row r="3145" spans="1:12">
      <c r="A3145" s="2" t="s">
        <v>4079</v>
      </c>
      <c r="B3145" s="2">
        <v>1225061</v>
      </c>
      <c r="C3145" s="2" t="s">
        <v>3148</v>
      </c>
      <c r="D3145" s="2" t="s">
        <v>3149</v>
      </c>
      <c r="E3145" s="2">
        <v>-11000</v>
      </c>
      <c r="F3145" s="2">
        <v>-11000</v>
      </c>
      <c r="G3145" s="34">
        <v>43705</v>
      </c>
      <c r="H3145" s="2">
        <v>212</v>
      </c>
      <c r="I3145" s="2" t="s">
        <v>3870</v>
      </c>
      <c r="J3145" s="2" t="s">
        <v>4075</v>
      </c>
      <c r="K3145" s="2" t="s">
        <v>3930</v>
      </c>
      <c r="L3145" s="373" t="s">
        <v>3461</v>
      </c>
    </row>
    <row r="3146" spans="1:12">
      <c r="A3146" s="2" t="s">
        <v>5570</v>
      </c>
      <c r="B3146" s="2">
        <v>1288703</v>
      </c>
      <c r="C3146" s="2" t="s">
        <v>3148</v>
      </c>
      <c r="D3146" s="2" t="s">
        <v>3149</v>
      </c>
      <c r="E3146" s="2">
        <v>-100000</v>
      </c>
      <c r="F3146" s="2">
        <v>-100000</v>
      </c>
      <c r="G3146" s="34">
        <v>43903</v>
      </c>
      <c r="H3146" s="2">
        <v>14</v>
      </c>
      <c r="I3146" s="2" t="s">
        <v>4179</v>
      </c>
      <c r="J3146" s="2" t="s">
        <v>4073</v>
      </c>
      <c r="K3146" s="2" t="s">
        <v>3930</v>
      </c>
      <c r="L3146" s="373" t="s">
        <v>3461</v>
      </c>
    </row>
    <row r="3147" spans="1:12">
      <c r="A3147" s="2" t="s">
        <v>5581</v>
      </c>
      <c r="B3147" s="2">
        <v>1288991</v>
      </c>
      <c r="C3147" s="2" t="s">
        <v>3148</v>
      </c>
      <c r="D3147" s="2" t="s">
        <v>3149</v>
      </c>
      <c r="E3147" s="2">
        <v>-11000</v>
      </c>
      <c r="F3147" s="2">
        <v>-11000</v>
      </c>
      <c r="G3147" s="34">
        <v>43903</v>
      </c>
      <c r="H3147" s="2">
        <v>14</v>
      </c>
      <c r="I3147" s="2" t="s">
        <v>4179</v>
      </c>
      <c r="J3147" s="2" t="s">
        <v>4075</v>
      </c>
      <c r="K3147" s="2" t="s">
        <v>3930</v>
      </c>
      <c r="L3147" s="373" t="s">
        <v>3461</v>
      </c>
    </row>
    <row r="3148" spans="1:12">
      <c r="A3148" s="2" t="s">
        <v>5582</v>
      </c>
      <c r="B3148" s="2">
        <v>1288478</v>
      </c>
      <c r="C3148" s="2" t="s">
        <v>3148</v>
      </c>
      <c r="D3148" s="2" t="s">
        <v>3149</v>
      </c>
      <c r="E3148" s="2">
        <v>-1</v>
      </c>
      <c r="F3148" s="2">
        <v>-1</v>
      </c>
      <c r="G3148" s="34">
        <v>43902</v>
      </c>
      <c r="H3148" s="2">
        <v>15</v>
      </c>
      <c r="I3148" s="2" t="s">
        <v>4179</v>
      </c>
      <c r="J3148" s="2" t="s">
        <v>4075</v>
      </c>
      <c r="K3148" s="2" t="s">
        <v>3930</v>
      </c>
      <c r="L3148" s="373" t="s">
        <v>3461</v>
      </c>
    </row>
    <row r="3149" spans="1:12">
      <c r="A3149" s="2" t="s">
        <v>5583</v>
      </c>
      <c r="B3149" s="2">
        <v>1285735</v>
      </c>
      <c r="C3149" s="2" t="s">
        <v>3148</v>
      </c>
      <c r="D3149" s="2" t="s">
        <v>3149</v>
      </c>
      <c r="E3149" s="2">
        <v>-5000</v>
      </c>
      <c r="F3149" s="2">
        <v>-5000</v>
      </c>
      <c r="G3149" s="34">
        <v>43893</v>
      </c>
      <c r="H3149" s="2">
        <v>24</v>
      </c>
      <c r="I3149" s="2" t="s">
        <v>4179</v>
      </c>
      <c r="J3149" s="2" t="s">
        <v>4075</v>
      </c>
      <c r="K3149" s="2" t="s">
        <v>3930</v>
      </c>
      <c r="L3149" s="373" t="s">
        <v>3461</v>
      </c>
    </row>
    <row r="3150" spans="1:12">
      <c r="A3150" s="2" t="s">
        <v>5584</v>
      </c>
      <c r="B3150" s="2">
        <v>1281609</v>
      </c>
      <c r="C3150" s="2" t="s">
        <v>3148</v>
      </c>
      <c r="D3150" s="2" t="s">
        <v>3149</v>
      </c>
      <c r="E3150" s="2">
        <v>-11000</v>
      </c>
      <c r="F3150" s="2">
        <v>-11000</v>
      </c>
      <c r="G3150" s="34">
        <v>43878</v>
      </c>
      <c r="H3150" s="2">
        <v>39</v>
      </c>
      <c r="I3150" s="2" t="s">
        <v>4177</v>
      </c>
      <c r="J3150" s="2" t="s">
        <v>4075</v>
      </c>
      <c r="K3150" s="2" t="s">
        <v>3930</v>
      </c>
      <c r="L3150" s="373" t="s">
        <v>3461</v>
      </c>
    </row>
    <row r="3151" spans="1:12">
      <c r="A3151" s="2" t="s">
        <v>5585</v>
      </c>
      <c r="B3151" s="2">
        <v>1091672</v>
      </c>
      <c r="C3151" s="2" t="s">
        <v>3148</v>
      </c>
      <c r="D3151" s="2" t="s">
        <v>3149</v>
      </c>
      <c r="E3151" s="2">
        <v>-11000</v>
      </c>
      <c r="F3151" s="2">
        <v>-11000</v>
      </c>
      <c r="G3151" s="34">
        <v>43854</v>
      </c>
      <c r="H3151" s="2">
        <v>63</v>
      </c>
      <c r="I3151" s="2" t="s">
        <v>4181</v>
      </c>
      <c r="J3151" s="2" t="s">
        <v>4073</v>
      </c>
      <c r="K3151" s="2" t="s">
        <v>3930</v>
      </c>
      <c r="L3151" s="373" t="s">
        <v>3461</v>
      </c>
    </row>
    <row r="3152" spans="1:12">
      <c r="A3152" s="2" t="s">
        <v>5586</v>
      </c>
      <c r="B3152" s="2">
        <v>1280581</v>
      </c>
      <c r="C3152" s="2" t="s">
        <v>3148</v>
      </c>
      <c r="D3152" s="2" t="s">
        <v>3149</v>
      </c>
      <c r="E3152" s="2">
        <v>-11000</v>
      </c>
      <c r="F3152" s="2">
        <v>-11000</v>
      </c>
      <c r="G3152" s="34">
        <v>43874</v>
      </c>
      <c r="H3152" s="2">
        <v>43</v>
      </c>
      <c r="I3152" s="2" t="s">
        <v>4177</v>
      </c>
      <c r="J3152" s="2" t="s">
        <v>4075</v>
      </c>
      <c r="K3152" s="2" t="s">
        <v>3930</v>
      </c>
      <c r="L3152" s="373" t="s">
        <v>3461</v>
      </c>
    </row>
    <row r="3153" spans="1:12">
      <c r="A3153" s="2" t="s">
        <v>5587</v>
      </c>
      <c r="B3153" s="2">
        <v>1256407</v>
      </c>
      <c r="C3153" s="2" t="s">
        <v>3148</v>
      </c>
      <c r="D3153" s="2" t="s">
        <v>3149</v>
      </c>
      <c r="E3153" s="2">
        <v>-1120</v>
      </c>
      <c r="F3153" s="2">
        <v>-1120</v>
      </c>
      <c r="G3153" s="34">
        <v>43819</v>
      </c>
      <c r="H3153" s="2">
        <v>98</v>
      </c>
      <c r="I3153" s="2" t="s">
        <v>4174</v>
      </c>
      <c r="J3153" s="2" t="s">
        <v>4075</v>
      </c>
      <c r="K3153" s="2" t="s">
        <v>3930</v>
      </c>
      <c r="L3153" s="373" t="s">
        <v>3461</v>
      </c>
    </row>
    <row r="3154" spans="1:12">
      <c r="A3154" s="2" t="s">
        <v>3945</v>
      </c>
      <c r="B3154" s="2">
        <v>1215703</v>
      </c>
      <c r="C3154" s="2" t="s">
        <v>3148</v>
      </c>
      <c r="D3154" s="2" t="s">
        <v>3149</v>
      </c>
      <c r="E3154" s="2">
        <v>-1000</v>
      </c>
      <c r="F3154" s="2">
        <v>-1000</v>
      </c>
      <c r="G3154" s="34">
        <v>43673</v>
      </c>
      <c r="H3154" s="2">
        <v>244</v>
      </c>
      <c r="I3154" s="2" t="s">
        <v>3870</v>
      </c>
      <c r="J3154" s="2" t="s">
        <v>4073</v>
      </c>
      <c r="K3154" s="2" t="s">
        <v>3930</v>
      </c>
      <c r="L3154" s="373" t="s">
        <v>3461</v>
      </c>
    </row>
    <row r="3155" spans="1:12">
      <c r="A3155" s="2" t="s">
        <v>5588</v>
      </c>
      <c r="B3155" s="2">
        <v>1290846</v>
      </c>
      <c r="C3155" s="2" t="s">
        <v>3148</v>
      </c>
      <c r="D3155" s="2" t="s">
        <v>3149</v>
      </c>
      <c r="E3155" s="2">
        <v>-11000</v>
      </c>
      <c r="F3155" s="2">
        <v>-11000</v>
      </c>
      <c r="G3155" s="34">
        <v>43909</v>
      </c>
      <c r="H3155" s="2">
        <v>8</v>
      </c>
      <c r="I3155" s="2" t="s">
        <v>4179</v>
      </c>
      <c r="J3155" s="2" t="s">
        <v>4075</v>
      </c>
      <c r="K3155" s="2" t="s">
        <v>3930</v>
      </c>
      <c r="L3155" s="373" t="s">
        <v>3461</v>
      </c>
    </row>
    <row r="3156" spans="1:12">
      <c r="A3156" s="2" t="s">
        <v>5589</v>
      </c>
      <c r="B3156" s="2">
        <v>1290829</v>
      </c>
      <c r="C3156" s="2" t="s">
        <v>3148</v>
      </c>
      <c r="D3156" s="2" t="s">
        <v>3149</v>
      </c>
      <c r="E3156" s="2">
        <v>-1</v>
      </c>
      <c r="F3156" s="2">
        <v>-1</v>
      </c>
      <c r="G3156" s="34">
        <v>43909</v>
      </c>
      <c r="H3156" s="2">
        <v>8</v>
      </c>
      <c r="I3156" s="2" t="s">
        <v>4179</v>
      </c>
      <c r="J3156" s="2" t="s">
        <v>4075</v>
      </c>
      <c r="K3156" s="2" t="s">
        <v>3930</v>
      </c>
      <c r="L3156" s="373" t="s">
        <v>3461</v>
      </c>
    </row>
    <row r="3157" spans="1:12">
      <c r="A3157" s="2" t="s">
        <v>5590</v>
      </c>
      <c r="B3157" s="2">
        <v>1285978</v>
      </c>
      <c r="C3157" s="2" t="s">
        <v>3148</v>
      </c>
      <c r="D3157" s="2" t="s">
        <v>3149</v>
      </c>
      <c r="E3157" s="2">
        <v>-11000</v>
      </c>
      <c r="F3157" s="2">
        <v>-11000</v>
      </c>
      <c r="G3157" s="34">
        <v>43894</v>
      </c>
      <c r="H3157" s="2">
        <v>23</v>
      </c>
      <c r="I3157" s="2" t="s">
        <v>4179</v>
      </c>
      <c r="J3157" s="2" t="s">
        <v>4073</v>
      </c>
      <c r="K3157" s="2" t="s">
        <v>3930</v>
      </c>
      <c r="L3157" s="373" t="s">
        <v>3461</v>
      </c>
    </row>
    <row r="3158" spans="1:12">
      <c r="A3158" s="2" t="s">
        <v>5591</v>
      </c>
      <c r="B3158" s="2">
        <v>1271769</v>
      </c>
      <c r="C3158" s="2" t="s">
        <v>3148</v>
      </c>
      <c r="D3158" s="2" t="s">
        <v>3149</v>
      </c>
      <c r="E3158" s="2">
        <v>-1000</v>
      </c>
      <c r="F3158" s="2">
        <v>-1000</v>
      </c>
      <c r="G3158" s="34">
        <v>43844</v>
      </c>
      <c r="H3158" s="2">
        <v>73</v>
      </c>
      <c r="I3158" s="2" t="s">
        <v>4181</v>
      </c>
      <c r="J3158" s="2" t="s">
        <v>4075</v>
      </c>
      <c r="K3158" s="2" t="s">
        <v>3930</v>
      </c>
      <c r="L3158" s="373" t="s">
        <v>3461</v>
      </c>
    </row>
    <row r="3159" spans="1:12">
      <c r="A3159" s="2" t="s">
        <v>5592</v>
      </c>
      <c r="B3159" s="2">
        <v>1268310</v>
      </c>
      <c r="C3159" s="2" t="s">
        <v>3148</v>
      </c>
      <c r="D3159" s="2" t="s">
        <v>3149</v>
      </c>
      <c r="E3159" s="2">
        <v>-11000</v>
      </c>
      <c r="F3159" s="2">
        <v>-11000</v>
      </c>
      <c r="G3159" s="34">
        <v>43832</v>
      </c>
      <c r="H3159" s="2">
        <v>85</v>
      </c>
      <c r="I3159" s="2" t="s">
        <v>4181</v>
      </c>
      <c r="J3159" s="2" t="s">
        <v>4075</v>
      </c>
      <c r="K3159" s="2" t="s">
        <v>3930</v>
      </c>
      <c r="L3159" s="373" t="s">
        <v>3461</v>
      </c>
    </row>
    <row r="3160" spans="1:12">
      <c r="A3160" s="2" t="s">
        <v>5593</v>
      </c>
      <c r="B3160" s="2">
        <v>1248254</v>
      </c>
      <c r="C3160" s="2" t="s">
        <v>3148</v>
      </c>
      <c r="D3160" s="2" t="s">
        <v>3149</v>
      </c>
      <c r="E3160" s="2">
        <v>-754574</v>
      </c>
      <c r="F3160" s="2">
        <v>-15090.79</v>
      </c>
      <c r="G3160" s="34">
        <v>43784</v>
      </c>
      <c r="H3160" s="2">
        <v>133</v>
      </c>
      <c r="I3160" s="2" t="s">
        <v>4174</v>
      </c>
      <c r="J3160" s="2" t="s">
        <v>4073</v>
      </c>
      <c r="K3160" s="2" t="s">
        <v>3930</v>
      </c>
      <c r="L3160" s="373" t="s">
        <v>3461</v>
      </c>
    </row>
    <row r="3161" spans="1:12">
      <c r="A3161" s="2" t="s">
        <v>4080</v>
      </c>
      <c r="B3161" s="2">
        <v>1226754</v>
      </c>
      <c r="C3161" s="2" t="s">
        <v>3148</v>
      </c>
      <c r="D3161" s="2" t="s">
        <v>3149</v>
      </c>
      <c r="E3161" s="2">
        <v>-11000</v>
      </c>
      <c r="F3161" s="2">
        <v>-11000</v>
      </c>
      <c r="G3161" s="34">
        <v>43712</v>
      </c>
      <c r="H3161" s="2">
        <v>205</v>
      </c>
      <c r="I3161" s="2" t="s">
        <v>3870</v>
      </c>
      <c r="J3161" s="2" t="s">
        <v>4075</v>
      </c>
      <c r="K3161" s="2" t="s">
        <v>3930</v>
      </c>
      <c r="L3161" s="373" t="s">
        <v>3461</v>
      </c>
    </row>
    <row r="3162" spans="1:12">
      <c r="A3162" s="2" t="s">
        <v>5576</v>
      </c>
      <c r="B3162" s="2">
        <v>1289897</v>
      </c>
      <c r="C3162" s="2" t="s">
        <v>3148</v>
      </c>
      <c r="D3162" s="2" t="s">
        <v>3149</v>
      </c>
      <c r="E3162" s="2">
        <v>-674609</v>
      </c>
      <c r="F3162" s="2">
        <v>-674609</v>
      </c>
      <c r="G3162" s="34">
        <v>43911</v>
      </c>
      <c r="H3162" s="2">
        <v>6</v>
      </c>
      <c r="I3162" s="2" t="s">
        <v>4179</v>
      </c>
      <c r="J3162" s="2" t="s">
        <v>4073</v>
      </c>
      <c r="K3162" s="2" t="s">
        <v>3930</v>
      </c>
      <c r="L3162" s="373" t="s">
        <v>3461</v>
      </c>
    </row>
    <row r="3163" spans="1:12">
      <c r="A3163" s="2" t="s">
        <v>4603</v>
      </c>
      <c r="B3163" s="2">
        <v>1278238</v>
      </c>
      <c r="C3163" s="2" t="s">
        <v>3148</v>
      </c>
      <c r="D3163" s="2" t="s">
        <v>3149</v>
      </c>
      <c r="E3163" s="2">
        <v>-75000</v>
      </c>
      <c r="F3163" s="2">
        <v>-75000</v>
      </c>
      <c r="G3163" s="34">
        <v>43903</v>
      </c>
      <c r="H3163" s="2">
        <v>14</v>
      </c>
      <c r="I3163" s="2" t="s">
        <v>4179</v>
      </c>
      <c r="J3163" s="2" t="s">
        <v>4075</v>
      </c>
      <c r="K3163" s="2" t="s">
        <v>3930</v>
      </c>
      <c r="L3163" s="373" t="s">
        <v>3461</v>
      </c>
    </row>
    <row r="3164" spans="1:12">
      <c r="A3164" s="2" t="s">
        <v>5594</v>
      </c>
      <c r="B3164" s="2">
        <v>1285468</v>
      </c>
      <c r="C3164" s="2" t="s">
        <v>3148</v>
      </c>
      <c r="D3164" s="2" t="s">
        <v>3149</v>
      </c>
      <c r="E3164" s="2">
        <v>-11000</v>
      </c>
      <c r="F3164" s="2">
        <v>-11000</v>
      </c>
      <c r="G3164" s="34">
        <v>43892</v>
      </c>
      <c r="H3164" s="2">
        <v>25</v>
      </c>
      <c r="I3164" s="2" t="s">
        <v>4179</v>
      </c>
      <c r="J3164" s="2" t="s">
        <v>4075</v>
      </c>
      <c r="K3164" s="2" t="s">
        <v>3930</v>
      </c>
      <c r="L3164" s="373" t="s">
        <v>3461</v>
      </c>
    </row>
    <row r="3165" spans="1:12">
      <c r="A3165" s="2" t="s">
        <v>5595</v>
      </c>
      <c r="B3165" s="2">
        <v>1283497</v>
      </c>
      <c r="C3165" s="2" t="s">
        <v>3148</v>
      </c>
      <c r="D3165" s="2" t="s">
        <v>3149</v>
      </c>
      <c r="E3165" s="2">
        <v>-10000</v>
      </c>
      <c r="F3165" s="2">
        <v>-10000</v>
      </c>
      <c r="G3165" s="34">
        <v>43885</v>
      </c>
      <c r="H3165" s="2">
        <v>32</v>
      </c>
      <c r="I3165" s="2" t="s">
        <v>4177</v>
      </c>
      <c r="J3165" s="2" t="s">
        <v>4073</v>
      </c>
      <c r="K3165" s="2" t="s">
        <v>3930</v>
      </c>
      <c r="L3165" s="373" t="s">
        <v>3461</v>
      </c>
    </row>
    <row r="3166" spans="1:12">
      <c r="A3166" s="2" t="s">
        <v>5596</v>
      </c>
      <c r="B3166" s="2">
        <v>1283123</v>
      </c>
      <c r="C3166" s="2" t="s">
        <v>3148</v>
      </c>
      <c r="D3166" s="2" t="s">
        <v>3149</v>
      </c>
      <c r="E3166" s="2">
        <v>-11000</v>
      </c>
      <c r="F3166" s="2">
        <v>-11000</v>
      </c>
      <c r="G3166" s="34">
        <v>43883</v>
      </c>
      <c r="H3166" s="2">
        <v>34</v>
      </c>
      <c r="I3166" s="2" t="s">
        <v>4177</v>
      </c>
      <c r="J3166" s="2" t="s">
        <v>4075</v>
      </c>
      <c r="K3166" s="2" t="s">
        <v>3930</v>
      </c>
      <c r="L3166" s="373" t="s">
        <v>3461</v>
      </c>
    </row>
    <row r="3167" spans="1:12">
      <c r="A3167" s="2" t="s">
        <v>5597</v>
      </c>
      <c r="B3167" s="2">
        <v>1277511</v>
      </c>
      <c r="C3167" s="2" t="s">
        <v>3148</v>
      </c>
      <c r="D3167" s="2" t="s">
        <v>3149</v>
      </c>
      <c r="E3167" s="2">
        <v>-5000</v>
      </c>
      <c r="F3167" s="2">
        <v>-5000</v>
      </c>
      <c r="G3167" s="34">
        <v>43864</v>
      </c>
      <c r="H3167" s="2">
        <v>53</v>
      </c>
      <c r="I3167" s="2" t="s">
        <v>4177</v>
      </c>
      <c r="J3167" s="2" t="s">
        <v>4075</v>
      </c>
      <c r="K3167" s="2" t="s">
        <v>3930</v>
      </c>
      <c r="L3167" s="373" t="s">
        <v>3461</v>
      </c>
    </row>
    <row r="3168" spans="1:12">
      <c r="A3168" s="2" t="s">
        <v>5598</v>
      </c>
      <c r="B3168" s="2">
        <v>1271759</v>
      </c>
      <c r="C3168" s="2" t="s">
        <v>3148</v>
      </c>
      <c r="D3168" s="2" t="s">
        <v>3149</v>
      </c>
      <c r="E3168" s="2">
        <v>-1000</v>
      </c>
      <c r="F3168" s="2">
        <v>-1000</v>
      </c>
      <c r="G3168" s="34">
        <v>43844</v>
      </c>
      <c r="H3168" s="2">
        <v>73</v>
      </c>
      <c r="I3168" s="2" t="s">
        <v>4181</v>
      </c>
      <c r="J3168" s="2" t="s">
        <v>4075</v>
      </c>
      <c r="K3168" s="2" t="s">
        <v>3930</v>
      </c>
      <c r="L3168" s="373" t="s">
        <v>3461</v>
      </c>
    </row>
    <row r="3169" spans="1:12">
      <c r="A3169" s="2" t="s">
        <v>5599</v>
      </c>
      <c r="B3169" s="2">
        <v>1237775</v>
      </c>
      <c r="C3169" s="2" t="s">
        <v>3148</v>
      </c>
      <c r="D3169" s="2" t="s">
        <v>3149</v>
      </c>
      <c r="E3169" s="2">
        <v>-845235</v>
      </c>
      <c r="F3169" s="2">
        <v>-3660.07</v>
      </c>
      <c r="G3169" s="34">
        <v>43763</v>
      </c>
      <c r="H3169" s="2">
        <v>154</v>
      </c>
      <c r="I3169" s="2" t="s">
        <v>4174</v>
      </c>
      <c r="J3169" s="2" t="s">
        <v>4073</v>
      </c>
      <c r="K3169" s="2" t="s">
        <v>3930</v>
      </c>
      <c r="L3169" s="373" t="s">
        <v>3461</v>
      </c>
    </row>
    <row r="3170" spans="1:12">
      <c r="A3170" s="2" t="s">
        <v>5600</v>
      </c>
      <c r="B3170" s="2">
        <v>1240325</v>
      </c>
      <c r="C3170" s="2" t="s">
        <v>3148</v>
      </c>
      <c r="D3170" s="2" t="s">
        <v>3149</v>
      </c>
      <c r="E3170" s="2">
        <v>-1000</v>
      </c>
      <c r="F3170" s="2">
        <v>-1000</v>
      </c>
      <c r="G3170" s="34">
        <v>43752</v>
      </c>
      <c r="H3170" s="2">
        <v>165</v>
      </c>
      <c r="I3170" s="2" t="s">
        <v>4174</v>
      </c>
      <c r="J3170" s="2" t="s">
        <v>4075</v>
      </c>
      <c r="K3170" s="2" t="s">
        <v>3930</v>
      </c>
      <c r="L3170" s="373" t="s">
        <v>3461</v>
      </c>
    </row>
    <row r="3171" spans="1:12">
      <c r="A3171" s="2" t="s">
        <v>3945</v>
      </c>
      <c r="B3171" s="2">
        <v>1215703</v>
      </c>
      <c r="C3171" s="2" t="s">
        <v>3148</v>
      </c>
      <c r="D3171" s="2" t="s">
        <v>3149</v>
      </c>
      <c r="E3171" s="2">
        <v>-1000</v>
      </c>
      <c r="F3171" s="2">
        <v>-1000</v>
      </c>
      <c r="G3171" s="34">
        <v>43673</v>
      </c>
      <c r="H3171" s="2">
        <v>244</v>
      </c>
      <c r="I3171" s="2" t="s">
        <v>3870</v>
      </c>
      <c r="J3171" s="2" t="s">
        <v>4073</v>
      </c>
      <c r="K3171" s="2" t="s">
        <v>3930</v>
      </c>
      <c r="L3171" s="373" t="s">
        <v>3461</v>
      </c>
    </row>
    <row r="3172" spans="1:12">
      <c r="A3172" s="2" t="s">
        <v>5601</v>
      </c>
      <c r="B3172" s="2">
        <v>1289117</v>
      </c>
      <c r="C3172" s="2" t="s">
        <v>3148</v>
      </c>
      <c r="D3172" s="2" t="s">
        <v>3149</v>
      </c>
      <c r="E3172" s="2">
        <v>-11000</v>
      </c>
      <c r="F3172" s="2">
        <v>-11000</v>
      </c>
      <c r="G3172" s="34">
        <v>43904</v>
      </c>
      <c r="H3172" s="2">
        <v>13</v>
      </c>
      <c r="I3172" s="2" t="s">
        <v>4179</v>
      </c>
      <c r="J3172" s="2" t="s">
        <v>4075</v>
      </c>
      <c r="K3172" s="2" t="s">
        <v>3930</v>
      </c>
      <c r="L3172" s="373" t="s">
        <v>3461</v>
      </c>
    </row>
    <row r="3173" spans="1:12">
      <c r="A3173" s="2" t="s">
        <v>5602</v>
      </c>
      <c r="B3173" s="2">
        <v>1289361</v>
      </c>
      <c r="C3173" s="2" t="s">
        <v>3148</v>
      </c>
      <c r="D3173" s="2" t="s">
        <v>3149</v>
      </c>
      <c r="E3173" s="2">
        <v>-1000</v>
      </c>
      <c r="F3173" s="2">
        <v>-1000</v>
      </c>
      <c r="G3173" s="34">
        <v>43904</v>
      </c>
      <c r="H3173" s="2">
        <v>13</v>
      </c>
      <c r="I3173" s="2" t="s">
        <v>4179</v>
      </c>
      <c r="J3173" s="2" t="s">
        <v>4075</v>
      </c>
      <c r="K3173" s="2" t="s">
        <v>3930</v>
      </c>
      <c r="L3173" s="373" t="s">
        <v>3461</v>
      </c>
    </row>
    <row r="3174" spans="1:12">
      <c r="A3174" s="2" t="s">
        <v>5603</v>
      </c>
      <c r="B3174" s="2">
        <v>1286822</v>
      </c>
      <c r="C3174" s="2" t="s">
        <v>3148</v>
      </c>
      <c r="D3174" s="2" t="s">
        <v>3149</v>
      </c>
      <c r="E3174" s="2">
        <v>-11000</v>
      </c>
      <c r="F3174" s="2">
        <v>-11000</v>
      </c>
      <c r="G3174" s="34">
        <v>43896</v>
      </c>
      <c r="H3174" s="2">
        <v>21</v>
      </c>
      <c r="I3174" s="2" t="s">
        <v>4179</v>
      </c>
      <c r="J3174" s="2" t="s">
        <v>4073</v>
      </c>
      <c r="K3174" s="2" t="s">
        <v>3930</v>
      </c>
      <c r="L3174" s="373" t="s">
        <v>3461</v>
      </c>
    </row>
    <row r="3175" spans="1:12">
      <c r="A3175" s="2" t="s">
        <v>5270</v>
      </c>
      <c r="B3175" s="2">
        <v>1286251</v>
      </c>
      <c r="C3175" s="2" t="s">
        <v>3148</v>
      </c>
      <c r="D3175" s="2" t="s">
        <v>3149</v>
      </c>
      <c r="E3175" s="2">
        <v>-11000</v>
      </c>
      <c r="F3175" s="2">
        <v>-11000</v>
      </c>
      <c r="G3175" s="34">
        <v>43894</v>
      </c>
      <c r="H3175" s="2">
        <v>23</v>
      </c>
      <c r="I3175" s="2" t="s">
        <v>4179</v>
      </c>
      <c r="J3175" s="2" t="s">
        <v>4073</v>
      </c>
      <c r="K3175" s="2" t="s">
        <v>3930</v>
      </c>
      <c r="L3175" s="373" t="s">
        <v>3461</v>
      </c>
    </row>
    <row r="3176" spans="1:12">
      <c r="A3176" s="2" t="s">
        <v>5604</v>
      </c>
      <c r="B3176" s="2">
        <v>1285609</v>
      </c>
      <c r="C3176" s="2" t="s">
        <v>3148</v>
      </c>
      <c r="D3176" s="2" t="s">
        <v>3149</v>
      </c>
      <c r="E3176" s="2">
        <v>-11000</v>
      </c>
      <c r="F3176" s="2">
        <v>-11000</v>
      </c>
      <c r="G3176" s="34">
        <v>43892</v>
      </c>
      <c r="H3176" s="2">
        <v>25</v>
      </c>
      <c r="I3176" s="2" t="s">
        <v>4179</v>
      </c>
      <c r="J3176" s="2" t="s">
        <v>4073</v>
      </c>
      <c r="K3176" s="2" t="s">
        <v>3930</v>
      </c>
      <c r="L3176" s="373" t="s">
        <v>3461</v>
      </c>
    </row>
    <row r="3177" spans="1:12">
      <c r="A3177" s="2" t="s">
        <v>5605</v>
      </c>
      <c r="B3177" s="2">
        <v>1275465</v>
      </c>
      <c r="C3177" s="2" t="s">
        <v>3148</v>
      </c>
      <c r="D3177" s="2" t="s">
        <v>3149</v>
      </c>
      <c r="E3177" s="2">
        <v>-11000</v>
      </c>
      <c r="F3177" s="2">
        <v>-11000</v>
      </c>
      <c r="G3177" s="34">
        <v>43883</v>
      </c>
      <c r="H3177" s="2">
        <v>34</v>
      </c>
      <c r="I3177" s="2" t="s">
        <v>4177</v>
      </c>
      <c r="J3177" s="2" t="s">
        <v>4075</v>
      </c>
      <c r="K3177" s="2" t="s">
        <v>3930</v>
      </c>
      <c r="L3177" s="373" t="s">
        <v>3461</v>
      </c>
    </row>
    <row r="3178" spans="1:12">
      <c r="A3178" s="2" t="s">
        <v>5606</v>
      </c>
      <c r="B3178" s="2">
        <v>1273773</v>
      </c>
      <c r="C3178" s="2" t="s">
        <v>3148</v>
      </c>
      <c r="D3178" s="2" t="s">
        <v>3149</v>
      </c>
      <c r="E3178" s="2">
        <v>-1000</v>
      </c>
      <c r="F3178" s="2">
        <v>-1000</v>
      </c>
      <c r="G3178" s="34">
        <v>43851</v>
      </c>
      <c r="H3178" s="2">
        <v>66</v>
      </c>
      <c r="I3178" s="2" t="s">
        <v>4181</v>
      </c>
      <c r="J3178" s="2" t="s">
        <v>4075</v>
      </c>
      <c r="K3178" s="2" t="s">
        <v>3930</v>
      </c>
      <c r="L3178" s="373" t="s">
        <v>3461</v>
      </c>
    </row>
    <row r="3179" spans="1:12">
      <c r="A3179" s="2" t="s">
        <v>4081</v>
      </c>
      <c r="B3179" s="2">
        <v>1219401</v>
      </c>
      <c r="C3179" s="2" t="s">
        <v>3148</v>
      </c>
      <c r="D3179" s="2" t="s">
        <v>3149</v>
      </c>
      <c r="E3179" s="2">
        <v>-10000</v>
      </c>
      <c r="F3179" s="2">
        <v>-10000</v>
      </c>
      <c r="G3179" s="34">
        <v>43687</v>
      </c>
      <c r="H3179" s="2">
        <v>230</v>
      </c>
      <c r="I3179" s="2" t="s">
        <v>3870</v>
      </c>
      <c r="J3179" s="2" t="s">
        <v>4073</v>
      </c>
      <c r="K3179" s="2" t="s">
        <v>3930</v>
      </c>
      <c r="L3179" s="373" t="s">
        <v>3461</v>
      </c>
    </row>
    <row r="3180" spans="1:12">
      <c r="A3180" s="2" t="s">
        <v>3945</v>
      </c>
      <c r="B3180" s="2">
        <v>1215703</v>
      </c>
      <c r="C3180" s="2" t="s">
        <v>3148</v>
      </c>
      <c r="D3180" s="2" t="s">
        <v>3149</v>
      </c>
      <c r="E3180" s="2">
        <v>-1000</v>
      </c>
      <c r="F3180" s="2">
        <v>-1000</v>
      </c>
      <c r="G3180" s="34">
        <v>43673</v>
      </c>
      <c r="H3180" s="2">
        <v>244</v>
      </c>
      <c r="I3180" s="2" t="s">
        <v>3870</v>
      </c>
      <c r="J3180" s="2" t="s">
        <v>4073</v>
      </c>
      <c r="K3180" s="2" t="s">
        <v>3930</v>
      </c>
      <c r="L3180" s="373" t="s">
        <v>3461</v>
      </c>
    </row>
    <row r="3181" spans="1:12">
      <c r="A3181" s="2" t="s">
        <v>4082</v>
      </c>
      <c r="B3181" s="2">
        <v>1208479</v>
      </c>
      <c r="C3181" s="2" t="s">
        <v>3148</v>
      </c>
      <c r="D3181" s="2" t="s">
        <v>3149</v>
      </c>
      <c r="E3181" s="2">
        <v>-11000</v>
      </c>
      <c r="F3181" s="2">
        <v>-11000</v>
      </c>
      <c r="G3181" s="34">
        <v>43649</v>
      </c>
      <c r="H3181" s="2">
        <v>268</v>
      </c>
      <c r="I3181" s="2" t="s">
        <v>3870</v>
      </c>
      <c r="J3181" s="2" t="s">
        <v>4075</v>
      </c>
      <c r="K3181" s="2" t="s">
        <v>3930</v>
      </c>
      <c r="L3181" s="373" t="s">
        <v>3461</v>
      </c>
    </row>
    <row r="3182" spans="1:12">
      <c r="A3182" s="2" t="s">
        <v>5595</v>
      </c>
      <c r="B3182" s="2">
        <v>1283497</v>
      </c>
      <c r="C3182" s="2" t="s">
        <v>3148</v>
      </c>
      <c r="D3182" s="2" t="s">
        <v>3149</v>
      </c>
      <c r="E3182" s="2">
        <v>-1020970</v>
      </c>
      <c r="F3182" s="2">
        <v>-1020970</v>
      </c>
      <c r="G3182" s="34">
        <v>43910</v>
      </c>
      <c r="H3182" s="2">
        <v>7</v>
      </c>
      <c r="I3182" s="2" t="s">
        <v>4179</v>
      </c>
      <c r="J3182" s="2" t="s">
        <v>4073</v>
      </c>
      <c r="K3182" s="2" t="s">
        <v>3930</v>
      </c>
      <c r="L3182" s="373" t="s">
        <v>3461</v>
      </c>
    </row>
    <row r="3183" spans="1:12">
      <c r="A3183" s="2" t="s">
        <v>5607</v>
      </c>
      <c r="B3183" s="2">
        <v>1290445</v>
      </c>
      <c r="C3183" s="2" t="s">
        <v>3148</v>
      </c>
      <c r="D3183" s="2" t="s">
        <v>3149</v>
      </c>
      <c r="E3183" s="2">
        <v>-11000</v>
      </c>
      <c r="F3183" s="2">
        <v>-11000</v>
      </c>
      <c r="G3183" s="34">
        <v>43908</v>
      </c>
      <c r="H3183" s="2">
        <v>9</v>
      </c>
      <c r="I3183" s="2" t="s">
        <v>4179</v>
      </c>
      <c r="J3183" s="2" t="s">
        <v>4075</v>
      </c>
      <c r="K3183" s="2" t="s">
        <v>3930</v>
      </c>
      <c r="L3183" s="373" t="s">
        <v>3461</v>
      </c>
    </row>
    <row r="3184" spans="1:12">
      <c r="A3184" s="2" t="s">
        <v>5608</v>
      </c>
      <c r="B3184" s="2">
        <v>1289142</v>
      </c>
      <c r="C3184" s="2" t="s">
        <v>3148</v>
      </c>
      <c r="D3184" s="2" t="s">
        <v>3149</v>
      </c>
      <c r="E3184" s="2">
        <v>-11000</v>
      </c>
      <c r="F3184" s="2">
        <v>-11000</v>
      </c>
      <c r="G3184" s="34">
        <v>43904</v>
      </c>
      <c r="H3184" s="2">
        <v>13</v>
      </c>
      <c r="I3184" s="2" t="s">
        <v>4179</v>
      </c>
      <c r="J3184" s="2" t="s">
        <v>4075</v>
      </c>
      <c r="K3184" s="2" t="s">
        <v>3930</v>
      </c>
      <c r="L3184" s="373" t="s">
        <v>3461</v>
      </c>
    </row>
    <row r="3185" spans="1:12">
      <c r="A3185" s="2" t="s">
        <v>5609</v>
      </c>
      <c r="B3185" s="2">
        <v>1286147</v>
      </c>
      <c r="C3185" s="2" t="s">
        <v>3148</v>
      </c>
      <c r="D3185" s="2" t="s">
        <v>3149</v>
      </c>
      <c r="E3185" s="2">
        <v>-11000</v>
      </c>
      <c r="F3185" s="2">
        <v>-11000</v>
      </c>
      <c r="G3185" s="34">
        <v>43894</v>
      </c>
      <c r="H3185" s="2">
        <v>23</v>
      </c>
      <c r="I3185" s="2" t="s">
        <v>4179</v>
      </c>
      <c r="J3185" s="2" t="s">
        <v>4075</v>
      </c>
      <c r="K3185" s="2" t="s">
        <v>3930</v>
      </c>
      <c r="L3185" s="373" t="s">
        <v>3461</v>
      </c>
    </row>
    <row r="3186" spans="1:12">
      <c r="A3186" s="2" t="s">
        <v>5610</v>
      </c>
      <c r="B3186" s="2">
        <v>1285361</v>
      </c>
      <c r="C3186" s="2" t="s">
        <v>3148</v>
      </c>
      <c r="D3186" s="2" t="s">
        <v>3149</v>
      </c>
      <c r="E3186" s="2">
        <v>-11000</v>
      </c>
      <c r="F3186" s="2">
        <v>-11000</v>
      </c>
      <c r="G3186" s="34">
        <v>43892</v>
      </c>
      <c r="H3186" s="2">
        <v>25</v>
      </c>
      <c r="I3186" s="2" t="s">
        <v>4179</v>
      </c>
      <c r="J3186" s="2" t="s">
        <v>4075</v>
      </c>
      <c r="K3186" s="2" t="s">
        <v>3930</v>
      </c>
      <c r="L3186" s="373" t="s">
        <v>3461</v>
      </c>
    </row>
    <row r="3187" spans="1:12">
      <c r="A3187" s="2" t="s">
        <v>5591</v>
      </c>
      <c r="B3187" s="2">
        <v>1271769</v>
      </c>
      <c r="C3187" s="2" t="s">
        <v>3148</v>
      </c>
      <c r="D3187" s="2" t="s">
        <v>3149</v>
      </c>
      <c r="E3187" s="2">
        <v>-1000</v>
      </c>
      <c r="F3187" s="2">
        <v>-1000</v>
      </c>
      <c r="G3187" s="34">
        <v>43844</v>
      </c>
      <c r="H3187" s="2">
        <v>73</v>
      </c>
      <c r="I3187" s="2" t="s">
        <v>4181</v>
      </c>
      <c r="J3187" s="2" t="s">
        <v>4075</v>
      </c>
      <c r="K3187" s="2" t="s">
        <v>3930</v>
      </c>
      <c r="L3187" s="373" t="s">
        <v>3461</v>
      </c>
    </row>
    <row r="3188" spans="1:12">
      <c r="A3188" s="2" t="s">
        <v>5598</v>
      </c>
      <c r="B3188" s="2">
        <v>1271759</v>
      </c>
      <c r="C3188" s="2" t="s">
        <v>3148</v>
      </c>
      <c r="D3188" s="2" t="s">
        <v>3149</v>
      </c>
      <c r="E3188" s="2">
        <v>-1000</v>
      </c>
      <c r="F3188" s="2">
        <v>-1000</v>
      </c>
      <c r="G3188" s="34">
        <v>43844</v>
      </c>
      <c r="H3188" s="2">
        <v>73</v>
      </c>
      <c r="I3188" s="2" t="s">
        <v>4181</v>
      </c>
      <c r="J3188" s="2" t="s">
        <v>4075</v>
      </c>
      <c r="K3188" s="2" t="s">
        <v>3930</v>
      </c>
      <c r="L3188" s="373" t="s">
        <v>3461</v>
      </c>
    </row>
    <row r="3189" spans="1:12">
      <c r="A3189" s="2" t="s">
        <v>5572</v>
      </c>
      <c r="B3189" s="2">
        <v>1271742</v>
      </c>
      <c r="C3189" s="2" t="s">
        <v>3148</v>
      </c>
      <c r="D3189" s="2" t="s">
        <v>3149</v>
      </c>
      <c r="E3189" s="2">
        <v>-1000</v>
      </c>
      <c r="F3189" s="2">
        <v>-1000</v>
      </c>
      <c r="G3189" s="34">
        <v>43844</v>
      </c>
      <c r="H3189" s="2">
        <v>73</v>
      </c>
      <c r="I3189" s="2" t="s">
        <v>4181</v>
      </c>
      <c r="J3189" s="2" t="s">
        <v>4075</v>
      </c>
      <c r="K3189" s="2" t="s">
        <v>3930</v>
      </c>
      <c r="L3189" s="373" t="s">
        <v>3461</v>
      </c>
    </row>
    <row r="3190" spans="1:12">
      <c r="A3190" s="2" t="s">
        <v>5611</v>
      </c>
      <c r="B3190" s="2">
        <v>1235419</v>
      </c>
      <c r="C3190" s="2" t="s">
        <v>3148</v>
      </c>
      <c r="D3190" s="2" t="s">
        <v>3149</v>
      </c>
      <c r="E3190" s="2">
        <v>-1000</v>
      </c>
      <c r="F3190" s="2">
        <v>-1000</v>
      </c>
      <c r="G3190" s="34">
        <v>43739</v>
      </c>
      <c r="H3190" s="2">
        <v>178</v>
      </c>
      <c r="I3190" s="2" t="s">
        <v>4174</v>
      </c>
      <c r="J3190" s="2" t="s">
        <v>4075</v>
      </c>
      <c r="K3190" s="2" t="s">
        <v>3930</v>
      </c>
      <c r="L3190" s="373" t="s">
        <v>3461</v>
      </c>
    </row>
    <row r="3191" spans="1:12">
      <c r="A3191" s="2" t="s">
        <v>4083</v>
      </c>
      <c r="B3191" s="2">
        <v>1233499</v>
      </c>
      <c r="C3191" s="2" t="s">
        <v>3148</v>
      </c>
      <c r="D3191" s="2" t="s">
        <v>3149</v>
      </c>
      <c r="E3191" s="2">
        <v>-12000</v>
      </c>
      <c r="F3191" s="2">
        <v>-12000</v>
      </c>
      <c r="G3191" s="34">
        <v>43734</v>
      </c>
      <c r="H3191" s="2">
        <v>183</v>
      </c>
      <c r="I3191" s="2" t="s">
        <v>3870</v>
      </c>
      <c r="J3191" s="2" t="s">
        <v>4075</v>
      </c>
      <c r="K3191" s="2" t="s">
        <v>3930</v>
      </c>
      <c r="L3191" s="373" t="s">
        <v>3461</v>
      </c>
    </row>
    <row r="3192" spans="1:12">
      <c r="A3192" s="2" t="s">
        <v>4084</v>
      </c>
      <c r="B3192" s="2">
        <v>1215098</v>
      </c>
      <c r="C3192" s="2" t="s">
        <v>3148</v>
      </c>
      <c r="D3192" s="2" t="s">
        <v>3149</v>
      </c>
      <c r="E3192" s="2">
        <v>-1000</v>
      </c>
      <c r="F3192" s="2">
        <v>-1000</v>
      </c>
      <c r="G3192" s="34">
        <v>43671</v>
      </c>
      <c r="H3192" s="2">
        <v>246</v>
      </c>
      <c r="I3192" s="2" t="s">
        <v>3870</v>
      </c>
      <c r="J3192" s="2" t="s">
        <v>4075</v>
      </c>
      <c r="K3192" s="2" t="s">
        <v>3930</v>
      </c>
      <c r="L3192" s="373" t="s">
        <v>3461</v>
      </c>
    </row>
    <row r="3193" spans="1:12">
      <c r="A3193" s="2" t="s">
        <v>4085</v>
      </c>
      <c r="B3193" s="2">
        <v>1199948</v>
      </c>
      <c r="C3193" s="2" t="s">
        <v>3148</v>
      </c>
      <c r="D3193" s="2" t="s">
        <v>3149</v>
      </c>
      <c r="E3193" s="2">
        <v>-1000</v>
      </c>
      <c r="F3193" s="2">
        <v>-1000</v>
      </c>
      <c r="G3193" s="34">
        <v>43621</v>
      </c>
      <c r="H3193" s="2">
        <v>296</v>
      </c>
      <c r="I3193" s="2" t="s">
        <v>3870</v>
      </c>
      <c r="J3193" s="2" t="s">
        <v>4075</v>
      </c>
      <c r="K3193" s="2" t="s">
        <v>3930</v>
      </c>
      <c r="L3193" s="373" t="s">
        <v>3461</v>
      </c>
    </row>
    <row r="3194" spans="1:12">
      <c r="A3194" s="2" t="s">
        <v>5612</v>
      </c>
      <c r="B3194" s="2">
        <v>1286537</v>
      </c>
      <c r="C3194" s="2" t="s">
        <v>3148</v>
      </c>
      <c r="D3194" s="2" t="s">
        <v>3149</v>
      </c>
      <c r="E3194" s="2">
        <v>-11000</v>
      </c>
      <c r="F3194" s="2">
        <v>-11000</v>
      </c>
      <c r="G3194" s="34">
        <v>43895</v>
      </c>
      <c r="H3194" s="2">
        <v>22</v>
      </c>
      <c r="I3194" s="2" t="s">
        <v>4179</v>
      </c>
      <c r="J3194" s="2" t="s">
        <v>4075</v>
      </c>
      <c r="K3194" s="2" t="s">
        <v>3930</v>
      </c>
      <c r="L3194" s="373" t="s">
        <v>3461</v>
      </c>
    </row>
    <row r="3195" spans="1:12">
      <c r="A3195" s="2" t="s">
        <v>5613</v>
      </c>
      <c r="B3195" s="2">
        <v>1254888</v>
      </c>
      <c r="C3195" s="2" t="s">
        <v>3148</v>
      </c>
      <c r="D3195" s="2" t="s">
        <v>3149</v>
      </c>
      <c r="E3195" s="2">
        <v>-11000</v>
      </c>
      <c r="F3195" s="2">
        <v>-11000</v>
      </c>
      <c r="G3195" s="34">
        <v>43797</v>
      </c>
      <c r="H3195" s="2">
        <v>120</v>
      </c>
      <c r="I3195" s="2" t="s">
        <v>4174</v>
      </c>
      <c r="J3195" s="2" t="s">
        <v>4073</v>
      </c>
      <c r="K3195" s="2" t="s">
        <v>3930</v>
      </c>
      <c r="L3195" s="373" t="s">
        <v>3461</v>
      </c>
    </row>
    <row r="3196" spans="1:12">
      <c r="A3196" s="2" t="s">
        <v>4086</v>
      </c>
      <c r="B3196" s="2">
        <v>1201340</v>
      </c>
      <c r="C3196" s="2" t="s">
        <v>3148</v>
      </c>
      <c r="D3196" s="2" t="s">
        <v>3149</v>
      </c>
      <c r="E3196" s="2">
        <v>-3300</v>
      </c>
      <c r="F3196" s="2">
        <v>-3300</v>
      </c>
      <c r="G3196" s="34">
        <v>43645</v>
      </c>
      <c r="H3196" s="2">
        <v>272</v>
      </c>
      <c r="I3196" s="2" t="s">
        <v>3870</v>
      </c>
      <c r="J3196" s="2" t="s">
        <v>4075</v>
      </c>
      <c r="K3196" s="2" t="s">
        <v>3930</v>
      </c>
      <c r="L3196" s="373" t="s">
        <v>3461</v>
      </c>
    </row>
    <row r="3197" spans="1:12">
      <c r="A3197" s="2" t="s">
        <v>4703</v>
      </c>
      <c r="B3197" s="2">
        <v>1289102</v>
      </c>
      <c r="C3197" s="2" t="s">
        <v>3148</v>
      </c>
      <c r="D3197" s="2" t="s">
        <v>3149</v>
      </c>
      <c r="E3197" s="2">
        <v>-104000</v>
      </c>
      <c r="F3197" s="2">
        <v>-104000</v>
      </c>
      <c r="G3197" s="34">
        <v>43911</v>
      </c>
      <c r="H3197" s="2">
        <v>6</v>
      </c>
      <c r="I3197" s="2" t="s">
        <v>4179</v>
      </c>
      <c r="J3197" s="2" t="s">
        <v>4075</v>
      </c>
      <c r="K3197" s="2" t="s">
        <v>3930</v>
      </c>
      <c r="L3197" s="373" t="s">
        <v>3461</v>
      </c>
    </row>
    <row r="3198" spans="1:12">
      <c r="A3198" s="2" t="s">
        <v>5570</v>
      </c>
      <c r="B3198" s="2">
        <v>1288703</v>
      </c>
      <c r="C3198" s="2" t="s">
        <v>3148</v>
      </c>
      <c r="D3198" s="2" t="s">
        <v>3149</v>
      </c>
      <c r="E3198" s="2">
        <v>-300000</v>
      </c>
      <c r="F3198" s="2">
        <v>-300000</v>
      </c>
      <c r="G3198" s="34">
        <v>43911</v>
      </c>
      <c r="H3198" s="2">
        <v>6</v>
      </c>
      <c r="I3198" s="2" t="s">
        <v>4179</v>
      </c>
      <c r="J3198" s="2" t="s">
        <v>4073</v>
      </c>
      <c r="K3198" s="2" t="s">
        <v>3930</v>
      </c>
      <c r="L3198" s="373" t="s">
        <v>3461</v>
      </c>
    </row>
    <row r="3199" spans="1:12">
      <c r="A3199" s="2" t="s">
        <v>5614</v>
      </c>
      <c r="B3199" s="2">
        <v>1290068</v>
      </c>
      <c r="C3199" s="2" t="s">
        <v>3148</v>
      </c>
      <c r="D3199" s="2" t="s">
        <v>3149</v>
      </c>
      <c r="E3199" s="2">
        <v>-11000</v>
      </c>
      <c r="F3199" s="2">
        <v>-11000</v>
      </c>
      <c r="G3199" s="34">
        <v>43907</v>
      </c>
      <c r="H3199" s="2">
        <v>10</v>
      </c>
      <c r="I3199" s="2" t="s">
        <v>4179</v>
      </c>
      <c r="J3199" s="2" t="s">
        <v>4075</v>
      </c>
      <c r="K3199" s="2" t="s">
        <v>3930</v>
      </c>
      <c r="L3199" s="373" t="s">
        <v>3461</v>
      </c>
    </row>
    <row r="3200" spans="1:12">
      <c r="A3200" s="2" t="s">
        <v>5615</v>
      </c>
      <c r="B3200" s="2">
        <v>1289954</v>
      </c>
      <c r="C3200" s="2" t="s">
        <v>3148</v>
      </c>
      <c r="D3200" s="2" t="s">
        <v>3149</v>
      </c>
      <c r="E3200" s="2">
        <v>-11000</v>
      </c>
      <c r="F3200" s="2">
        <v>-11000</v>
      </c>
      <c r="G3200" s="34">
        <v>43906</v>
      </c>
      <c r="H3200" s="2">
        <v>11</v>
      </c>
      <c r="I3200" s="2" t="s">
        <v>4179</v>
      </c>
      <c r="J3200" s="2" t="s">
        <v>4075</v>
      </c>
      <c r="K3200" s="2" t="s">
        <v>3930</v>
      </c>
      <c r="L3200" s="373" t="s">
        <v>3461</v>
      </c>
    </row>
    <row r="3201" spans="1:12">
      <c r="A3201" s="2" t="s">
        <v>5616</v>
      </c>
      <c r="B3201" s="2">
        <v>1287557</v>
      </c>
      <c r="C3201" s="2" t="s">
        <v>3148</v>
      </c>
      <c r="D3201" s="2" t="s">
        <v>3149</v>
      </c>
      <c r="E3201" s="2">
        <v>-10000</v>
      </c>
      <c r="F3201" s="2">
        <v>-10000</v>
      </c>
      <c r="G3201" s="34">
        <v>43899</v>
      </c>
      <c r="H3201" s="2">
        <v>18</v>
      </c>
      <c r="I3201" s="2" t="s">
        <v>4179</v>
      </c>
      <c r="J3201" s="2" t="s">
        <v>4075</v>
      </c>
      <c r="K3201" s="2" t="s">
        <v>3930</v>
      </c>
      <c r="L3201" s="373" t="s">
        <v>3461</v>
      </c>
    </row>
    <row r="3202" spans="1:12">
      <c r="A3202" s="2" t="s">
        <v>5571</v>
      </c>
      <c r="B3202" s="2">
        <v>1285866</v>
      </c>
      <c r="C3202" s="2" t="s">
        <v>3148</v>
      </c>
      <c r="D3202" s="2" t="s">
        <v>3149</v>
      </c>
      <c r="E3202" s="2">
        <v>-1000</v>
      </c>
      <c r="F3202" s="2">
        <v>-1000</v>
      </c>
      <c r="G3202" s="34">
        <v>43893</v>
      </c>
      <c r="H3202" s="2">
        <v>24</v>
      </c>
      <c r="I3202" s="2" t="s">
        <v>4179</v>
      </c>
      <c r="J3202" s="2" t="s">
        <v>4075</v>
      </c>
      <c r="K3202" s="2" t="s">
        <v>3930</v>
      </c>
      <c r="L3202" s="373" t="s">
        <v>3461</v>
      </c>
    </row>
    <row r="3203" spans="1:12">
      <c r="A3203" s="2" t="s">
        <v>5104</v>
      </c>
      <c r="B3203" s="2">
        <v>1271822</v>
      </c>
      <c r="C3203" s="2" t="s">
        <v>3148</v>
      </c>
      <c r="D3203" s="2" t="s">
        <v>3149</v>
      </c>
      <c r="E3203" s="2">
        <v>-39000</v>
      </c>
      <c r="F3203" s="2">
        <v>-39000</v>
      </c>
      <c r="G3203" s="34">
        <v>43872</v>
      </c>
      <c r="H3203" s="2">
        <v>45</v>
      </c>
      <c r="I3203" s="2" t="s">
        <v>4177</v>
      </c>
      <c r="J3203" s="2" t="s">
        <v>4073</v>
      </c>
      <c r="K3203" s="2" t="s">
        <v>3930</v>
      </c>
      <c r="L3203" s="373" t="s">
        <v>3461</v>
      </c>
    </row>
    <row r="3204" spans="1:12">
      <c r="A3204" s="2" t="s">
        <v>5573</v>
      </c>
      <c r="B3204" s="2">
        <v>1263359</v>
      </c>
      <c r="C3204" s="2" t="s">
        <v>3148</v>
      </c>
      <c r="D3204" s="2" t="s">
        <v>3149</v>
      </c>
      <c r="E3204" s="2">
        <v>-1000</v>
      </c>
      <c r="F3204" s="2">
        <v>-1000</v>
      </c>
      <c r="G3204" s="34">
        <v>43844</v>
      </c>
      <c r="H3204" s="2">
        <v>73</v>
      </c>
      <c r="I3204" s="2" t="s">
        <v>4181</v>
      </c>
      <c r="J3204" s="2" t="s">
        <v>4075</v>
      </c>
      <c r="K3204" s="2" t="s">
        <v>3930</v>
      </c>
      <c r="L3204" s="373" t="s">
        <v>3461</v>
      </c>
    </row>
    <row r="3205" spans="1:12">
      <c r="A3205" s="2" t="s">
        <v>4087</v>
      </c>
      <c r="B3205" s="2">
        <v>1233729</v>
      </c>
      <c r="C3205" s="2" t="s">
        <v>3148</v>
      </c>
      <c r="D3205" s="2" t="s">
        <v>3149</v>
      </c>
      <c r="E3205" s="2">
        <v>-1000</v>
      </c>
      <c r="F3205" s="2">
        <v>-1000</v>
      </c>
      <c r="G3205" s="34">
        <v>43735</v>
      </c>
      <c r="H3205" s="2">
        <v>182</v>
      </c>
      <c r="I3205" s="2" t="s">
        <v>3870</v>
      </c>
      <c r="J3205" s="2" t="s">
        <v>4075</v>
      </c>
      <c r="K3205" s="2" t="s">
        <v>3930</v>
      </c>
      <c r="L3205" s="373" t="s">
        <v>3461</v>
      </c>
    </row>
    <row r="3206" spans="1:12">
      <c r="A3206" s="2" t="s">
        <v>3945</v>
      </c>
      <c r="B3206" s="2">
        <v>1215703</v>
      </c>
      <c r="C3206" s="2" t="s">
        <v>3148</v>
      </c>
      <c r="D3206" s="2" t="s">
        <v>3149</v>
      </c>
      <c r="E3206" s="2">
        <v>-1000</v>
      </c>
      <c r="F3206" s="2">
        <v>-1000</v>
      </c>
      <c r="G3206" s="34">
        <v>43673</v>
      </c>
      <c r="H3206" s="2">
        <v>244</v>
      </c>
      <c r="I3206" s="2" t="s">
        <v>3870</v>
      </c>
      <c r="J3206" s="2" t="s">
        <v>4073</v>
      </c>
      <c r="K3206" s="2" t="s">
        <v>3930</v>
      </c>
      <c r="L3206" s="373" t="s">
        <v>3461</v>
      </c>
    </row>
    <row r="3207" spans="1:12">
      <c r="A3207" s="2" t="s">
        <v>4088</v>
      </c>
      <c r="B3207" s="2">
        <v>1210465</v>
      </c>
      <c r="C3207" s="2" t="s">
        <v>3148</v>
      </c>
      <c r="D3207" s="2" t="s">
        <v>3149</v>
      </c>
      <c r="E3207" s="2">
        <v>-1000</v>
      </c>
      <c r="F3207" s="2">
        <v>-1000</v>
      </c>
      <c r="G3207" s="34">
        <v>43656</v>
      </c>
      <c r="H3207" s="2">
        <v>261</v>
      </c>
      <c r="I3207" s="2" t="s">
        <v>3870</v>
      </c>
      <c r="J3207" s="2" t="s">
        <v>4075</v>
      </c>
      <c r="K3207" s="2" t="s">
        <v>3930</v>
      </c>
      <c r="L3207" s="373" t="s">
        <v>3461</v>
      </c>
    </row>
    <row r="3208" spans="1:12">
      <c r="A3208" s="2" t="s">
        <v>5617</v>
      </c>
      <c r="B3208" s="2">
        <v>1291090</v>
      </c>
      <c r="C3208" s="2" t="s">
        <v>3148</v>
      </c>
      <c r="D3208" s="2" t="s">
        <v>3149</v>
      </c>
      <c r="E3208" s="2">
        <v>-11000</v>
      </c>
      <c r="F3208" s="2">
        <v>-11000</v>
      </c>
      <c r="G3208" s="34">
        <v>43910</v>
      </c>
      <c r="H3208" s="2">
        <v>7</v>
      </c>
      <c r="I3208" s="2" t="s">
        <v>4179</v>
      </c>
      <c r="J3208" s="2" t="s">
        <v>4075</v>
      </c>
      <c r="K3208" s="2" t="s">
        <v>3930</v>
      </c>
      <c r="L3208" s="373" t="s">
        <v>3461</v>
      </c>
    </row>
    <row r="3209" spans="1:12">
      <c r="A3209" s="2" t="s">
        <v>5618</v>
      </c>
      <c r="B3209" s="2">
        <v>1184649</v>
      </c>
      <c r="C3209" s="2" t="s">
        <v>3148</v>
      </c>
      <c r="D3209" s="2" t="s">
        <v>3149</v>
      </c>
      <c r="E3209" s="2">
        <v>-11000</v>
      </c>
      <c r="F3209" s="2">
        <v>-11000</v>
      </c>
      <c r="G3209" s="34">
        <v>43903</v>
      </c>
      <c r="H3209" s="2">
        <v>14</v>
      </c>
      <c r="I3209" s="2" t="s">
        <v>4179</v>
      </c>
      <c r="J3209" s="2" t="s">
        <v>4075</v>
      </c>
      <c r="K3209" s="2" t="s">
        <v>3930</v>
      </c>
      <c r="L3209" s="373" t="s">
        <v>3461</v>
      </c>
    </row>
    <row r="3210" spans="1:12">
      <c r="A3210" s="2" t="s">
        <v>4603</v>
      </c>
      <c r="B3210" s="2">
        <v>1278238</v>
      </c>
      <c r="C3210" s="2" t="s">
        <v>3148</v>
      </c>
      <c r="D3210" s="2" t="s">
        <v>3149</v>
      </c>
      <c r="E3210" s="2">
        <v>-75000</v>
      </c>
      <c r="F3210" s="2">
        <v>-75000</v>
      </c>
      <c r="G3210" s="34">
        <v>43903</v>
      </c>
      <c r="H3210" s="2">
        <v>14</v>
      </c>
      <c r="I3210" s="2" t="s">
        <v>4179</v>
      </c>
      <c r="J3210" s="2" t="s">
        <v>4075</v>
      </c>
      <c r="K3210" s="2" t="s">
        <v>3930</v>
      </c>
      <c r="L3210" s="373" t="s">
        <v>3461</v>
      </c>
    </row>
    <row r="3211" spans="1:12">
      <c r="A3211" s="2" t="s">
        <v>5619</v>
      </c>
      <c r="B3211" s="2">
        <v>1286813</v>
      </c>
      <c r="C3211" s="2" t="s">
        <v>3148</v>
      </c>
      <c r="D3211" s="2" t="s">
        <v>3149</v>
      </c>
      <c r="E3211" s="2">
        <v>-11000</v>
      </c>
      <c r="F3211" s="2">
        <v>-11000</v>
      </c>
      <c r="G3211" s="34">
        <v>43896</v>
      </c>
      <c r="H3211" s="2">
        <v>21</v>
      </c>
      <c r="I3211" s="2" t="s">
        <v>4179</v>
      </c>
      <c r="J3211" s="2" t="s">
        <v>4075</v>
      </c>
      <c r="K3211" s="2" t="s">
        <v>3930</v>
      </c>
      <c r="L3211" s="373" t="s">
        <v>3461</v>
      </c>
    </row>
    <row r="3212" spans="1:12">
      <c r="A3212" s="2" t="s">
        <v>5620</v>
      </c>
      <c r="B3212" s="2">
        <v>1282775</v>
      </c>
      <c r="C3212" s="2" t="s">
        <v>3148</v>
      </c>
      <c r="D3212" s="2" t="s">
        <v>3149</v>
      </c>
      <c r="E3212" s="2">
        <v>-11000</v>
      </c>
      <c r="F3212" s="2">
        <v>-11000</v>
      </c>
      <c r="G3212" s="34">
        <v>43882</v>
      </c>
      <c r="H3212" s="2">
        <v>35</v>
      </c>
      <c r="I3212" s="2" t="s">
        <v>4177</v>
      </c>
      <c r="J3212" s="2" t="s">
        <v>4075</v>
      </c>
      <c r="K3212" s="2" t="s">
        <v>3930</v>
      </c>
      <c r="L3212" s="373" t="s">
        <v>3461</v>
      </c>
    </row>
    <row r="3213" spans="1:12">
      <c r="A3213" s="2" t="s">
        <v>5621</v>
      </c>
      <c r="B3213" s="2">
        <v>1280215</v>
      </c>
      <c r="C3213" s="2" t="s">
        <v>3148</v>
      </c>
      <c r="D3213" s="2" t="s">
        <v>3149</v>
      </c>
      <c r="E3213" s="2">
        <v>-2000</v>
      </c>
      <c r="F3213" s="2">
        <v>-2000</v>
      </c>
      <c r="G3213" s="34">
        <v>43873</v>
      </c>
      <c r="H3213" s="2">
        <v>44</v>
      </c>
      <c r="I3213" s="2" t="s">
        <v>4177</v>
      </c>
      <c r="J3213" s="2" t="s">
        <v>4075</v>
      </c>
      <c r="K3213" s="2" t="s">
        <v>3930</v>
      </c>
      <c r="L3213" s="373" t="s">
        <v>3461</v>
      </c>
    </row>
    <row r="3214" spans="1:12">
      <c r="A3214" s="2" t="s">
        <v>5622</v>
      </c>
      <c r="B3214" s="2">
        <v>133648</v>
      </c>
      <c r="C3214" s="2" t="s">
        <v>3148</v>
      </c>
      <c r="D3214" s="2" t="s">
        <v>3149</v>
      </c>
      <c r="E3214" s="2">
        <v>-10000</v>
      </c>
      <c r="F3214" s="2">
        <v>-10000</v>
      </c>
      <c r="G3214" s="34">
        <v>43836</v>
      </c>
      <c r="H3214" s="2">
        <v>81</v>
      </c>
      <c r="I3214" s="2" t="s">
        <v>4181</v>
      </c>
      <c r="J3214" s="2" t="s">
        <v>4075</v>
      </c>
      <c r="K3214" s="2" t="s">
        <v>3930</v>
      </c>
      <c r="L3214" s="373" t="s">
        <v>3461</v>
      </c>
    </row>
    <row r="3215" spans="1:12">
      <c r="A3215" s="2" t="s">
        <v>4089</v>
      </c>
      <c r="B3215" s="2">
        <v>1220749</v>
      </c>
      <c r="C3215" s="2" t="s">
        <v>3148</v>
      </c>
      <c r="D3215" s="2" t="s">
        <v>3149</v>
      </c>
      <c r="E3215" s="2">
        <v>-11000</v>
      </c>
      <c r="F3215" s="2">
        <v>-11000</v>
      </c>
      <c r="G3215" s="34">
        <v>43691</v>
      </c>
      <c r="H3215" s="2">
        <v>226</v>
      </c>
      <c r="I3215" s="2" t="s">
        <v>3870</v>
      </c>
      <c r="J3215" s="2" t="s">
        <v>4075</v>
      </c>
      <c r="K3215" s="2" t="s">
        <v>3930</v>
      </c>
      <c r="L3215" s="373" t="s">
        <v>3461</v>
      </c>
    </row>
    <row r="3216" spans="1:12">
      <c r="A3216" s="2" t="s">
        <v>5623</v>
      </c>
      <c r="B3216" s="2">
        <v>1289683</v>
      </c>
      <c r="C3216" s="2" t="s">
        <v>3148</v>
      </c>
      <c r="D3216" s="2" t="s">
        <v>3149</v>
      </c>
      <c r="E3216" s="2">
        <v>-11000</v>
      </c>
      <c r="F3216" s="2">
        <v>-11000</v>
      </c>
      <c r="G3216" s="34">
        <v>43906</v>
      </c>
      <c r="H3216" s="2">
        <v>11</v>
      </c>
      <c r="I3216" s="2" t="s">
        <v>4179</v>
      </c>
      <c r="J3216" s="2" t="s">
        <v>4073</v>
      </c>
      <c r="K3216" s="2" t="s">
        <v>3930</v>
      </c>
      <c r="L3216" s="373" t="s">
        <v>3461</v>
      </c>
    </row>
    <row r="3217" spans="1:12">
      <c r="A3217" s="2" t="s">
        <v>5624</v>
      </c>
      <c r="B3217" s="2">
        <v>1289388</v>
      </c>
      <c r="C3217" s="2" t="s">
        <v>3148</v>
      </c>
      <c r="D3217" s="2" t="s">
        <v>3149</v>
      </c>
      <c r="E3217" s="2">
        <v>-11000</v>
      </c>
      <c r="F3217" s="2">
        <v>-11000</v>
      </c>
      <c r="G3217" s="34">
        <v>43904</v>
      </c>
      <c r="H3217" s="2">
        <v>13</v>
      </c>
      <c r="I3217" s="2" t="s">
        <v>4179</v>
      </c>
      <c r="J3217" s="2" t="s">
        <v>4075</v>
      </c>
      <c r="K3217" s="2" t="s">
        <v>3930</v>
      </c>
      <c r="L3217" s="373" t="s">
        <v>3461</v>
      </c>
    </row>
    <row r="3218" spans="1:12">
      <c r="A3218" s="2" t="s">
        <v>5625</v>
      </c>
      <c r="B3218" s="2">
        <v>1286843</v>
      </c>
      <c r="C3218" s="2" t="s">
        <v>3148</v>
      </c>
      <c r="D3218" s="2" t="s">
        <v>3149</v>
      </c>
      <c r="E3218" s="2">
        <v>-11000</v>
      </c>
      <c r="F3218" s="2">
        <v>-11000</v>
      </c>
      <c r="G3218" s="34">
        <v>43896</v>
      </c>
      <c r="H3218" s="2">
        <v>21</v>
      </c>
      <c r="I3218" s="2" t="s">
        <v>4179</v>
      </c>
      <c r="J3218" s="2" t="s">
        <v>4075</v>
      </c>
      <c r="K3218" s="2" t="s">
        <v>3930</v>
      </c>
      <c r="L3218" s="373" t="s">
        <v>3461</v>
      </c>
    </row>
    <row r="3219" spans="1:12">
      <c r="A3219" s="2" t="s">
        <v>5270</v>
      </c>
      <c r="B3219" s="2">
        <v>1286251</v>
      </c>
      <c r="C3219" s="2" t="s">
        <v>3148</v>
      </c>
      <c r="D3219" s="2" t="s">
        <v>3149</v>
      </c>
      <c r="E3219" s="2">
        <v>-130000</v>
      </c>
      <c r="F3219" s="2">
        <v>-130000</v>
      </c>
      <c r="G3219" s="34">
        <v>43896</v>
      </c>
      <c r="H3219" s="2">
        <v>21</v>
      </c>
      <c r="I3219" s="2" t="s">
        <v>4179</v>
      </c>
      <c r="J3219" s="2" t="s">
        <v>4073</v>
      </c>
      <c r="K3219" s="2" t="s">
        <v>3930</v>
      </c>
      <c r="L3219" s="373" t="s">
        <v>3461</v>
      </c>
    </row>
    <row r="3220" spans="1:12">
      <c r="A3220" s="2" t="s">
        <v>4090</v>
      </c>
      <c r="B3220" s="2">
        <v>1217613</v>
      </c>
      <c r="C3220" s="2" t="s">
        <v>3148</v>
      </c>
      <c r="D3220" s="2" t="s">
        <v>3149</v>
      </c>
      <c r="E3220" s="2">
        <v>-3000</v>
      </c>
      <c r="F3220" s="2">
        <v>-3000</v>
      </c>
      <c r="G3220" s="34">
        <v>43680</v>
      </c>
      <c r="H3220" s="2">
        <v>237</v>
      </c>
      <c r="I3220" s="2" t="s">
        <v>3870</v>
      </c>
      <c r="J3220" s="2" t="s">
        <v>4075</v>
      </c>
      <c r="K3220" s="2" t="s">
        <v>3930</v>
      </c>
      <c r="L3220" s="373" t="s">
        <v>3461</v>
      </c>
    </row>
    <row r="3221" spans="1:12">
      <c r="A3221" s="2" t="s">
        <v>5626</v>
      </c>
      <c r="B3221" s="2">
        <v>1258082</v>
      </c>
      <c r="C3221" s="2" t="s">
        <v>3881</v>
      </c>
      <c r="D3221" s="2" t="s">
        <v>3882</v>
      </c>
      <c r="E3221" s="2">
        <v>-21190</v>
      </c>
      <c r="F3221" s="2">
        <v>-21190</v>
      </c>
      <c r="G3221" s="34">
        <v>43879</v>
      </c>
      <c r="H3221" s="2">
        <v>38</v>
      </c>
      <c r="I3221" s="2" t="s">
        <v>4177</v>
      </c>
      <c r="J3221" s="2" t="s">
        <v>5627</v>
      </c>
      <c r="K3221" s="2" t="s">
        <v>3930</v>
      </c>
      <c r="L3221" s="373" t="s">
        <v>3461</v>
      </c>
    </row>
    <row r="3222" spans="1:12">
      <c r="A3222" s="2" t="s">
        <v>5628</v>
      </c>
      <c r="B3222" s="2">
        <v>1267276</v>
      </c>
      <c r="C3222" s="2" t="s">
        <v>3881</v>
      </c>
      <c r="D3222" s="2" t="s">
        <v>3882</v>
      </c>
      <c r="E3222" s="2">
        <v>-6900</v>
      </c>
      <c r="F3222" s="2">
        <v>-1078.71</v>
      </c>
      <c r="G3222" s="34">
        <v>43830</v>
      </c>
      <c r="H3222" s="2">
        <v>87</v>
      </c>
      <c r="I3222" s="2" t="s">
        <v>4181</v>
      </c>
      <c r="J3222" s="2" t="s">
        <v>5627</v>
      </c>
      <c r="K3222" s="2" t="s">
        <v>3930</v>
      </c>
      <c r="L3222" s="373" t="s">
        <v>3461</v>
      </c>
    </row>
    <row r="3223" spans="1:12">
      <c r="A3223" s="2" t="s">
        <v>5629</v>
      </c>
      <c r="B3223" s="2">
        <v>1274521</v>
      </c>
      <c r="C3223" s="2" t="s">
        <v>3881</v>
      </c>
      <c r="D3223" s="2" t="s">
        <v>3882</v>
      </c>
      <c r="E3223" s="2">
        <v>-6888.99</v>
      </c>
      <c r="F3223" s="2">
        <v>-719.45</v>
      </c>
      <c r="G3223" s="34">
        <v>43887</v>
      </c>
      <c r="H3223" s="2">
        <v>30</v>
      </c>
      <c r="I3223" s="2" t="s">
        <v>4179</v>
      </c>
      <c r="J3223" s="2" t="s">
        <v>5627</v>
      </c>
      <c r="K3223" s="2" t="s">
        <v>3930</v>
      </c>
      <c r="L3223" s="373" t="s">
        <v>3461</v>
      </c>
    </row>
    <row r="3224" spans="1:12">
      <c r="A3224" s="2" t="s">
        <v>5630</v>
      </c>
      <c r="B3224" s="2">
        <v>1255281</v>
      </c>
      <c r="C3224" s="2" t="s">
        <v>3881</v>
      </c>
      <c r="D3224" s="2" t="s">
        <v>3882</v>
      </c>
      <c r="E3224" s="2">
        <v>-1200</v>
      </c>
      <c r="F3224" s="2">
        <v>-76.11</v>
      </c>
      <c r="G3224" s="34">
        <v>43808</v>
      </c>
      <c r="H3224" s="2">
        <v>109</v>
      </c>
      <c r="I3224" s="2" t="s">
        <v>4174</v>
      </c>
      <c r="J3224" s="2" t="s">
        <v>5627</v>
      </c>
      <c r="K3224" s="2" t="s">
        <v>3930</v>
      </c>
      <c r="L3224" s="373" t="s">
        <v>3461</v>
      </c>
    </row>
    <row r="3225" spans="1:12">
      <c r="A3225" s="2" t="s">
        <v>5631</v>
      </c>
      <c r="B3225" s="2">
        <v>1253527</v>
      </c>
      <c r="C3225" s="2" t="s">
        <v>3881</v>
      </c>
      <c r="D3225" s="2" t="s">
        <v>3882</v>
      </c>
      <c r="E3225" s="2">
        <v>-3990</v>
      </c>
      <c r="F3225" s="2">
        <v>-2499.62</v>
      </c>
      <c r="G3225" s="34">
        <v>43853</v>
      </c>
      <c r="H3225" s="2">
        <v>64</v>
      </c>
      <c r="I3225" s="2" t="s">
        <v>4181</v>
      </c>
      <c r="J3225" s="2" t="s">
        <v>5627</v>
      </c>
      <c r="K3225" s="2" t="s">
        <v>3930</v>
      </c>
      <c r="L3225" s="373" t="s">
        <v>3461</v>
      </c>
    </row>
    <row r="3226" spans="1:12">
      <c r="A3226" s="2" t="s">
        <v>5632</v>
      </c>
      <c r="B3226" s="2">
        <v>1265871</v>
      </c>
      <c r="C3226" s="2" t="s">
        <v>3881</v>
      </c>
      <c r="D3226" s="2" t="s">
        <v>3882</v>
      </c>
      <c r="E3226" s="2">
        <v>-2488.9899999999998</v>
      </c>
      <c r="F3226" s="2">
        <v>-1549.64</v>
      </c>
      <c r="G3226" s="34">
        <v>43854</v>
      </c>
      <c r="H3226" s="2">
        <v>63</v>
      </c>
      <c r="I3226" s="2" t="s">
        <v>4181</v>
      </c>
      <c r="J3226" s="2" t="s">
        <v>5627</v>
      </c>
      <c r="K3226" s="2" t="s">
        <v>3930</v>
      </c>
      <c r="L3226" s="373" t="s">
        <v>3461</v>
      </c>
    </row>
    <row r="3227" spans="1:12">
      <c r="A3227" s="2" t="s">
        <v>5633</v>
      </c>
      <c r="B3227" s="2">
        <v>1192247</v>
      </c>
      <c r="C3227" s="2" t="s">
        <v>3881</v>
      </c>
      <c r="D3227" s="2" t="s">
        <v>3882</v>
      </c>
      <c r="E3227" s="2">
        <v>-10884.48</v>
      </c>
      <c r="F3227" s="2">
        <v>-385.49</v>
      </c>
      <c r="G3227" s="34">
        <v>43904</v>
      </c>
      <c r="H3227" s="2">
        <v>13</v>
      </c>
      <c r="I3227" s="2" t="s">
        <v>4179</v>
      </c>
      <c r="J3227" s="2" t="s">
        <v>5627</v>
      </c>
      <c r="K3227" s="2" t="s">
        <v>3930</v>
      </c>
      <c r="L3227" s="373" t="s">
        <v>3461</v>
      </c>
    </row>
    <row r="3228" spans="1:12">
      <c r="A3228" s="2" t="s">
        <v>5634</v>
      </c>
      <c r="B3228" s="2">
        <v>1241406</v>
      </c>
      <c r="C3228" s="2" t="s">
        <v>3881</v>
      </c>
      <c r="D3228" s="2" t="s">
        <v>3882</v>
      </c>
      <c r="E3228" s="2">
        <v>-2390</v>
      </c>
      <c r="F3228" s="2">
        <v>-434.73</v>
      </c>
      <c r="G3228" s="34">
        <v>43784</v>
      </c>
      <c r="H3228" s="2">
        <v>133</v>
      </c>
      <c r="I3228" s="2" t="s">
        <v>4174</v>
      </c>
      <c r="J3228" s="2" t="s">
        <v>5627</v>
      </c>
      <c r="K3228" s="2" t="s">
        <v>3930</v>
      </c>
      <c r="L3228" s="373" t="s">
        <v>3461</v>
      </c>
    </row>
    <row r="3229" spans="1:12">
      <c r="A3229" s="2" t="s">
        <v>5635</v>
      </c>
      <c r="B3229" s="2">
        <v>1258944</v>
      </c>
      <c r="C3229" s="2" t="s">
        <v>3881</v>
      </c>
      <c r="D3229" s="2" t="s">
        <v>3882</v>
      </c>
      <c r="E3229" s="2">
        <v>-37201</v>
      </c>
      <c r="F3229" s="2">
        <v>-2841.93</v>
      </c>
      <c r="G3229" s="34">
        <v>43844</v>
      </c>
      <c r="H3229" s="2">
        <v>73</v>
      </c>
      <c r="I3229" s="2" t="s">
        <v>4181</v>
      </c>
      <c r="J3229" s="2" t="s">
        <v>5627</v>
      </c>
      <c r="K3229" s="2" t="s">
        <v>3930</v>
      </c>
      <c r="L3229" s="373" t="s">
        <v>3461</v>
      </c>
    </row>
    <row r="3230" spans="1:12">
      <c r="A3230" s="2" t="s">
        <v>5636</v>
      </c>
      <c r="B3230" s="2">
        <v>1256950</v>
      </c>
      <c r="C3230" s="2" t="s">
        <v>3881</v>
      </c>
      <c r="D3230" s="2" t="s">
        <v>3882</v>
      </c>
      <c r="E3230" s="2">
        <v>-3099.99</v>
      </c>
      <c r="F3230" s="2">
        <v>-55.09</v>
      </c>
      <c r="G3230" s="34">
        <v>43815</v>
      </c>
      <c r="H3230" s="2">
        <v>102</v>
      </c>
      <c r="I3230" s="2" t="s">
        <v>4174</v>
      </c>
      <c r="J3230" s="2" t="s">
        <v>5627</v>
      </c>
      <c r="K3230" s="2" t="s">
        <v>3930</v>
      </c>
      <c r="L3230" s="373" t="s">
        <v>3461</v>
      </c>
    </row>
    <row r="3231" spans="1:12">
      <c r="A3231" s="2" t="s">
        <v>5637</v>
      </c>
      <c r="B3231" s="2">
        <v>1290825</v>
      </c>
      <c r="C3231" s="2" t="s">
        <v>3153</v>
      </c>
      <c r="D3231" s="2" t="s">
        <v>3154</v>
      </c>
      <c r="E3231" s="2">
        <v>14878.05</v>
      </c>
      <c r="F3231" s="2">
        <v>14878.05</v>
      </c>
      <c r="G3231" s="34">
        <v>43911</v>
      </c>
      <c r="H3231" s="2">
        <v>6</v>
      </c>
      <c r="I3231" s="2" t="s">
        <v>4179</v>
      </c>
      <c r="J3231" s="2" t="s">
        <v>5638</v>
      </c>
      <c r="K3231" s="2" t="s">
        <v>3930</v>
      </c>
      <c r="L3231" s="373" t="s">
        <v>3461</v>
      </c>
    </row>
    <row r="3232" spans="1:12">
      <c r="A3232" s="2" t="s">
        <v>5580</v>
      </c>
      <c r="B3232" s="2">
        <v>801236</v>
      </c>
      <c r="C3232" s="2" t="s">
        <v>3153</v>
      </c>
      <c r="D3232" s="2" t="s">
        <v>3154</v>
      </c>
      <c r="E3232" s="2">
        <v>53.44</v>
      </c>
      <c r="F3232" s="2">
        <v>53.44</v>
      </c>
      <c r="G3232" s="34">
        <v>43904</v>
      </c>
      <c r="H3232" s="2">
        <v>13</v>
      </c>
      <c r="I3232" s="2" t="s">
        <v>4179</v>
      </c>
      <c r="J3232" s="2" t="s">
        <v>5638</v>
      </c>
      <c r="K3232" s="2" t="s">
        <v>3930</v>
      </c>
      <c r="L3232" s="373" t="s">
        <v>3461</v>
      </c>
    </row>
    <row r="3233" spans="1:12">
      <c r="A3233" s="2" t="s">
        <v>5639</v>
      </c>
      <c r="B3233" s="2">
        <v>1282891</v>
      </c>
      <c r="C3233" s="2" t="s">
        <v>3153</v>
      </c>
      <c r="D3233" s="2" t="s">
        <v>3154</v>
      </c>
      <c r="E3233" s="2">
        <v>518979.82</v>
      </c>
      <c r="F3233" s="2">
        <v>386919.82</v>
      </c>
      <c r="G3233" s="34">
        <v>43896</v>
      </c>
      <c r="H3233" s="2">
        <v>21</v>
      </c>
      <c r="I3233" s="2" t="s">
        <v>4179</v>
      </c>
      <c r="J3233" s="2" t="s">
        <v>5638</v>
      </c>
      <c r="K3233" s="2" t="s">
        <v>3930</v>
      </c>
      <c r="L3233" s="373" t="s">
        <v>3461</v>
      </c>
    </row>
    <row r="3234" spans="1:12">
      <c r="A3234" s="2" t="s">
        <v>4604</v>
      </c>
      <c r="B3234" s="2">
        <v>1237651</v>
      </c>
      <c r="C3234" s="2" t="s">
        <v>3153</v>
      </c>
      <c r="D3234" s="2" t="s">
        <v>3154</v>
      </c>
      <c r="E3234" s="2">
        <v>95.01</v>
      </c>
      <c r="F3234" s="2">
        <v>95.01</v>
      </c>
      <c r="G3234" s="34">
        <v>43899</v>
      </c>
      <c r="H3234" s="2">
        <v>18</v>
      </c>
      <c r="I3234" s="2" t="s">
        <v>4179</v>
      </c>
      <c r="J3234" s="2" t="s">
        <v>5638</v>
      </c>
      <c r="K3234" s="2" t="s">
        <v>3930</v>
      </c>
      <c r="L3234" s="373" t="s">
        <v>3461</v>
      </c>
    </row>
    <row r="3235" spans="1:12">
      <c r="A3235" s="2" t="s">
        <v>4624</v>
      </c>
      <c r="B3235" s="2">
        <v>1249108</v>
      </c>
      <c r="C3235" s="2" t="s">
        <v>3153</v>
      </c>
      <c r="D3235" s="2" t="s">
        <v>3154</v>
      </c>
      <c r="E3235" s="2">
        <v>6750</v>
      </c>
      <c r="F3235" s="2">
        <v>3375</v>
      </c>
      <c r="G3235" s="34">
        <v>43836</v>
      </c>
      <c r="H3235" s="2">
        <v>81</v>
      </c>
      <c r="I3235" s="2" t="s">
        <v>4181</v>
      </c>
      <c r="J3235" s="2" t="s">
        <v>5638</v>
      </c>
      <c r="K3235" s="2" t="s">
        <v>3930</v>
      </c>
      <c r="L3235" s="373" t="s">
        <v>3461</v>
      </c>
    </row>
    <row r="3236" spans="1:12">
      <c r="A3236" s="2" t="s">
        <v>3949</v>
      </c>
      <c r="B3236" s="2">
        <v>1032898</v>
      </c>
      <c r="C3236" s="2" t="s">
        <v>3153</v>
      </c>
      <c r="D3236" s="2" t="s">
        <v>3154</v>
      </c>
      <c r="E3236" s="2">
        <v>596734.65</v>
      </c>
      <c r="F3236" s="2">
        <v>596734.65</v>
      </c>
      <c r="G3236" s="34">
        <v>43843</v>
      </c>
      <c r="H3236" s="2">
        <v>74</v>
      </c>
      <c r="I3236" s="2" t="s">
        <v>4181</v>
      </c>
      <c r="J3236" s="2" t="s">
        <v>5638</v>
      </c>
      <c r="K3236" s="2" t="s">
        <v>3930</v>
      </c>
      <c r="L3236" s="373" t="s">
        <v>3461</v>
      </c>
    </row>
    <row r="3237" spans="1:12">
      <c r="A3237" s="2" t="s">
        <v>4690</v>
      </c>
      <c r="B3237" s="2">
        <v>129722</v>
      </c>
      <c r="C3237" s="2" t="s">
        <v>3153</v>
      </c>
      <c r="D3237" s="2" t="s">
        <v>3154</v>
      </c>
      <c r="E3237" s="2">
        <v>579546.68999999994</v>
      </c>
      <c r="F3237" s="2">
        <v>23105.69</v>
      </c>
      <c r="G3237" s="34">
        <v>43910</v>
      </c>
      <c r="H3237" s="2">
        <v>7</v>
      </c>
      <c r="I3237" s="2" t="s">
        <v>4179</v>
      </c>
      <c r="J3237" s="2" t="s">
        <v>5638</v>
      </c>
      <c r="K3237" s="2" t="s">
        <v>3930</v>
      </c>
      <c r="L3237" s="373" t="s">
        <v>3461</v>
      </c>
    </row>
    <row r="3238" spans="1:12">
      <c r="A3238" s="2" t="s">
        <v>5640</v>
      </c>
      <c r="B3238" s="2">
        <v>779104</v>
      </c>
      <c r="C3238" s="2" t="s">
        <v>3153</v>
      </c>
      <c r="D3238" s="2" t="s">
        <v>3154</v>
      </c>
      <c r="E3238" s="2">
        <v>523179.86</v>
      </c>
      <c r="F3238" s="2">
        <v>128179.86</v>
      </c>
      <c r="G3238" s="34">
        <v>43906</v>
      </c>
      <c r="H3238" s="2">
        <v>11</v>
      </c>
      <c r="I3238" s="2" t="s">
        <v>4179</v>
      </c>
      <c r="J3238" s="2" t="s">
        <v>5638</v>
      </c>
      <c r="K3238" s="2" t="s">
        <v>3930</v>
      </c>
      <c r="L3238" s="373" t="s">
        <v>3461</v>
      </c>
    </row>
    <row r="3239" spans="1:12">
      <c r="A3239" s="2" t="s">
        <v>5599</v>
      </c>
      <c r="B3239" s="2">
        <v>1237775</v>
      </c>
      <c r="C3239" s="2" t="s">
        <v>3153</v>
      </c>
      <c r="D3239" s="2" t="s">
        <v>3154</v>
      </c>
      <c r="E3239" s="2">
        <v>3660.07</v>
      </c>
      <c r="F3239" s="2">
        <v>3660.07</v>
      </c>
      <c r="G3239" s="34">
        <v>43903</v>
      </c>
      <c r="H3239" s="2">
        <v>14</v>
      </c>
      <c r="I3239" s="2" t="s">
        <v>4179</v>
      </c>
      <c r="J3239" s="2" t="s">
        <v>5638</v>
      </c>
      <c r="K3239" s="2" t="s">
        <v>3930</v>
      </c>
      <c r="L3239" s="373" t="s">
        <v>3461</v>
      </c>
    </row>
    <row r="3240" spans="1:12">
      <c r="A3240" s="2" t="s">
        <v>3949</v>
      </c>
      <c r="B3240" s="2">
        <v>1032898</v>
      </c>
      <c r="C3240" s="2" t="s">
        <v>3153</v>
      </c>
      <c r="D3240" s="2" t="s">
        <v>3154</v>
      </c>
      <c r="E3240" s="2">
        <v>596734.65</v>
      </c>
      <c r="F3240" s="2">
        <v>596734.65</v>
      </c>
      <c r="G3240" s="34">
        <v>43830</v>
      </c>
      <c r="H3240" s="2">
        <v>87</v>
      </c>
      <c r="I3240" s="2" t="s">
        <v>4181</v>
      </c>
      <c r="J3240" s="2" t="s">
        <v>5638</v>
      </c>
      <c r="K3240" s="2" t="s">
        <v>3930</v>
      </c>
      <c r="L3240" s="373" t="s">
        <v>3461</v>
      </c>
    </row>
    <row r="3241" spans="1:12">
      <c r="A3241" s="2" t="s">
        <v>5641</v>
      </c>
      <c r="B3241" s="2">
        <v>615418</v>
      </c>
      <c r="C3241" s="2" t="s">
        <v>3153</v>
      </c>
      <c r="D3241" s="2" t="s">
        <v>3154</v>
      </c>
      <c r="E3241" s="2">
        <v>600109.23</v>
      </c>
      <c r="F3241" s="2">
        <v>589109.23</v>
      </c>
      <c r="G3241" s="34">
        <v>43910</v>
      </c>
      <c r="H3241" s="2">
        <v>7</v>
      </c>
      <c r="I3241" s="2" t="s">
        <v>4179</v>
      </c>
      <c r="J3241" s="2" t="s">
        <v>5638</v>
      </c>
      <c r="K3241" s="2" t="s">
        <v>3930</v>
      </c>
      <c r="L3241" s="373" t="s">
        <v>3461</v>
      </c>
    </row>
    <row r="3242" spans="1:12">
      <c r="A3242" s="2" t="s">
        <v>5642</v>
      </c>
      <c r="B3242" s="2">
        <v>1286657</v>
      </c>
      <c r="C3242" s="2" t="s">
        <v>3153</v>
      </c>
      <c r="D3242" s="2" t="s">
        <v>3154</v>
      </c>
      <c r="E3242" s="2">
        <v>601630.26</v>
      </c>
      <c r="F3242" s="2">
        <v>590630.26</v>
      </c>
      <c r="G3242" s="34">
        <v>43911</v>
      </c>
      <c r="H3242" s="2">
        <v>6</v>
      </c>
      <c r="I3242" s="2" t="s">
        <v>4179</v>
      </c>
      <c r="J3242" s="2" t="s">
        <v>5638</v>
      </c>
      <c r="K3242" s="2" t="s">
        <v>3930</v>
      </c>
      <c r="L3242" s="373" t="s">
        <v>3461</v>
      </c>
    </row>
    <row r="3243" spans="1:12">
      <c r="A3243" s="2" t="s">
        <v>5643</v>
      </c>
      <c r="B3243" s="2">
        <v>1285488</v>
      </c>
      <c r="C3243" s="2" t="s">
        <v>3153</v>
      </c>
      <c r="D3243" s="2" t="s">
        <v>3154</v>
      </c>
      <c r="E3243" s="2">
        <v>1044874.03</v>
      </c>
      <c r="F3243" s="2">
        <v>207302.03</v>
      </c>
      <c r="G3243" s="34">
        <v>43911</v>
      </c>
      <c r="H3243" s="2">
        <v>6</v>
      </c>
      <c r="I3243" s="2" t="s">
        <v>4179</v>
      </c>
      <c r="J3243" s="2" t="s">
        <v>5638</v>
      </c>
      <c r="K3243" s="2" t="s">
        <v>3930</v>
      </c>
      <c r="L3243" s="373" t="s">
        <v>3461</v>
      </c>
    </row>
    <row r="3244" spans="1:12">
      <c r="A3244" s="2" t="s">
        <v>5637</v>
      </c>
      <c r="B3244" s="2">
        <v>1290825</v>
      </c>
      <c r="C3244" s="2" t="s">
        <v>3153</v>
      </c>
      <c r="D3244" s="2" t="s">
        <v>3154</v>
      </c>
      <c r="E3244" s="2">
        <v>647959.88</v>
      </c>
      <c r="F3244" s="2">
        <v>147959.88</v>
      </c>
      <c r="G3244" s="34">
        <v>43910</v>
      </c>
      <c r="H3244" s="2">
        <v>7</v>
      </c>
      <c r="I3244" s="2" t="s">
        <v>4179</v>
      </c>
      <c r="J3244" s="2" t="s">
        <v>5638</v>
      </c>
      <c r="K3244" s="2" t="s">
        <v>3930</v>
      </c>
      <c r="L3244" s="373" t="s">
        <v>3461</v>
      </c>
    </row>
    <row r="3245" spans="1:12">
      <c r="A3245" s="2" t="s">
        <v>5644</v>
      </c>
      <c r="B3245" s="2">
        <v>1283448</v>
      </c>
      <c r="C3245" s="2" t="s">
        <v>3153</v>
      </c>
      <c r="D3245" s="2" t="s">
        <v>3154</v>
      </c>
      <c r="E3245" s="2">
        <v>589594.15</v>
      </c>
      <c r="F3245" s="2">
        <v>2594.15</v>
      </c>
      <c r="G3245" s="34">
        <v>43899</v>
      </c>
      <c r="H3245" s="2">
        <v>18</v>
      </c>
      <c r="I3245" s="2" t="s">
        <v>4179</v>
      </c>
      <c r="J3245" s="2" t="s">
        <v>5638</v>
      </c>
      <c r="K3245" s="2" t="s">
        <v>3930</v>
      </c>
      <c r="L3245" s="373" t="s">
        <v>3461</v>
      </c>
    </row>
    <row r="3246" spans="1:12">
      <c r="A3246" s="2" t="s">
        <v>5645</v>
      </c>
      <c r="B3246" s="2">
        <v>1275542</v>
      </c>
      <c r="C3246" s="2" t="s">
        <v>3153</v>
      </c>
      <c r="D3246" s="2" t="s">
        <v>3154</v>
      </c>
      <c r="E3246" s="2">
        <v>665540.02</v>
      </c>
      <c r="F3246" s="2">
        <v>554540.02</v>
      </c>
      <c r="G3246" s="34">
        <v>43910</v>
      </c>
      <c r="H3246" s="2">
        <v>7</v>
      </c>
      <c r="I3246" s="2" t="s">
        <v>4179</v>
      </c>
      <c r="J3246" s="2" t="s">
        <v>5638</v>
      </c>
      <c r="K3246" s="2" t="s">
        <v>3930</v>
      </c>
      <c r="L3246" s="373" t="s">
        <v>3461</v>
      </c>
    </row>
    <row r="3247" spans="1:12">
      <c r="A3247" s="2" t="s">
        <v>5587</v>
      </c>
      <c r="B3247" s="2">
        <v>1256407</v>
      </c>
      <c r="C3247" s="2" t="s">
        <v>3153</v>
      </c>
      <c r="D3247" s="2" t="s">
        <v>3154</v>
      </c>
      <c r="E3247" s="2">
        <v>3000</v>
      </c>
      <c r="F3247" s="2">
        <v>1103.0899999999999</v>
      </c>
      <c r="G3247" s="34">
        <v>43819</v>
      </c>
      <c r="H3247" s="2">
        <v>98</v>
      </c>
      <c r="I3247" s="2" t="s">
        <v>4174</v>
      </c>
      <c r="J3247" s="2" t="s">
        <v>5638</v>
      </c>
      <c r="K3247" s="2" t="s">
        <v>3930</v>
      </c>
      <c r="L3247" s="373" t="s">
        <v>3461</v>
      </c>
    </row>
    <row r="3248" spans="1:12">
      <c r="A3248" s="2" t="s">
        <v>5645</v>
      </c>
      <c r="B3248" s="2">
        <v>1275542</v>
      </c>
      <c r="C3248" s="2" t="s">
        <v>3153</v>
      </c>
      <c r="D3248" s="2" t="s">
        <v>3154</v>
      </c>
      <c r="E3248" s="2">
        <v>665540.02</v>
      </c>
      <c r="F3248" s="2">
        <v>554540.02</v>
      </c>
      <c r="G3248" s="34">
        <v>43907</v>
      </c>
      <c r="H3248" s="2">
        <v>10</v>
      </c>
      <c r="I3248" s="2" t="s">
        <v>4179</v>
      </c>
      <c r="J3248" s="2" t="s">
        <v>5638</v>
      </c>
      <c r="K3248" s="2" t="s">
        <v>3930</v>
      </c>
      <c r="L3248" s="373" t="s">
        <v>3461</v>
      </c>
    </row>
    <row r="3249" spans="1:12">
      <c r="A3249" s="2" t="s">
        <v>3949</v>
      </c>
      <c r="B3249" s="2">
        <v>1032898</v>
      </c>
      <c r="C3249" s="2" t="s">
        <v>3153</v>
      </c>
      <c r="D3249" s="2" t="s">
        <v>3154</v>
      </c>
      <c r="E3249" s="2">
        <v>27181</v>
      </c>
      <c r="F3249" s="2">
        <v>800</v>
      </c>
      <c r="G3249" s="34">
        <v>43830</v>
      </c>
      <c r="H3249" s="2">
        <v>87</v>
      </c>
      <c r="I3249" s="2" t="s">
        <v>4181</v>
      </c>
      <c r="J3249" s="2" t="s">
        <v>5638</v>
      </c>
      <c r="K3249" s="2" t="s">
        <v>3930</v>
      </c>
      <c r="L3249" s="373" t="s">
        <v>3461</v>
      </c>
    </row>
    <row r="3250" spans="1:12">
      <c r="A3250" s="2" t="s">
        <v>5646</v>
      </c>
      <c r="B3250" s="2">
        <v>1290036</v>
      </c>
      <c r="C3250" s="2" t="s">
        <v>3153</v>
      </c>
      <c r="D3250" s="2" t="s">
        <v>3154</v>
      </c>
      <c r="E3250" s="2">
        <v>543076.27</v>
      </c>
      <c r="F3250" s="2">
        <v>443076.27</v>
      </c>
      <c r="G3250" s="34">
        <v>43910</v>
      </c>
      <c r="H3250" s="2">
        <v>7</v>
      </c>
      <c r="I3250" s="2" t="s">
        <v>4179</v>
      </c>
      <c r="J3250" s="2" t="s">
        <v>5638</v>
      </c>
      <c r="K3250" s="2" t="s">
        <v>3930</v>
      </c>
      <c r="L3250" s="373" t="s">
        <v>3461</v>
      </c>
    </row>
    <row r="3251" spans="1:12">
      <c r="A3251" s="2" t="s">
        <v>5647</v>
      </c>
      <c r="B3251" s="2">
        <v>1265133</v>
      </c>
      <c r="C3251" s="2" t="s">
        <v>3153</v>
      </c>
      <c r="D3251" s="2" t="s">
        <v>3154</v>
      </c>
      <c r="E3251" s="2">
        <v>2414.71</v>
      </c>
      <c r="F3251" s="2">
        <v>2414.71</v>
      </c>
      <c r="G3251" s="34">
        <v>43903</v>
      </c>
      <c r="H3251" s="2">
        <v>14</v>
      </c>
      <c r="I3251" s="2" t="s">
        <v>4179</v>
      </c>
      <c r="J3251" s="2" t="s">
        <v>5638</v>
      </c>
      <c r="K3251" s="2" t="s">
        <v>3930</v>
      </c>
      <c r="L3251" s="373" t="s">
        <v>3461</v>
      </c>
    </row>
    <row r="3252" spans="1:12">
      <c r="A3252" s="2" t="s">
        <v>4716</v>
      </c>
      <c r="B3252" s="2">
        <v>1246426</v>
      </c>
      <c r="C3252" s="2" t="s">
        <v>3153</v>
      </c>
      <c r="D3252" s="2" t="s">
        <v>3154</v>
      </c>
      <c r="E3252" s="2">
        <v>44.42</v>
      </c>
      <c r="F3252" s="2">
        <v>44.42</v>
      </c>
      <c r="G3252" s="34">
        <v>43901</v>
      </c>
      <c r="H3252" s="2">
        <v>16</v>
      </c>
      <c r="I3252" s="2" t="s">
        <v>4179</v>
      </c>
      <c r="J3252" s="2" t="s">
        <v>5638</v>
      </c>
      <c r="K3252" s="2" t="s">
        <v>3930</v>
      </c>
      <c r="L3252" s="373" t="s">
        <v>3461</v>
      </c>
    </row>
    <row r="3253" spans="1:12">
      <c r="A3253" s="2" t="s">
        <v>5648</v>
      </c>
      <c r="B3253" s="2">
        <v>899774</v>
      </c>
      <c r="C3253" s="2" t="s">
        <v>3153</v>
      </c>
      <c r="D3253" s="2" t="s">
        <v>3154</v>
      </c>
      <c r="E3253" s="2">
        <v>367.87</v>
      </c>
      <c r="F3253" s="2">
        <v>367.87</v>
      </c>
      <c r="G3253" s="34">
        <v>43907</v>
      </c>
      <c r="H3253" s="2">
        <v>10</v>
      </c>
      <c r="I3253" s="2" t="s">
        <v>4179</v>
      </c>
      <c r="J3253" s="2" t="s">
        <v>5638</v>
      </c>
      <c r="K3253" s="2" t="s">
        <v>3930</v>
      </c>
      <c r="L3253" s="373" t="s">
        <v>3461</v>
      </c>
    </row>
    <row r="3254" spans="1:12">
      <c r="A3254" s="2" t="s">
        <v>5649</v>
      </c>
      <c r="B3254" s="2">
        <v>1185128</v>
      </c>
      <c r="C3254" s="2" t="s">
        <v>3153</v>
      </c>
      <c r="D3254" s="2" t="s">
        <v>3154</v>
      </c>
      <c r="E3254" s="2">
        <v>599.91999999999996</v>
      </c>
      <c r="F3254" s="2">
        <v>14.11</v>
      </c>
      <c r="G3254" s="34">
        <v>43773</v>
      </c>
      <c r="H3254" s="2">
        <v>144</v>
      </c>
      <c r="I3254" s="2" t="s">
        <v>4174</v>
      </c>
      <c r="J3254" s="2" t="s">
        <v>5638</v>
      </c>
      <c r="K3254" s="2" t="s">
        <v>3930</v>
      </c>
      <c r="L3254" s="373" t="s">
        <v>3461</v>
      </c>
    </row>
    <row r="3255" spans="1:12">
      <c r="A3255" s="2" t="s">
        <v>4091</v>
      </c>
      <c r="B3255" s="2">
        <v>1230501</v>
      </c>
      <c r="C3255" s="2" t="s">
        <v>3148</v>
      </c>
      <c r="D3255" s="2" t="s">
        <v>3149</v>
      </c>
      <c r="E3255" s="2">
        <v>-5000</v>
      </c>
      <c r="F3255" s="2">
        <v>-5000</v>
      </c>
      <c r="G3255" s="34">
        <v>43725</v>
      </c>
      <c r="H3255" s="2">
        <v>192</v>
      </c>
      <c r="I3255" s="2" t="s">
        <v>3870</v>
      </c>
      <c r="J3255" s="2" t="s">
        <v>4092</v>
      </c>
      <c r="K3255" s="2" t="s">
        <v>3711</v>
      </c>
      <c r="L3255" s="373" t="s">
        <v>3461</v>
      </c>
    </row>
    <row r="3256" spans="1:12">
      <c r="A3256" s="2" t="s">
        <v>5650</v>
      </c>
      <c r="B3256" s="2">
        <v>1188296</v>
      </c>
      <c r="C3256" s="2" t="s">
        <v>3148</v>
      </c>
      <c r="D3256" s="2" t="s">
        <v>3149</v>
      </c>
      <c r="E3256" s="2">
        <v>-10000</v>
      </c>
      <c r="F3256" s="2">
        <v>-10000</v>
      </c>
      <c r="G3256" s="34">
        <v>43872</v>
      </c>
      <c r="H3256" s="2">
        <v>45</v>
      </c>
      <c r="I3256" s="2" t="s">
        <v>4177</v>
      </c>
      <c r="J3256" s="2" t="s">
        <v>4092</v>
      </c>
      <c r="K3256" s="2" t="s">
        <v>3711</v>
      </c>
      <c r="L3256" s="373" t="s">
        <v>3461</v>
      </c>
    </row>
    <row r="3257" spans="1:12">
      <c r="A3257" s="2" t="s">
        <v>4727</v>
      </c>
      <c r="B3257" s="2">
        <v>1256771</v>
      </c>
      <c r="C3257" s="2" t="s">
        <v>3148</v>
      </c>
      <c r="D3257" s="2" t="s">
        <v>3149</v>
      </c>
      <c r="E3257" s="2">
        <v>-60000</v>
      </c>
      <c r="F3257" s="2">
        <v>-0.01</v>
      </c>
      <c r="G3257" s="34">
        <v>43854</v>
      </c>
      <c r="H3257" s="2">
        <v>63</v>
      </c>
      <c r="I3257" s="2" t="s">
        <v>4181</v>
      </c>
      <c r="J3257" s="2" t="s">
        <v>4094</v>
      </c>
      <c r="K3257" s="2" t="s">
        <v>3711</v>
      </c>
      <c r="L3257" s="373" t="s">
        <v>3461</v>
      </c>
    </row>
    <row r="3258" spans="1:12">
      <c r="A3258" s="2" t="s">
        <v>5651</v>
      </c>
      <c r="B3258" s="2">
        <v>1268593</v>
      </c>
      <c r="C3258" s="2" t="s">
        <v>3148</v>
      </c>
      <c r="D3258" s="2" t="s">
        <v>3149</v>
      </c>
      <c r="E3258" s="2">
        <v>-5000</v>
      </c>
      <c r="F3258" s="2">
        <v>-5000</v>
      </c>
      <c r="G3258" s="34">
        <v>43833</v>
      </c>
      <c r="H3258" s="2">
        <v>84</v>
      </c>
      <c r="I3258" s="2" t="s">
        <v>4181</v>
      </c>
      <c r="J3258" s="2" t="s">
        <v>4092</v>
      </c>
      <c r="K3258" s="2" t="s">
        <v>3711</v>
      </c>
      <c r="L3258" s="373" t="s">
        <v>3461</v>
      </c>
    </row>
    <row r="3259" spans="1:12">
      <c r="A3259" s="2" t="s">
        <v>5652</v>
      </c>
      <c r="B3259" s="2">
        <v>1269938</v>
      </c>
      <c r="C3259" s="2" t="s">
        <v>3148</v>
      </c>
      <c r="D3259" s="2" t="s">
        <v>3149</v>
      </c>
      <c r="E3259" s="2">
        <v>-5000</v>
      </c>
      <c r="F3259" s="2">
        <v>-5000</v>
      </c>
      <c r="G3259" s="34">
        <v>43838</v>
      </c>
      <c r="H3259" s="2">
        <v>79</v>
      </c>
      <c r="I3259" s="2" t="s">
        <v>4181</v>
      </c>
      <c r="J3259" s="2" t="s">
        <v>4094</v>
      </c>
      <c r="K3259" s="2" t="s">
        <v>3711</v>
      </c>
      <c r="L3259" s="373" t="s">
        <v>3461</v>
      </c>
    </row>
    <row r="3260" spans="1:12">
      <c r="A3260" s="2" t="s">
        <v>5653</v>
      </c>
      <c r="B3260" s="2">
        <v>1290905</v>
      </c>
      <c r="C3260" s="2" t="s">
        <v>3148</v>
      </c>
      <c r="D3260" s="2" t="s">
        <v>3149</v>
      </c>
      <c r="E3260" s="2">
        <v>-10000</v>
      </c>
      <c r="F3260" s="2">
        <v>-10000</v>
      </c>
      <c r="G3260" s="34">
        <v>43910</v>
      </c>
      <c r="H3260" s="2">
        <v>7</v>
      </c>
      <c r="I3260" s="2" t="s">
        <v>4179</v>
      </c>
      <c r="J3260" s="2" t="s">
        <v>4092</v>
      </c>
      <c r="K3260" s="2" t="s">
        <v>3711</v>
      </c>
      <c r="L3260" s="373" t="s">
        <v>3461</v>
      </c>
    </row>
    <row r="3261" spans="1:12">
      <c r="A3261" s="2" t="s">
        <v>5654</v>
      </c>
      <c r="B3261" s="2">
        <v>1291153</v>
      </c>
      <c r="C3261" s="2" t="s">
        <v>3148</v>
      </c>
      <c r="D3261" s="2" t="s">
        <v>3149</v>
      </c>
      <c r="E3261" s="2">
        <v>-2000</v>
      </c>
      <c r="F3261" s="2">
        <v>-2000</v>
      </c>
      <c r="G3261" s="34">
        <v>43911</v>
      </c>
      <c r="H3261" s="2">
        <v>6</v>
      </c>
      <c r="I3261" s="2" t="s">
        <v>4179</v>
      </c>
      <c r="J3261" s="2" t="s">
        <v>4094</v>
      </c>
      <c r="K3261" s="2" t="s">
        <v>3711</v>
      </c>
      <c r="L3261" s="373" t="s">
        <v>3461</v>
      </c>
    </row>
    <row r="3262" spans="1:12">
      <c r="A3262" s="2" t="s">
        <v>5655</v>
      </c>
      <c r="B3262" s="2">
        <v>1271037</v>
      </c>
      <c r="C3262" s="2" t="s">
        <v>3148</v>
      </c>
      <c r="D3262" s="2" t="s">
        <v>3149</v>
      </c>
      <c r="E3262" s="2">
        <v>-2000</v>
      </c>
      <c r="F3262" s="2">
        <v>-2000</v>
      </c>
      <c r="G3262" s="34">
        <v>43841</v>
      </c>
      <c r="H3262" s="2">
        <v>76</v>
      </c>
      <c r="I3262" s="2" t="s">
        <v>4181</v>
      </c>
      <c r="J3262" s="2" t="s">
        <v>4094</v>
      </c>
      <c r="K3262" s="2" t="s">
        <v>3711</v>
      </c>
      <c r="L3262" s="373" t="s">
        <v>3461</v>
      </c>
    </row>
    <row r="3263" spans="1:12">
      <c r="A3263" s="2" t="s">
        <v>5656</v>
      </c>
      <c r="B3263" s="2">
        <v>1255274</v>
      </c>
      <c r="C3263" s="2" t="s">
        <v>3148</v>
      </c>
      <c r="D3263" s="2" t="s">
        <v>3149</v>
      </c>
      <c r="E3263" s="2">
        <v>-5000</v>
      </c>
      <c r="F3263" s="2">
        <v>-5000</v>
      </c>
      <c r="G3263" s="34">
        <v>43798</v>
      </c>
      <c r="H3263" s="2">
        <v>119</v>
      </c>
      <c r="I3263" s="2" t="s">
        <v>4174</v>
      </c>
      <c r="J3263" s="2" t="s">
        <v>4094</v>
      </c>
      <c r="K3263" s="2" t="s">
        <v>3711</v>
      </c>
      <c r="L3263" s="373" t="s">
        <v>3461</v>
      </c>
    </row>
    <row r="3264" spans="1:12">
      <c r="A3264" s="2" t="s">
        <v>5657</v>
      </c>
      <c r="B3264" s="2">
        <v>1243397</v>
      </c>
      <c r="C3264" s="2" t="s">
        <v>3148</v>
      </c>
      <c r="D3264" s="2" t="s">
        <v>3149</v>
      </c>
      <c r="E3264" s="2">
        <v>-10000</v>
      </c>
      <c r="F3264" s="2">
        <v>-10000</v>
      </c>
      <c r="G3264" s="34">
        <v>43760</v>
      </c>
      <c r="H3264" s="2">
        <v>157</v>
      </c>
      <c r="I3264" s="2" t="s">
        <v>4174</v>
      </c>
      <c r="J3264" s="2" t="s">
        <v>4092</v>
      </c>
      <c r="K3264" s="2" t="s">
        <v>3711</v>
      </c>
      <c r="L3264" s="373" t="s">
        <v>3461</v>
      </c>
    </row>
    <row r="3265" spans="1:12">
      <c r="A3265" s="2" t="s">
        <v>5658</v>
      </c>
      <c r="B3265" s="2">
        <v>1270386</v>
      </c>
      <c r="C3265" s="2" t="s">
        <v>3148</v>
      </c>
      <c r="D3265" s="2" t="s">
        <v>3149</v>
      </c>
      <c r="E3265" s="2">
        <v>-6100</v>
      </c>
      <c r="F3265" s="2">
        <v>-2212.87</v>
      </c>
      <c r="G3265" s="34">
        <v>43887</v>
      </c>
      <c r="H3265" s="2">
        <v>30</v>
      </c>
      <c r="I3265" s="2" t="s">
        <v>4179</v>
      </c>
      <c r="J3265" s="2" t="s">
        <v>4094</v>
      </c>
      <c r="K3265" s="2" t="s">
        <v>3711</v>
      </c>
      <c r="L3265" s="373" t="s">
        <v>3461</v>
      </c>
    </row>
    <row r="3266" spans="1:12">
      <c r="A3266" s="2" t="s">
        <v>4093</v>
      </c>
      <c r="B3266" s="2">
        <v>1224997</v>
      </c>
      <c r="C3266" s="2" t="s">
        <v>3148</v>
      </c>
      <c r="D3266" s="2" t="s">
        <v>3149</v>
      </c>
      <c r="E3266" s="2">
        <v>-2000</v>
      </c>
      <c r="F3266" s="2">
        <v>-2000</v>
      </c>
      <c r="G3266" s="34">
        <v>43705</v>
      </c>
      <c r="H3266" s="2">
        <v>212</v>
      </c>
      <c r="I3266" s="2" t="s">
        <v>3870</v>
      </c>
      <c r="J3266" s="2" t="s">
        <v>4094</v>
      </c>
      <c r="K3266" s="2" t="s">
        <v>3711</v>
      </c>
      <c r="L3266" s="373" t="s">
        <v>3461</v>
      </c>
    </row>
    <row r="3267" spans="1:12">
      <c r="A3267" s="2" t="s">
        <v>4095</v>
      </c>
      <c r="B3267" s="2">
        <v>1229483</v>
      </c>
      <c r="C3267" s="2" t="s">
        <v>3148</v>
      </c>
      <c r="D3267" s="2" t="s">
        <v>3149</v>
      </c>
      <c r="E3267" s="2">
        <v>-5000</v>
      </c>
      <c r="F3267" s="2">
        <v>-5000</v>
      </c>
      <c r="G3267" s="34">
        <v>43722</v>
      </c>
      <c r="H3267" s="2">
        <v>195</v>
      </c>
      <c r="I3267" s="2" t="s">
        <v>3870</v>
      </c>
      <c r="J3267" s="2" t="s">
        <v>4094</v>
      </c>
      <c r="K3267" s="2" t="s">
        <v>3711</v>
      </c>
      <c r="L3267" s="373" t="s">
        <v>3461</v>
      </c>
    </row>
    <row r="3268" spans="1:12">
      <c r="A3268" s="2" t="s">
        <v>5659</v>
      </c>
      <c r="B3268" s="2">
        <v>1282609</v>
      </c>
      <c r="C3268" s="2" t="s">
        <v>3148</v>
      </c>
      <c r="D3268" s="2" t="s">
        <v>3149</v>
      </c>
      <c r="E3268" s="2">
        <v>-444914</v>
      </c>
      <c r="F3268" s="2">
        <v>-1391.87</v>
      </c>
      <c r="G3268" s="34">
        <v>43893</v>
      </c>
      <c r="H3268" s="2">
        <v>24</v>
      </c>
      <c r="I3268" s="2" t="s">
        <v>4179</v>
      </c>
      <c r="J3268" s="2" t="s">
        <v>4092</v>
      </c>
      <c r="K3268" s="2" t="s">
        <v>3711</v>
      </c>
      <c r="L3268" s="373" t="s">
        <v>3461</v>
      </c>
    </row>
    <row r="3269" spans="1:12">
      <c r="A3269" s="2" t="s">
        <v>5660</v>
      </c>
      <c r="B3269" s="2">
        <v>1274145</v>
      </c>
      <c r="C3269" s="2" t="s">
        <v>3148</v>
      </c>
      <c r="D3269" s="2" t="s">
        <v>3149</v>
      </c>
      <c r="E3269" s="2">
        <v>-5500</v>
      </c>
      <c r="F3269" s="2">
        <v>-10.87</v>
      </c>
      <c r="G3269" s="34">
        <v>43873</v>
      </c>
      <c r="H3269" s="2">
        <v>44</v>
      </c>
      <c r="I3269" s="2" t="s">
        <v>4177</v>
      </c>
      <c r="J3269" s="2" t="s">
        <v>4094</v>
      </c>
      <c r="K3269" s="2" t="s">
        <v>3711</v>
      </c>
      <c r="L3269" s="373" t="s">
        <v>3461</v>
      </c>
    </row>
    <row r="3270" spans="1:12">
      <c r="A3270" s="2" t="s">
        <v>5661</v>
      </c>
      <c r="B3270" s="2">
        <v>1288113</v>
      </c>
      <c r="C3270" s="2" t="s">
        <v>3148</v>
      </c>
      <c r="D3270" s="2" t="s">
        <v>3149</v>
      </c>
      <c r="E3270" s="2">
        <v>-10000</v>
      </c>
      <c r="F3270" s="2">
        <v>-10000</v>
      </c>
      <c r="G3270" s="34">
        <v>43901</v>
      </c>
      <c r="H3270" s="2">
        <v>16</v>
      </c>
      <c r="I3270" s="2" t="s">
        <v>4179</v>
      </c>
      <c r="J3270" s="2" t="s">
        <v>4094</v>
      </c>
      <c r="K3270" s="2" t="s">
        <v>3711</v>
      </c>
      <c r="L3270" s="373" t="s">
        <v>3461</v>
      </c>
    </row>
    <row r="3271" spans="1:12">
      <c r="A3271" s="2" t="s">
        <v>5662</v>
      </c>
      <c r="B3271" s="2">
        <v>1273094</v>
      </c>
      <c r="C3271" s="2" t="s">
        <v>3148</v>
      </c>
      <c r="D3271" s="2" t="s">
        <v>3149</v>
      </c>
      <c r="E3271" s="2">
        <v>-5000</v>
      </c>
      <c r="F3271" s="2">
        <v>-5000</v>
      </c>
      <c r="G3271" s="34">
        <v>43848</v>
      </c>
      <c r="H3271" s="2">
        <v>69</v>
      </c>
      <c r="I3271" s="2" t="s">
        <v>4181</v>
      </c>
      <c r="J3271" s="2" t="s">
        <v>4094</v>
      </c>
      <c r="K3271" s="2" t="s">
        <v>3711</v>
      </c>
      <c r="L3271" s="373" t="s">
        <v>3461</v>
      </c>
    </row>
    <row r="3272" spans="1:12">
      <c r="A3272" s="2" t="s">
        <v>5663</v>
      </c>
      <c r="B3272" s="2">
        <v>1247795</v>
      </c>
      <c r="C3272" s="2" t="s">
        <v>3148</v>
      </c>
      <c r="D3272" s="2" t="s">
        <v>3149</v>
      </c>
      <c r="E3272" s="2">
        <v>-5000</v>
      </c>
      <c r="F3272" s="2">
        <v>-5000</v>
      </c>
      <c r="G3272" s="34">
        <v>43774</v>
      </c>
      <c r="H3272" s="2">
        <v>143</v>
      </c>
      <c r="I3272" s="2" t="s">
        <v>4174</v>
      </c>
      <c r="J3272" s="2" t="s">
        <v>4094</v>
      </c>
      <c r="K3272" s="2" t="s">
        <v>3711</v>
      </c>
      <c r="L3272" s="373" t="s">
        <v>3461</v>
      </c>
    </row>
    <row r="3273" spans="1:12">
      <c r="A3273" s="2" t="s">
        <v>5664</v>
      </c>
      <c r="B3273" s="2">
        <v>1290026</v>
      </c>
      <c r="C3273" s="2" t="s">
        <v>3148</v>
      </c>
      <c r="D3273" s="2" t="s">
        <v>3149</v>
      </c>
      <c r="E3273" s="2">
        <v>-2000</v>
      </c>
      <c r="F3273" s="2">
        <v>-2000</v>
      </c>
      <c r="G3273" s="34">
        <v>43907</v>
      </c>
      <c r="H3273" s="2">
        <v>10</v>
      </c>
      <c r="I3273" s="2" t="s">
        <v>4179</v>
      </c>
      <c r="J3273" s="2" t="s">
        <v>4094</v>
      </c>
      <c r="K3273" s="2" t="s">
        <v>3711</v>
      </c>
      <c r="L3273" s="373" t="s">
        <v>3461</v>
      </c>
    </row>
    <row r="3274" spans="1:12">
      <c r="A3274" s="2" t="s">
        <v>5665</v>
      </c>
      <c r="B3274" s="2">
        <v>1280328</v>
      </c>
      <c r="C3274" s="2" t="s">
        <v>3148</v>
      </c>
      <c r="D3274" s="2" t="s">
        <v>3149</v>
      </c>
      <c r="E3274" s="2">
        <v>-398961</v>
      </c>
      <c r="F3274" s="2">
        <v>-75.62</v>
      </c>
      <c r="G3274" s="34">
        <v>43906</v>
      </c>
      <c r="H3274" s="2">
        <v>11</v>
      </c>
      <c r="I3274" s="2" t="s">
        <v>4179</v>
      </c>
      <c r="J3274" s="2" t="s">
        <v>4092</v>
      </c>
      <c r="K3274" s="2" t="s">
        <v>3711</v>
      </c>
      <c r="L3274" s="373" t="s">
        <v>3461</v>
      </c>
    </row>
    <row r="3275" spans="1:12">
      <c r="A3275" s="2" t="s">
        <v>5666</v>
      </c>
      <c r="B3275" s="2">
        <v>1278889</v>
      </c>
      <c r="C3275" s="2" t="s">
        <v>3148</v>
      </c>
      <c r="D3275" s="2" t="s">
        <v>3149</v>
      </c>
      <c r="E3275" s="2">
        <v>-398934</v>
      </c>
      <c r="F3275" s="2">
        <v>-436.9</v>
      </c>
      <c r="G3275" s="34">
        <v>43878</v>
      </c>
      <c r="H3275" s="2">
        <v>39</v>
      </c>
      <c r="I3275" s="2" t="s">
        <v>4177</v>
      </c>
      <c r="J3275" s="2" t="s">
        <v>4092</v>
      </c>
      <c r="K3275" s="2" t="s">
        <v>3711</v>
      </c>
      <c r="L3275" s="373" t="s">
        <v>3461</v>
      </c>
    </row>
    <row r="3276" spans="1:12">
      <c r="A3276" s="2" t="s">
        <v>5109</v>
      </c>
      <c r="B3276" s="2">
        <v>1285788</v>
      </c>
      <c r="C3276" s="2" t="s">
        <v>3153</v>
      </c>
      <c r="D3276" s="2" t="s">
        <v>3154</v>
      </c>
      <c r="E3276" s="2">
        <v>1244</v>
      </c>
      <c r="F3276" s="2">
        <v>1244</v>
      </c>
      <c r="G3276" s="34">
        <v>43908</v>
      </c>
      <c r="H3276" s="2">
        <v>9</v>
      </c>
      <c r="I3276" s="2" t="s">
        <v>4179</v>
      </c>
      <c r="J3276" s="2" t="s">
        <v>5667</v>
      </c>
      <c r="K3276" s="2" t="s">
        <v>3711</v>
      </c>
      <c r="L3276" s="373" t="s">
        <v>3461</v>
      </c>
    </row>
    <row r="3277" spans="1:12">
      <c r="A3277" s="2" t="s">
        <v>5109</v>
      </c>
      <c r="B3277" s="2">
        <v>1285788</v>
      </c>
      <c r="C3277" s="2" t="s">
        <v>3153</v>
      </c>
      <c r="D3277" s="2" t="s">
        <v>3154</v>
      </c>
      <c r="E3277" s="2">
        <v>310.01</v>
      </c>
      <c r="F3277" s="2">
        <v>310.01</v>
      </c>
      <c r="G3277" s="34">
        <v>43894</v>
      </c>
      <c r="H3277" s="2">
        <v>23</v>
      </c>
      <c r="I3277" s="2" t="s">
        <v>4179</v>
      </c>
      <c r="J3277" s="2" t="s">
        <v>5667</v>
      </c>
      <c r="K3277" s="2" t="s">
        <v>3711</v>
      </c>
      <c r="L3277" s="373" t="s">
        <v>3461</v>
      </c>
    </row>
    <row r="3278" spans="1:12">
      <c r="A3278" s="2" t="s">
        <v>5109</v>
      </c>
      <c r="B3278" s="2">
        <v>1285788</v>
      </c>
      <c r="C3278" s="2" t="s">
        <v>3153</v>
      </c>
      <c r="D3278" s="2" t="s">
        <v>3154</v>
      </c>
      <c r="E3278" s="2">
        <v>1590.34</v>
      </c>
      <c r="F3278" s="2">
        <v>1590.34</v>
      </c>
      <c r="G3278" s="34">
        <v>43894</v>
      </c>
      <c r="H3278" s="2">
        <v>23</v>
      </c>
      <c r="I3278" s="2" t="s">
        <v>4179</v>
      </c>
      <c r="J3278" s="2" t="s">
        <v>5667</v>
      </c>
      <c r="K3278" s="2" t="s">
        <v>3711</v>
      </c>
      <c r="L3278" s="373" t="s">
        <v>3461</v>
      </c>
    </row>
    <row r="3279" spans="1:12">
      <c r="A3279" s="2" t="s">
        <v>5668</v>
      </c>
      <c r="B3279" s="2">
        <v>114746</v>
      </c>
      <c r="C3279" s="2" t="s">
        <v>3153</v>
      </c>
      <c r="D3279" s="2" t="s">
        <v>3154</v>
      </c>
      <c r="E3279" s="2">
        <v>15809</v>
      </c>
      <c r="F3279" s="2">
        <v>36.1</v>
      </c>
      <c r="G3279" s="34">
        <v>43908</v>
      </c>
      <c r="H3279" s="2">
        <v>9</v>
      </c>
      <c r="I3279" s="2" t="s">
        <v>4179</v>
      </c>
      <c r="J3279" s="2" t="s">
        <v>5667</v>
      </c>
      <c r="K3279" s="2" t="s">
        <v>3711</v>
      </c>
      <c r="L3279" s="373" t="s">
        <v>3461</v>
      </c>
    </row>
    <row r="3280" spans="1:12">
      <c r="A3280" s="2" t="s">
        <v>5669</v>
      </c>
      <c r="B3280" s="2">
        <v>358064</v>
      </c>
      <c r="C3280" s="2" t="s">
        <v>3153</v>
      </c>
      <c r="D3280" s="2" t="s">
        <v>3154</v>
      </c>
      <c r="E3280" s="2">
        <v>11.38</v>
      </c>
      <c r="F3280" s="2">
        <v>11.38</v>
      </c>
      <c r="G3280" s="34">
        <v>43904</v>
      </c>
      <c r="H3280" s="2">
        <v>13</v>
      </c>
      <c r="I3280" s="2" t="s">
        <v>4179</v>
      </c>
      <c r="J3280" s="2" t="s">
        <v>3964</v>
      </c>
      <c r="K3280" s="2" t="s">
        <v>3941</v>
      </c>
      <c r="L3280" s="373" t="s">
        <v>3166</v>
      </c>
    </row>
    <row r="3281" spans="1:12">
      <c r="A3281" s="2" t="s">
        <v>5670</v>
      </c>
      <c r="B3281" s="2">
        <v>1262276</v>
      </c>
      <c r="C3281" s="2" t="s">
        <v>3153</v>
      </c>
      <c r="D3281" s="2" t="s">
        <v>3154</v>
      </c>
      <c r="E3281" s="2">
        <v>8286.0499999999993</v>
      </c>
      <c r="F3281" s="2">
        <v>8286.0499999999993</v>
      </c>
      <c r="G3281" s="34">
        <v>43904</v>
      </c>
      <c r="H3281" s="2">
        <v>13</v>
      </c>
      <c r="I3281" s="2" t="s">
        <v>4179</v>
      </c>
      <c r="J3281" s="2" t="s">
        <v>3964</v>
      </c>
      <c r="K3281" s="2" t="s">
        <v>3941</v>
      </c>
      <c r="L3281" s="373" t="s">
        <v>3166</v>
      </c>
    </row>
    <row r="3282" spans="1:12">
      <c r="A3282" s="2" t="s">
        <v>5671</v>
      </c>
      <c r="B3282" s="2">
        <v>1221423</v>
      </c>
      <c r="C3282" s="2" t="s">
        <v>3153</v>
      </c>
      <c r="D3282" s="2" t="s">
        <v>3154</v>
      </c>
      <c r="E3282" s="2">
        <v>1017.66</v>
      </c>
      <c r="F3282" s="2">
        <v>1017.66</v>
      </c>
      <c r="G3282" s="34">
        <v>43901</v>
      </c>
      <c r="H3282" s="2">
        <v>16</v>
      </c>
      <c r="I3282" s="2" t="s">
        <v>4179</v>
      </c>
      <c r="J3282" s="2" t="s">
        <v>3964</v>
      </c>
      <c r="K3282" s="2" t="s">
        <v>3941</v>
      </c>
      <c r="L3282" s="373" t="s">
        <v>3166</v>
      </c>
    </row>
    <row r="3283" spans="1:12">
      <c r="A3283" s="2" t="s">
        <v>5672</v>
      </c>
      <c r="B3283" s="2">
        <v>1244702</v>
      </c>
      <c r="C3283" s="2" t="s">
        <v>3153</v>
      </c>
      <c r="D3283" s="2" t="s">
        <v>3154</v>
      </c>
      <c r="E3283" s="2">
        <v>3259.63</v>
      </c>
      <c r="F3283" s="2">
        <v>790.02</v>
      </c>
      <c r="G3283" s="34">
        <v>43901</v>
      </c>
      <c r="H3283" s="2">
        <v>16</v>
      </c>
      <c r="I3283" s="2" t="s">
        <v>4179</v>
      </c>
      <c r="J3283" s="2" t="s">
        <v>3964</v>
      </c>
      <c r="K3283" s="2" t="s">
        <v>3941</v>
      </c>
      <c r="L3283" s="373" t="s">
        <v>3166</v>
      </c>
    </row>
    <row r="3284" spans="1:12">
      <c r="A3284" s="2" t="s">
        <v>5673</v>
      </c>
      <c r="B3284" s="2">
        <v>1198050</v>
      </c>
      <c r="C3284" s="2" t="s">
        <v>3153</v>
      </c>
      <c r="D3284" s="2" t="s">
        <v>3154</v>
      </c>
      <c r="E3284" s="2">
        <v>100.9</v>
      </c>
      <c r="F3284" s="2">
        <v>100.9</v>
      </c>
      <c r="G3284" s="34">
        <v>43904</v>
      </c>
      <c r="H3284" s="2">
        <v>13</v>
      </c>
      <c r="I3284" s="2" t="s">
        <v>4179</v>
      </c>
      <c r="J3284" s="2" t="s">
        <v>3964</v>
      </c>
      <c r="K3284" s="2" t="s">
        <v>3941</v>
      </c>
      <c r="L3284" s="373" t="s">
        <v>3166</v>
      </c>
    </row>
    <row r="3285" spans="1:12">
      <c r="A3285" s="2" t="s">
        <v>5674</v>
      </c>
      <c r="B3285" s="2">
        <v>121092</v>
      </c>
      <c r="C3285" s="2" t="s">
        <v>3153</v>
      </c>
      <c r="D3285" s="2" t="s">
        <v>3154</v>
      </c>
      <c r="E3285" s="2">
        <v>724.79</v>
      </c>
      <c r="F3285" s="2">
        <v>724.79</v>
      </c>
      <c r="G3285" s="34">
        <v>43904</v>
      </c>
      <c r="H3285" s="2">
        <v>13</v>
      </c>
      <c r="I3285" s="2" t="s">
        <v>4179</v>
      </c>
      <c r="J3285" s="2" t="s">
        <v>3964</v>
      </c>
      <c r="K3285" s="2" t="s">
        <v>3941</v>
      </c>
      <c r="L3285" s="373" t="s">
        <v>3166</v>
      </c>
    </row>
    <row r="3286" spans="1:12">
      <c r="A3286" s="2" t="s">
        <v>5670</v>
      </c>
      <c r="B3286" s="2">
        <v>1262276</v>
      </c>
      <c r="C3286" s="2" t="s">
        <v>3153</v>
      </c>
      <c r="D3286" s="2" t="s">
        <v>3154</v>
      </c>
      <c r="E3286" s="2">
        <v>1710.19</v>
      </c>
      <c r="F3286" s="2">
        <v>1244.01</v>
      </c>
      <c r="G3286" s="34">
        <v>43904</v>
      </c>
      <c r="H3286" s="2">
        <v>13</v>
      </c>
      <c r="I3286" s="2" t="s">
        <v>4179</v>
      </c>
      <c r="J3286" s="2" t="s">
        <v>3964</v>
      </c>
      <c r="K3286" s="2" t="s">
        <v>3941</v>
      </c>
      <c r="L3286" s="373" t="s">
        <v>3166</v>
      </c>
    </row>
    <row r="3287" spans="1:12">
      <c r="A3287" s="2" t="s">
        <v>3889</v>
      </c>
      <c r="B3287" s="2">
        <v>1110178</v>
      </c>
      <c r="C3287" s="2" t="s">
        <v>3153</v>
      </c>
      <c r="D3287" s="2" t="s">
        <v>3154</v>
      </c>
      <c r="E3287" s="2">
        <v>26994.06</v>
      </c>
      <c r="F3287" s="2">
        <v>26994.06</v>
      </c>
      <c r="G3287" s="34">
        <v>43881</v>
      </c>
      <c r="H3287" s="2">
        <v>36</v>
      </c>
      <c r="I3287" s="2" t="s">
        <v>4177</v>
      </c>
      <c r="J3287" s="2" t="s">
        <v>5675</v>
      </c>
      <c r="K3287" s="2" t="s">
        <v>3941</v>
      </c>
      <c r="L3287" s="373" t="s">
        <v>3166</v>
      </c>
    </row>
    <row r="3288" spans="1:12">
      <c r="A3288" s="2" t="s">
        <v>3889</v>
      </c>
      <c r="B3288" s="2">
        <v>1110178</v>
      </c>
      <c r="C3288" s="2" t="s">
        <v>3153</v>
      </c>
      <c r="D3288" s="2" t="s">
        <v>3154</v>
      </c>
      <c r="E3288" s="2">
        <v>26994.06</v>
      </c>
      <c r="F3288" s="2">
        <v>26994.06</v>
      </c>
      <c r="G3288" s="34">
        <v>43879</v>
      </c>
      <c r="H3288" s="2">
        <v>38</v>
      </c>
      <c r="I3288" s="2" t="s">
        <v>4177</v>
      </c>
      <c r="J3288" s="2" t="s">
        <v>5675</v>
      </c>
      <c r="K3288" s="2" t="s">
        <v>3941</v>
      </c>
      <c r="L3288" s="373" t="s">
        <v>3166</v>
      </c>
    </row>
    <row r="3289" spans="1:12">
      <c r="A3289" s="2" t="s">
        <v>5676</v>
      </c>
      <c r="B3289" s="2">
        <v>1268836</v>
      </c>
      <c r="C3289" s="2" t="s">
        <v>3153</v>
      </c>
      <c r="D3289" s="2" t="s">
        <v>3154</v>
      </c>
      <c r="E3289" s="2">
        <v>512.88</v>
      </c>
      <c r="F3289" s="2">
        <v>225.01</v>
      </c>
      <c r="G3289" s="34">
        <v>43908</v>
      </c>
      <c r="H3289" s="2">
        <v>9</v>
      </c>
      <c r="I3289" s="2" t="s">
        <v>4179</v>
      </c>
      <c r="J3289" s="2" t="s">
        <v>3964</v>
      </c>
      <c r="K3289" s="2" t="s">
        <v>3941</v>
      </c>
      <c r="L3289" s="373" t="s">
        <v>3166</v>
      </c>
    </row>
    <row r="3290" spans="1:12">
      <c r="A3290" s="2" t="s">
        <v>5677</v>
      </c>
      <c r="B3290" s="2">
        <v>145399</v>
      </c>
      <c r="C3290" s="2" t="s">
        <v>3148</v>
      </c>
      <c r="D3290" s="2" t="s">
        <v>3149</v>
      </c>
      <c r="E3290" s="2">
        <v>-3000</v>
      </c>
      <c r="F3290" s="2">
        <v>-3000</v>
      </c>
      <c r="G3290" s="34">
        <v>43906</v>
      </c>
      <c r="H3290" s="2">
        <v>11</v>
      </c>
      <c r="I3290" s="2" t="s">
        <v>4179</v>
      </c>
      <c r="J3290" s="2" t="s">
        <v>4097</v>
      </c>
      <c r="K3290" s="2" t="s">
        <v>3150</v>
      </c>
      <c r="L3290" s="373" t="s">
        <v>3166</v>
      </c>
    </row>
    <row r="3291" spans="1:12">
      <c r="A3291" s="2" t="s">
        <v>5678</v>
      </c>
      <c r="B3291" s="2">
        <v>1289624</v>
      </c>
      <c r="C3291" s="2" t="s">
        <v>3148</v>
      </c>
      <c r="D3291" s="2" t="s">
        <v>3149</v>
      </c>
      <c r="E3291" s="2">
        <v>-4000</v>
      </c>
      <c r="F3291" s="2">
        <v>-4000</v>
      </c>
      <c r="G3291" s="34">
        <v>43906</v>
      </c>
      <c r="H3291" s="2">
        <v>11</v>
      </c>
      <c r="I3291" s="2" t="s">
        <v>4179</v>
      </c>
      <c r="J3291" s="2" t="s">
        <v>4097</v>
      </c>
      <c r="K3291" s="2" t="s">
        <v>3150</v>
      </c>
      <c r="L3291" s="373" t="s">
        <v>3166</v>
      </c>
    </row>
    <row r="3292" spans="1:12">
      <c r="A3292" s="2" t="s">
        <v>5679</v>
      </c>
      <c r="B3292" s="2">
        <v>1106141</v>
      </c>
      <c r="C3292" s="2" t="s">
        <v>3148</v>
      </c>
      <c r="D3292" s="2" t="s">
        <v>3149</v>
      </c>
      <c r="E3292" s="2">
        <v>-2000</v>
      </c>
      <c r="F3292" s="2">
        <v>-2000</v>
      </c>
      <c r="G3292" s="34">
        <v>43893</v>
      </c>
      <c r="H3292" s="2">
        <v>24</v>
      </c>
      <c r="I3292" s="2" t="s">
        <v>4179</v>
      </c>
      <c r="J3292" s="2" t="s">
        <v>4097</v>
      </c>
      <c r="K3292" s="2" t="s">
        <v>3150</v>
      </c>
      <c r="L3292" s="373" t="s">
        <v>3166</v>
      </c>
    </row>
    <row r="3293" spans="1:12">
      <c r="A3293" s="2" t="s">
        <v>4096</v>
      </c>
      <c r="B3293" s="2">
        <v>690293</v>
      </c>
      <c r="C3293" s="2" t="s">
        <v>3148</v>
      </c>
      <c r="D3293" s="2" t="s">
        <v>3149</v>
      </c>
      <c r="E3293" s="2">
        <v>-200</v>
      </c>
      <c r="F3293" s="2">
        <v>-200</v>
      </c>
      <c r="G3293" s="34">
        <v>43701</v>
      </c>
      <c r="H3293" s="2">
        <v>216</v>
      </c>
      <c r="I3293" s="2" t="s">
        <v>3870</v>
      </c>
      <c r="J3293" s="2" t="s">
        <v>4097</v>
      </c>
      <c r="K3293" s="2" t="s">
        <v>3150</v>
      </c>
      <c r="L3293" s="373" t="s">
        <v>3166</v>
      </c>
    </row>
    <row r="3294" spans="1:12">
      <c r="A3294" s="2" t="s">
        <v>4098</v>
      </c>
      <c r="B3294" s="2">
        <v>1161619</v>
      </c>
      <c r="C3294" s="2" t="s">
        <v>3148</v>
      </c>
      <c r="D3294" s="2" t="s">
        <v>3149</v>
      </c>
      <c r="E3294" s="2">
        <v>-500</v>
      </c>
      <c r="F3294" s="2">
        <v>-500</v>
      </c>
      <c r="G3294" s="34">
        <v>43696</v>
      </c>
      <c r="H3294" s="2">
        <v>221</v>
      </c>
      <c r="I3294" s="2" t="s">
        <v>3870</v>
      </c>
      <c r="J3294" s="2" t="s">
        <v>4097</v>
      </c>
      <c r="K3294" s="2" t="s">
        <v>3150</v>
      </c>
      <c r="L3294" s="373" t="s">
        <v>3166</v>
      </c>
    </row>
    <row r="3295" spans="1:12">
      <c r="A3295" s="2" t="s">
        <v>5680</v>
      </c>
      <c r="B3295" s="2">
        <v>1241861</v>
      </c>
      <c r="C3295" s="2" t="s">
        <v>3148</v>
      </c>
      <c r="D3295" s="2" t="s">
        <v>3149</v>
      </c>
      <c r="E3295" s="2">
        <v>-2420</v>
      </c>
      <c r="F3295" s="2">
        <v>-2420</v>
      </c>
      <c r="G3295" s="34">
        <v>43911</v>
      </c>
      <c r="H3295" s="2">
        <v>6</v>
      </c>
      <c r="I3295" s="2" t="s">
        <v>4179</v>
      </c>
      <c r="J3295" s="2" t="s">
        <v>4097</v>
      </c>
      <c r="K3295" s="2" t="s">
        <v>3150</v>
      </c>
      <c r="L3295" s="373" t="s">
        <v>3166</v>
      </c>
    </row>
    <row r="3296" spans="1:12">
      <c r="A3296" s="2" t="s">
        <v>5681</v>
      </c>
      <c r="B3296" s="2">
        <v>1283523</v>
      </c>
      <c r="C3296" s="2" t="s">
        <v>3148</v>
      </c>
      <c r="D3296" s="2" t="s">
        <v>3149</v>
      </c>
      <c r="E3296" s="2">
        <v>-40000</v>
      </c>
      <c r="F3296" s="2">
        <v>-40000</v>
      </c>
      <c r="G3296" s="34">
        <v>43907</v>
      </c>
      <c r="H3296" s="2">
        <v>10</v>
      </c>
      <c r="I3296" s="2" t="s">
        <v>4179</v>
      </c>
      <c r="J3296" s="2" t="s">
        <v>4097</v>
      </c>
      <c r="K3296" s="2" t="s">
        <v>3150</v>
      </c>
      <c r="L3296" s="373" t="s">
        <v>3166</v>
      </c>
    </row>
    <row r="3297" spans="1:12">
      <c r="A3297" s="2" t="s">
        <v>4099</v>
      </c>
      <c r="B3297" s="2">
        <v>558945</v>
      </c>
      <c r="C3297" s="2" t="s">
        <v>3148</v>
      </c>
      <c r="D3297" s="2" t="s">
        <v>3149</v>
      </c>
      <c r="E3297" s="2">
        <v>-600</v>
      </c>
      <c r="F3297" s="2">
        <v>-600</v>
      </c>
      <c r="G3297" s="34">
        <v>43712</v>
      </c>
      <c r="H3297" s="2">
        <v>205</v>
      </c>
      <c r="I3297" s="2" t="s">
        <v>3870</v>
      </c>
      <c r="J3297" s="2" t="s">
        <v>4097</v>
      </c>
      <c r="K3297" s="2" t="s">
        <v>3150</v>
      </c>
      <c r="L3297" s="373" t="s">
        <v>3166</v>
      </c>
    </row>
    <row r="3298" spans="1:12">
      <c r="A3298" s="2" t="s">
        <v>5682</v>
      </c>
      <c r="B3298" s="2">
        <v>613796</v>
      </c>
      <c r="C3298" s="2" t="s">
        <v>3148</v>
      </c>
      <c r="D3298" s="2" t="s">
        <v>3149</v>
      </c>
      <c r="E3298" s="2">
        <v>-25000</v>
      </c>
      <c r="F3298" s="2">
        <v>-25000</v>
      </c>
      <c r="G3298" s="34">
        <v>43906</v>
      </c>
      <c r="H3298" s="2">
        <v>11</v>
      </c>
      <c r="I3298" s="2" t="s">
        <v>4179</v>
      </c>
      <c r="J3298" s="2" t="s">
        <v>4097</v>
      </c>
      <c r="K3298" s="2" t="s">
        <v>3150</v>
      </c>
      <c r="L3298" s="373" t="s">
        <v>3166</v>
      </c>
    </row>
    <row r="3299" spans="1:12">
      <c r="A3299" s="2" t="s">
        <v>5683</v>
      </c>
      <c r="B3299" s="2">
        <v>364276</v>
      </c>
      <c r="C3299" s="2" t="s">
        <v>3148</v>
      </c>
      <c r="D3299" s="2" t="s">
        <v>3149</v>
      </c>
      <c r="E3299" s="2">
        <v>-2000</v>
      </c>
      <c r="F3299" s="2">
        <v>-2000</v>
      </c>
      <c r="G3299" s="34">
        <v>43911</v>
      </c>
      <c r="H3299" s="2">
        <v>6</v>
      </c>
      <c r="I3299" s="2" t="s">
        <v>4179</v>
      </c>
      <c r="J3299" s="2" t="s">
        <v>4097</v>
      </c>
      <c r="K3299" s="2" t="s">
        <v>3150</v>
      </c>
      <c r="L3299" s="373" t="s">
        <v>3166</v>
      </c>
    </row>
    <row r="3300" spans="1:12">
      <c r="A3300" s="2" t="s">
        <v>5684</v>
      </c>
      <c r="B3300" s="2">
        <v>1097916</v>
      </c>
      <c r="C3300" s="2" t="s">
        <v>3148</v>
      </c>
      <c r="D3300" s="2" t="s">
        <v>3149</v>
      </c>
      <c r="E3300" s="2">
        <v>-2800</v>
      </c>
      <c r="F3300" s="2">
        <v>-2800</v>
      </c>
      <c r="G3300" s="34">
        <v>43909</v>
      </c>
      <c r="H3300" s="2">
        <v>8</v>
      </c>
      <c r="I3300" s="2" t="s">
        <v>4179</v>
      </c>
      <c r="J3300" s="2" t="s">
        <v>4097</v>
      </c>
      <c r="K3300" s="2" t="s">
        <v>3150</v>
      </c>
      <c r="L3300" s="373" t="s">
        <v>3166</v>
      </c>
    </row>
    <row r="3301" spans="1:12">
      <c r="A3301" s="2" t="s">
        <v>5685</v>
      </c>
      <c r="B3301" s="2">
        <v>1067545</v>
      </c>
      <c r="C3301" s="2" t="s">
        <v>3148</v>
      </c>
      <c r="D3301" s="2" t="s">
        <v>3149</v>
      </c>
      <c r="E3301" s="2">
        <v>-2600</v>
      </c>
      <c r="F3301" s="2">
        <v>-2600</v>
      </c>
      <c r="G3301" s="34">
        <v>43876</v>
      </c>
      <c r="H3301" s="2">
        <v>41</v>
      </c>
      <c r="I3301" s="2" t="s">
        <v>4177</v>
      </c>
      <c r="J3301" s="2" t="s">
        <v>4097</v>
      </c>
      <c r="K3301" s="2" t="s">
        <v>3150</v>
      </c>
      <c r="L3301" s="373" t="s">
        <v>3166</v>
      </c>
    </row>
    <row r="3302" spans="1:12">
      <c r="A3302" s="2" t="s">
        <v>5686</v>
      </c>
      <c r="B3302" s="2">
        <v>1207680</v>
      </c>
      <c r="C3302" s="2" t="s">
        <v>3148</v>
      </c>
      <c r="D3302" s="2" t="s">
        <v>3149</v>
      </c>
      <c r="E3302" s="2">
        <v>-4000</v>
      </c>
      <c r="F3302" s="2">
        <v>-4000</v>
      </c>
      <c r="G3302" s="34">
        <v>43901</v>
      </c>
      <c r="H3302" s="2">
        <v>16</v>
      </c>
      <c r="I3302" s="2" t="s">
        <v>4179</v>
      </c>
      <c r="J3302" s="2" t="s">
        <v>4097</v>
      </c>
      <c r="K3302" s="2" t="s">
        <v>3150</v>
      </c>
      <c r="L3302" s="373" t="s">
        <v>3166</v>
      </c>
    </row>
    <row r="3303" spans="1:12">
      <c r="A3303" s="2" t="s">
        <v>5687</v>
      </c>
      <c r="B3303" s="2">
        <v>118504</v>
      </c>
      <c r="C3303" s="2" t="s">
        <v>3148</v>
      </c>
      <c r="D3303" s="2" t="s">
        <v>3149</v>
      </c>
      <c r="E3303" s="2">
        <v>-100</v>
      </c>
      <c r="F3303" s="2">
        <v>-100</v>
      </c>
      <c r="G3303" s="34">
        <v>43752</v>
      </c>
      <c r="H3303" s="2">
        <v>165</v>
      </c>
      <c r="I3303" s="2" t="s">
        <v>4174</v>
      </c>
      <c r="J3303" s="2" t="s">
        <v>4097</v>
      </c>
      <c r="K3303" s="2" t="s">
        <v>3150</v>
      </c>
      <c r="L3303" s="373" t="s">
        <v>3166</v>
      </c>
    </row>
    <row r="3304" spans="1:12">
      <c r="A3304" s="2" t="s">
        <v>5688</v>
      </c>
      <c r="B3304" s="2">
        <v>470587</v>
      </c>
      <c r="C3304" s="2" t="s">
        <v>3148</v>
      </c>
      <c r="D3304" s="2" t="s">
        <v>3149</v>
      </c>
      <c r="E3304" s="2">
        <v>-9662</v>
      </c>
      <c r="F3304" s="2">
        <v>-9662</v>
      </c>
      <c r="G3304" s="34">
        <v>43846</v>
      </c>
      <c r="H3304" s="2">
        <v>71</v>
      </c>
      <c r="I3304" s="2" t="s">
        <v>4181</v>
      </c>
      <c r="J3304" s="2" t="s">
        <v>4097</v>
      </c>
      <c r="K3304" s="2" t="s">
        <v>3150</v>
      </c>
      <c r="L3304" s="373" t="s">
        <v>3166</v>
      </c>
    </row>
    <row r="3305" spans="1:12">
      <c r="A3305" s="2" t="s">
        <v>5689</v>
      </c>
      <c r="B3305" s="2">
        <v>466696</v>
      </c>
      <c r="C3305" s="2" t="s">
        <v>3148</v>
      </c>
      <c r="D3305" s="2" t="s">
        <v>3149</v>
      </c>
      <c r="E3305" s="2">
        <v>-2000</v>
      </c>
      <c r="F3305" s="2">
        <v>-2000</v>
      </c>
      <c r="G3305" s="34">
        <v>43836</v>
      </c>
      <c r="H3305" s="2">
        <v>81</v>
      </c>
      <c r="I3305" s="2" t="s">
        <v>4181</v>
      </c>
      <c r="J3305" s="2" t="s">
        <v>5690</v>
      </c>
      <c r="K3305" s="2" t="s">
        <v>3150</v>
      </c>
      <c r="L3305" s="373" t="s">
        <v>3166</v>
      </c>
    </row>
    <row r="3306" spans="1:12">
      <c r="A3306" s="2" t="s">
        <v>5691</v>
      </c>
      <c r="B3306" s="2">
        <v>930585</v>
      </c>
      <c r="C3306" s="2" t="s">
        <v>3148</v>
      </c>
      <c r="D3306" s="2" t="s">
        <v>3149</v>
      </c>
      <c r="E3306" s="2">
        <v>-1000</v>
      </c>
      <c r="F3306" s="2">
        <v>-1000</v>
      </c>
      <c r="G3306" s="34">
        <v>43812</v>
      </c>
      <c r="H3306" s="2">
        <v>105</v>
      </c>
      <c r="I3306" s="2" t="s">
        <v>4174</v>
      </c>
      <c r="J3306" s="2" t="s">
        <v>4097</v>
      </c>
      <c r="K3306" s="2" t="s">
        <v>3150</v>
      </c>
      <c r="L3306" s="373" t="s">
        <v>3166</v>
      </c>
    </row>
    <row r="3307" spans="1:12">
      <c r="A3307" s="2" t="s">
        <v>4100</v>
      </c>
      <c r="B3307" s="2">
        <v>462037</v>
      </c>
      <c r="C3307" s="2" t="s">
        <v>3148</v>
      </c>
      <c r="D3307" s="2" t="s">
        <v>3149</v>
      </c>
      <c r="E3307" s="2">
        <v>-900</v>
      </c>
      <c r="F3307" s="2">
        <v>-900</v>
      </c>
      <c r="G3307" s="34">
        <v>43596</v>
      </c>
      <c r="H3307" s="2">
        <v>321</v>
      </c>
      <c r="I3307" s="2" t="s">
        <v>3870</v>
      </c>
      <c r="J3307" s="2" t="s">
        <v>4097</v>
      </c>
      <c r="K3307" s="2" t="s">
        <v>3150</v>
      </c>
      <c r="L3307" s="373" t="s">
        <v>3166</v>
      </c>
    </row>
    <row r="3308" spans="1:12">
      <c r="A3308" s="2" t="s">
        <v>5692</v>
      </c>
      <c r="B3308" s="2">
        <v>1168116</v>
      </c>
      <c r="C3308" s="2" t="s">
        <v>3148</v>
      </c>
      <c r="D3308" s="2" t="s">
        <v>3149</v>
      </c>
      <c r="E3308" s="2">
        <v>-1000</v>
      </c>
      <c r="F3308" s="2">
        <v>-1000</v>
      </c>
      <c r="G3308" s="34">
        <v>43911</v>
      </c>
      <c r="H3308" s="2">
        <v>6</v>
      </c>
      <c r="I3308" s="2" t="s">
        <v>4179</v>
      </c>
      <c r="J3308" s="2" t="s">
        <v>4097</v>
      </c>
      <c r="K3308" s="2" t="s">
        <v>3150</v>
      </c>
      <c r="L3308" s="373" t="s">
        <v>3166</v>
      </c>
    </row>
    <row r="3309" spans="1:12">
      <c r="A3309" s="2" t="s">
        <v>5693</v>
      </c>
      <c r="B3309" s="2">
        <v>142705</v>
      </c>
      <c r="C3309" s="2" t="s">
        <v>3153</v>
      </c>
      <c r="D3309" s="2" t="s">
        <v>3154</v>
      </c>
      <c r="E3309" s="2">
        <v>14490</v>
      </c>
      <c r="F3309" s="2">
        <v>490</v>
      </c>
      <c r="G3309" s="34">
        <v>43888</v>
      </c>
      <c r="H3309" s="2">
        <v>29</v>
      </c>
      <c r="I3309" s="2" t="s">
        <v>4179</v>
      </c>
      <c r="J3309" s="2" t="s">
        <v>4101</v>
      </c>
      <c r="K3309" s="2" t="s">
        <v>3150</v>
      </c>
      <c r="L3309" s="373" t="s">
        <v>3166</v>
      </c>
    </row>
    <row r="3310" spans="1:12">
      <c r="A3310" s="2" t="s">
        <v>5694</v>
      </c>
      <c r="B3310" s="2">
        <v>1220267</v>
      </c>
      <c r="C3310" s="2" t="s">
        <v>3153</v>
      </c>
      <c r="D3310" s="2" t="s">
        <v>3154</v>
      </c>
      <c r="E3310" s="2">
        <v>711.99</v>
      </c>
      <c r="F3310" s="2">
        <v>499.99</v>
      </c>
      <c r="G3310" s="34">
        <v>43850</v>
      </c>
      <c r="H3310" s="2">
        <v>67</v>
      </c>
      <c r="I3310" s="2" t="s">
        <v>4181</v>
      </c>
      <c r="J3310" s="2" t="s">
        <v>4109</v>
      </c>
      <c r="K3310" s="2" t="s">
        <v>3150</v>
      </c>
      <c r="L3310" s="373" t="s">
        <v>3166</v>
      </c>
    </row>
    <row r="3311" spans="1:12">
      <c r="A3311" s="2" t="s">
        <v>5695</v>
      </c>
      <c r="B3311" s="2">
        <v>917178</v>
      </c>
      <c r="C3311" s="2" t="s">
        <v>3153</v>
      </c>
      <c r="D3311" s="2" t="s">
        <v>3154</v>
      </c>
      <c r="E3311" s="2">
        <v>12373.1</v>
      </c>
      <c r="F3311" s="2">
        <v>12373.1</v>
      </c>
      <c r="G3311" s="34">
        <v>43838</v>
      </c>
      <c r="H3311" s="2">
        <v>79</v>
      </c>
      <c r="I3311" s="2" t="s">
        <v>4181</v>
      </c>
      <c r="J3311" s="2" t="s">
        <v>4101</v>
      </c>
      <c r="K3311" s="2" t="s">
        <v>3150</v>
      </c>
      <c r="L3311" s="373" t="s">
        <v>3166</v>
      </c>
    </row>
    <row r="3312" spans="1:12">
      <c r="A3312" s="2" t="s">
        <v>3879</v>
      </c>
      <c r="B3312" s="2">
        <v>365296</v>
      </c>
      <c r="C3312" s="2" t="s">
        <v>3153</v>
      </c>
      <c r="D3312" s="2" t="s">
        <v>3154</v>
      </c>
      <c r="E3312" s="2">
        <v>7478.5</v>
      </c>
      <c r="F3312" s="2">
        <v>7478.5</v>
      </c>
      <c r="G3312" s="34">
        <v>43673</v>
      </c>
      <c r="H3312" s="2">
        <v>244</v>
      </c>
      <c r="I3312" s="2" t="s">
        <v>3870</v>
      </c>
      <c r="J3312" s="2" t="s">
        <v>4101</v>
      </c>
      <c r="K3312" s="2" t="s">
        <v>3150</v>
      </c>
      <c r="L3312" s="373" t="s">
        <v>3166</v>
      </c>
    </row>
    <row r="3313" spans="1:12">
      <c r="A3313" s="2" t="s">
        <v>4102</v>
      </c>
      <c r="B3313" s="2">
        <v>120105</v>
      </c>
      <c r="C3313" s="2" t="s">
        <v>3153</v>
      </c>
      <c r="D3313" s="2" t="s">
        <v>3154</v>
      </c>
      <c r="E3313" s="2">
        <v>21419.52</v>
      </c>
      <c r="F3313" s="2">
        <v>21419.52</v>
      </c>
      <c r="G3313" s="34">
        <v>43706</v>
      </c>
      <c r="H3313" s="2">
        <v>211</v>
      </c>
      <c r="I3313" s="2" t="s">
        <v>3870</v>
      </c>
      <c r="J3313" s="2" t="s">
        <v>4101</v>
      </c>
      <c r="K3313" s="2" t="s">
        <v>3150</v>
      </c>
      <c r="L3313" s="373" t="s">
        <v>3166</v>
      </c>
    </row>
    <row r="3314" spans="1:12">
      <c r="A3314" s="2" t="s">
        <v>4159</v>
      </c>
      <c r="B3314" s="2">
        <v>845501</v>
      </c>
      <c r="C3314" s="2" t="s">
        <v>3153</v>
      </c>
      <c r="D3314" s="2" t="s">
        <v>3154</v>
      </c>
      <c r="E3314" s="2">
        <v>20256.689999999999</v>
      </c>
      <c r="F3314" s="2">
        <v>20256.689999999999</v>
      </c>
      <c r="G3314" s="34">
        <v>43890</v>
      </c>
      <c r="H3314" s="2">
        <v>27</v>
      </c>
      <c r="I3314" s="2" t="s">
        <v>4179</v>
      </c>
      <c r="J3314" s="2" t="s">
        <v>4101</v>
      </c>
      <c r="K3314" s="2" t="s">
        <v>3150</v>
      </c>
      <c r="L3314" s="373" t="s">
        <v>3166</v>
      </c>
    </row>
    <row r="3315" spans="1:12">
      <c r="A3315" s="2" t="s">
        <v>4103</v>
      </c>
      <c r="B3315" s="2">
        <v>1045747</v>
      </c>
      <c r="C3315" s="2" t="s">
        <v>3153</v>
      </c>
      <c r="D3315" s="2" t="s">
        <v>3154</v>
      </c>
      <c r="E3315" s="2">
        <v>3467.02</v>
      </c>
      <c r="F3315" s="2">
        <v>3467.02</v>
      </c>
      <c r="G3315" s="34">
        <v>43186</v>
      </c>
      <c r="H3315" s="2">
        <v>731</v>
      </c>
      <c r="I3315" s="2" t="s">
        <v>3870</v>
      </c>
      <c r="J3315" s="2" t="s">
        <v>4101</v>
      </c>
      <c r="K3315" s="2" t="s">
        <v>3150</v>
      </c>
      <c r="L3315" s="373" t="s">
        <v>3166</v>
      </c>
    </row>
    <row r="3316" spans="1:12">
      <c r="A3316" s="2" t="s">
        <v>5696</v>
      </c>
      <c r="B3316" s="2">
        <v>1286024</v>
      </c>
      <c r="C3316" s="2" t="s">
        <v>3153</v>
      </c>
      <c r="D3316" s="2" t="s">
        <v>3154</v>
      </c>
      <c r="E3316" s="2">
        <v>15248.01</v>
      </c>
      <c r="F3316" s="2">
        <v>15248.01</v>
      </c>
      <c r="G3316" s="34">
        <v>43894</v>
      </c>
      <c r="H3316" s="2">
        <v>23</v>
      </c>
      <c r="I3316" s="2" t="s">
        <v>4179</v>
      </c>
      <c r="J3316" s="2" t="s">
        <v>4101</v>
      </c>
      <c r="K3316" s="2" t="s">
        <v>3150</v>
      </c>
      <c r="L3316" s="373" t="s">
        <v>3166</v>
      </c>
    </row>
    <row r="3317" spans="1:12">
      <c r="A3317" s="2" t="s">
        <v>4104</v>
      </c>
      <c r="B3317" s="2">
        <v>353377</v>
      </c>
      <c r="C3317" s="2" t="s">
        <v>3153</v>
      </c>
      <c r="D3317" s="2" t="s">
        <v>3154</v>
      </c>
      <c r="E3317" s="2">
        <v>21484.77</v>
      </c>
      <c r="F3317" s="2">
        <v>21484.77</v>
      </c>
      <c r="G3317" s="34">
        <v>43629</v>
      </c>
      <c r="H3317" s="2">
        <v>288</v>
      </c>
      <c r="I3317" s="2" t="s">
        <v>3870</v>
      </c>
      <c r="J3317" s="2" t="s">
        <v>4101</v>
      </c>
      <c r="K3317" s="2" t="s">
        <v>3150</v>
      </c>
      <c r="L3317" s="373" t="s">
        <v>3166</v>
      </c>
    </row>
    <row r="3318" spans="1:12">
      <c r="A3318" s="2" t="s">
        <v>3224</v>
      </c>
      <c r="B3318" s="2">
        <v>781164</v>
      </c>
      <c r="C3318" s="2" t="s">
        <v>3153</v>
      </c>
      <c r="D3318" s="2" t="s">
        <v>3154</v>
      </c>
      <c r="E3318" s="2">
        <v>9786.65</v>
      </c>
      <c r="F3318" s="2">
        <v>7296.93</v>
      </c>
      <c r="G3318" s="34">
        <v>43862</v>
      </c>
      <c r="H3318" s="2">
        <v>55</v>
      </c>
      <c r="I3318" s="2" t="s">
        <v>4177</v>
      </c>
      <c r="J3318" s="2" t="s">
        <v>4101</v>
      </c>
      <c r="K3318" s="2" t="s">
        <v>3150</v>
      </c>
      <c r="L3318" s="373" t="s">
        <v>3166</v>
      </c>
    </row>
    <row r="3319" spans="1:12">
      <c r="A3319" s="2" t="s">
        <v>4105</v>
      </c>
      <c r="B3319" s="2">
        <v>116739</v>
      </c>
      <c r="C3319" s="2" t="s">
        <v>3153</v>
      </c>
      <c r="D3319" s="2" t="s">
        <v>3154</v>
      </c>
      <c r="E3319" s="2">
        <v>17821.18</v>
      </c>
      <c r="F3319" s="2">
        <v>17821.18</v>
      </c>
      <c r="G3319" s="34">
        <v>43665</v>
      </c>
      <c r="H3319" s="2">
        <v>252</v>
      </c>
      <c r="I3319" s="2" t="s">
        <v>3870</v>
      </c>
      <c r="J3319" s="2" t="s">
        <v>4101</v>
      </c>
      <c r="K3319" s="2" t="s">
        <v>3150</v>
      </c>
      <c r="L3319" s="373" t="s">
        <v>3166</v>
      </c>
    </row>
    <row r="3320" spans="1:12">
      <c r="A3320" s="2" t="s">
        <v>5697</v>
      </c>
      <c r="B3320" s="2">
        <v>1144968</v>
      </c>
      <c r="C3320" s="2" t="s">
        <v>3153</v>
      </c>
      <c r="D3320" s="2" t="s">
        <v>3154</v>
      </c>
      <c r="E3320" s="2">
        <v>3242.05</v>
      </c>
      <c r="F3320" s="2">
        <v>3242.05</v>
      </c>
      <c r="G3320" s="34">
        <v>43805</v>
      </c>
      <c r="H3320" s="2">
        <v>112</v>
      </c>
      <c r="I3320" s="2" t="s">
        <v>4174</v>
      </c>
      <c r="J3320" s="2" t="s">
        <v>4101</v>
      </c>
      <c r="K3320" s="2" t="s">
        <v>3150</v>
      </c>
      <c r="L3320" s="373" t="s">
        <v>3166</v>
      </c>
    </row>
    <row r="3321" spans="1:12">
      <c r="A3321" s="2" t="s">
        <v>5698</v>
      </c>
      <c r="B3321" s="2">
        <v>1264381</v>
      </c>
      <c r="C3321" s="2" t="s">
        <v>3153</v>
      </c>
      <c r="D3321" s="2" t="s">
        <v>3154</v>
      </c>
      <c r="E3321" s="2">
        <v>631.01</v>
      </c>
      <c r="F3321" s="2">
        <v>631.01</v>
      </c>
      <c r="G3321" s="34">
        <v>43822</v>
      </c>
      <c r="H3321" s="2">
        <v>95</v>
      </c>
      <c r="I3321" s="2" t="s">
        <v>4174</v>
      </c>
      <c r="J3321" s="2" t="s">
        <v>4101</v>
      </c>
      <c r="K3321" s="2" t="s">
        <v>3150</v>
      </c>
      <c r="L3321" s="373" t="s">
        <v>3166</v>
      </c>
    </row>
    <row r="3322" spans="1:12">
      <c r="A3322" s="2" t="s">
        <v>4106</v>
      </c>
      <c r="B3322" s="2">
        <v>474857</v>
      </c>
      <c r="C3322" s="2" t="s">
        <v>3153</v>
      </c>
      <c r="D3322" s="2" t="s">
        <v>3154</v>
      </c>
      <c r="E3322" s="2">
        <v>1508.71</v>
      </c>
      <c r="F3322" s="2">
        <v>1508.71</v>
      </c>
      <c r="G3322" s="34">
        <v>43731</v>
      </c>
      <c r="H3322" s="2">
        <v>186</v>
      </c>
      <c r="I3322" s="2" t="s">
        <v>3870</v>
      </c>
      <c r="J3322" s="2" t="s">
        <v>4101</v>
      </c>
      <c r="K3322" s="2" t="s">
        <v>3150</v>
      </c>
      <c r="L3322" s="373" t="s">
        <v>3166</v>
      </c>
    </row>
    <row r="3323" spans="1:12">
      <c r="A3323" s="2" t="s">
        <v>5207</v>
      </c>
      <c r="B3323" s="2">
        <v>1273006</v>
      </c>
      <c r="C3323" s="2" t="s">
        <v>3153</v>
      </c>
      <c r="D3323" s="2" t="s">
        <v>3154</v>
      </c>
      <c r="E3323" s="2">
        <v>63</v>
      </c>
      <c r="F3323" s="2">
        <v>63</v>
      </c>
      <c r="G3323" s="34">
        <v>43909</v>
      </c>
      <c r="H3323" s="2">
        <v>8</v>
      </c>
      <c r="I3323" s="2" t="s">
        <v>4179</v>
      </c>
      <c r="J3323" s="2" t="s">
        <v>4109</v>
      </c>
      <c r="K3323" s="2" t="s">
        <v>3150</v>
      </c>
      <c r="L3323" s="373" t="s">
        <v>3166</v>
      </c>
    </row>
    <row r="3324" spans="1:12">
      <c r="A3324" s="2" t="s">
        <v>5696</v>
      </c>
      <c r="B3324" s="2">
        <v>883840</v>
      </c>
      <c r="C3324" s="2" t="s">
        <v>3153</v>
      </c>
      <c r="D3324" s="2" t="s">
        <v>3154</v>
      </c>
      <c r="E3324" s="2">
        <v>4910.6899999999996</v>
      </c>
      <c r="F3324" s="2">
        <v>4710.6899999999996</v>
      </c>
      <c r="G3324" s="34">
        <v>43804</v>
      </c>
      <c r="H3324" s="2">
        <v>113</v>
      </c>
      <c r="I3324" s="2" t="s">
        <v>4174</v>
      </c>
      <c r="J3324" s="2" t="s">
        <v>4101</v>
      </c>
      <c r="K3324" s="2" t="s">
        <v>3150</v>
      </c>
      <c r="L3324" s="373" t="s">
        <v>3166</v>
      </c>
    </row>
    <row r="3325" spans="1:12">
      <c r="A3325" s="2" t="s">
        <v>5699</v>
      </c>
      <c r="B3325" s="2">
        <v>987004</v>
      </c>
      <c r="C3325" s="2" t="s">
        <v>3153</v>
      </c>
      <c r="D3325" s="2" t="s">
        <v>3154</v>
      </c>
      <c r="E3325" s="2">
        <v>8615.5400000000009</v>
      </c>
      <c r="F3325" s="2">
        <v>15.54</v>
      </c>
      <c r="G3325" s="34">
        <v>43908</v>
      </c>
      <c r="H3325" s="2">
        <v>9</v>
      </c>
      <c r="I3325" s="2" t="s">
        <v>4179</v>
      </c>
      <c r="J3325" s="2" t="s">
        <v>4101</v>
      </c>
      <c r="K3325" s="2" t="s">
        <v>3150</v>
      </c>
      <c r="L3325" s="373" t="s">
        <v>3166</v>
      </c>
    </row>
    <row r="3326" spans="1:12">
      <c r="A3326" s="2" t="s">
        <v>3161</v>
      </c>
      <c r="B3326" s="2">
        <v>860556</v>
      </c>
      <c r="C3326" s="2" t="s">
        <v>3153</v>
      </c>
      <c r="D3326" s="2" t="s">
        <v>3154</v>
      </c>
      <c r="E3326" s="2">
        <v>348.75</v>
      </c>
      <c r="F3326" s="2">
        <v>348.75</v>
      </c>
      <c r="G3326" s="34">
        <v>43890</v>
      </c>
      <c r="H3326" s="2">
        <v>27</v>
      </c>
      <c r="I3326" s="2" t="s">
        <v>4179</v>
      </c>
      <c r="J3326" s="2" t="s">
        <v>4101</v>
      </c>
      <c r="K3326" s="2" t="s">
        <v>3150</v>
      </c>
      <c r="L3326" s="373" t="s">
        <v>3166</v>
      </c>
    </row>
    <row r="3327" spans="1:12">
      <c r="A3327" s="2" t="s">
        <v>3161</v>
      </c>
      <c r="B3327" s="2">
        <v>860556</v>
      </c>
      <c r="C3327" s="2" t="s">
        <v>3153</v>
      </c>
      <c r="D3327" s="2" t="s">
        <v>3154</v>
      </c>
      <c r="E3327" s="2">
        <v>9657.84</v>
      </c>
      <c r="F3327" s="2">
        <v>9657.84</v>
      </c>
      <c r="G3327" s="34">
        <v>43769</v>
      </c>
      <c r="H3327" s="2">
        <v>148</v>
      </c>
      <c r="I3327" s="2" t="s">
        <v>4174</v>
      </c>
      <c r="J3327" s="2" t="s">
        <v>4101</v>
      </c>
      <c r="K3327" s="2" t="s">
        <v>3150</v>
      </c>
      <c r="L3327" s="373" t="s">
        <v>3166</v>
      </c>
    </row>
    <row r="3328" spans="1:12">
      <c r="A3328" s="2" t="s">
        <v>5700</v>
      </c>
      <c r="B3328" s="2">
        <v>883512</v>
      </c>
      <c r="C3328" s="2" t="s">
        <v>3153</v>
      </c>
      <c r="D3328" s="2" t="s">
        <v>3154</v>
      </c>
      <c r="E3328" s="2">
        <v>2328.61</v>
      </c>
      <c r="F3328" s="2">
        <v>341.52</v>
      </c>
      <c r="G3328" s="34">
        <v>43738</v>
      </c>
      <c r="H3328" s="2">
        <v>179</v>
      </c>
      <c r="I3328" s="2" t="s">
        <v>4174</v>
      </c>
      <c r="J3328" s="2" t="s">
        <v>4101</v>
      </c>
      <c r="K3328" s="2" t="s">
        <v>3150</v>
      </c>
      <c r="L3328" s="373" t="s">
        <v>3166</v>
      </c>
    </row>
    <row r="3329" spans="1:12">
      <c r="A3329" s="2" t="s">
        <v>5701</v>
      </c>
      <c r="B3329" s="2">
        <v>1181509</v>
      </c>
      <c r="C3329" s="2" t="s">
        <v>3153</v>
      </c>
      <c r="D3329" s="2" t="s">
        <v>3154</v>
      </c>
      <c r="E3329" s="2">
        <v>2245.8200000000002</v>
      </c>
      <c r="F3329" s="2">
        <v>2245.8200000000002</v>
      </c>
      <c r="G3329" s="34">
        <v>43909</v>
      </c>
      <c r="H3329" s="2">
        <v>8</v>
      </c>
      <c r="I3329" s="2" t="s">
        <v>4179</v>
      </c>
      <c r="J3329" s="2" t="s">
        <v>4109</v>
      </c>
      <c r="K3329" s="2" t="s">
        <v>3150</v>
      </c>
      <c r="L3329" s="373" t="s">
        <v>3166</v>
      </c>
    </row>
    <row r="3330" spans="1:12">
      <c r="A3330" s="2" t="s">
        <v>4250</v>
      </c>
      <c r="B3330" s="2">
        <v>729790</v>
      </c>
      <c r="C3330" s="2" t="s">
        <v>3153</v>
      </c>
      <c r="D3330" s="2" t="s">
        <v>3154</v>
      </c>
      <c r="E3330" s="2">
        <v>10078.780000000001</v>
      </c>
      <c r="F3330" s="2">
        <v>10078.780000000001</v>
      </c>
      <c r="G3330" s="34">
        <v>43901</v>
      </c>
      <c r="H3330" s="2">
        <v>16</v>
      </c>
      <c r="I3330" s="2" t="s">
        <v>4179</v>
      </c>
      <c r="J3330" s="2" t="s">
        <v>4101</v>
      </c>
      <c r="K3330" s="2" t="s">
        <v>3150</v>
      </c>
      <c r="L3330" s="373" t="s">
        <v>3166</v>
      </c>
    </row>
    <row r="3331" spans="1:12">
      <c r="A3331" s="2" t="s">
        <v>4107</v>
      </c>
      <c r="B3331" s="2">
        <v>916636</v>
      </c>
      <c r="C3331" s="2" t="s">
        <v>3153</v>
      </c>
      <c r="D3331" s="2" t="s">
        <v>3154</v>
      </c>
      <c r="E3331" s="2">
        <v>175.01</v>
      </c>
      <c r="F3331" s="2">
        <v>175.01</v>
      </c>
      <c r="G3331" s="34">
        <v>43662</v>
      </c>
      <c r="H3331" s="2">
        <v>255</v>
      </c>
      <c r="I3331" s="2" t="s">
        <v>3870</v>
      </c>
      <c r="J3331" s="2" t="s">
        <v>4101</v>
      </c>
      <c r="K3331" s="2" t="s">
        <v>3150</v>
      </c>
      <c r="L3331" s="373" t="s">
        <v>3166</v>
      </c>
    </row>
    <row r="3332" spans="1:12">
      <c r="A3332" s="2" t="s">
        <v>5702</v>
      </c>
      <c r="B3332" s="2">
        <v>1202513</v>
      </c>
      <c r="C3332" s="2" t="s">
        <v>3153</v>
      </c>
      <c r="D3332" s="2" t="s">
        <v>3154</v>
      </c>
      <c r="E3332" s="2">
        <v>6807.32</v>
      </c>
      <c r="F3332" s="2">
        <v>6807.32</v>
      </c>
      <c r="G3332" s="34">
        <v>43796</v>
      </c>
      <c r="H3332" s="2">
        <v>121</v>
      </c>
      <c r="I3332" s="2" t="s">
        <v>4174</v>
      </c>
      <c r="J3332" s="2" t="s">
        <v>4101</v>
      </c>
      <c r="K3332" s="2" t="s">
        <v>3150</v>
      </c>
      <c r="L3332" s="373" t="s">
        <v>3166</v>
      </c>
    </row>
    <row r="3333" spans="1:12">
      <c r="A3333" s="2" t="s">
        <v>4108</v>
      </c>
      <c r="B3333" s="2">
        <v>1154001</v>
      </c>
      <c r="C3333" s="2" t="s">
        <v>3153</v>
      </c>
      <c r="D3333" s="2" t="s">
        <v>3154</v>
      </c>
      <c r="E3333" s="2">
        <v>3999.48</v>
      </c>
      <c r="F3333" s="2">
        <v>3999.48</v>
      </c>
      <c r="G3333" s="34">
        <v>43660</v>
      </c>
      <c r="H3333" s="2">
        <v>257</v>
      </c>
      <c r="I3333" s="2" t="s">
        <v>3870</v>
      </c>
      <c r="J3333" s="2" t="s">
        <v>4109</v>
      </c>
      <c r="K3333" s="2" t="s">
        <v>3150</v>
      </c>
      <c r="L3333" s="373" t="s">
        <v>3166</v>
      </c>
    </row>
    <row r="3334" spans="1:12">
      <c r="A3334" s="2" t="s">
        <v>4110</v>
      </c>
      <c r="B3334" s="2">
        <v>297196</v>
      </c>
      <c r="C3334" s="2" t="s">
        <v>3153</v>
      </c>
      <c r="D3334" s="2" t="s">
        <v>3154</v>
      </c>
      <c r="E3334" s="2">
        <v>5817.42</v>
      </c>
      <c r="F3334" s="2">
        <v>3574.38</v>
      </c>
      <c r="G3334" s="34">
        <v>43708</v>
      </c>
      <c r="H3334" s="2">
        <v>209</v>
      </c>
      <c r="I3334" s="2" t="s">
        <v>3870</v>
      </c>
      <c r="J3334" s="2" t="s">
        <v>4101</v>
      </c>
      <c r="K3334" s="2" t="s">
        <v>3150</v>
      </c>
      <c r="L3334" s="373" t="s">
        <v>3166</v>
      </c>
    </row>
    <row r="3335" spans="1:12">
      <c r="A3335" s="2" t="s">
        <v>5703</v>
      </c>
      <c r="B3335" s="2">
        <v>119127</v>
      </c>
      <c r="C3335" s="2" t="s">
        <v>3153</v>
      </c>
      <c r="D3335" s="2" t="s">
        <v>3154</v>
      </c>
      <c r="E3335" s="2">
        <v>3024.61</v>
      </c>
      <c r="F3335" s="2">
        <v>3024.61</v>
      </c>
      <c r="G3335" s="34">
        <v>43845</v>
      </c>
      <c r="H3335" s="2">
        <v>72</v>
      </c>
      <c r="I3335" s="2" t="s">
        <v>4181</v>
      </c>
      <c r="J3335" s="2" t="s">
        <v>4101</v>
      </c>
      <c r="K3335" s="2" t="s">
        <v>3150</v>
      </c>
      <c r="L3335" s="373" t="s">
        <v>3166</v>
      </c>
    </row>
    <row r="3336" spans="1:12">
      <c r="A3336" s="2" t="s">
        <v>4119</v>
      </c>
      <c r="B3336" s="2">
        <v>1038860</v>
      </c>
      <c r="C3336" s="2" t="s">
        <v>3153</v>
      </c>
      <c r="D3336" s="2" t="s">
        <v>3154</v>
      </c>
      <c r="E3336" s="2">
        <v>5065.1000000000004</v>
      </c>
      <c r="F3336" s="2">
        <v>5065.1000000000004</v>
      </c>
      <c r="G3336" s="34">
        <v>43903</v>
      </c>
      <c r="H3336" s="2">
        <v>14</v>
      </c>
      <c r="I3336" s="2" t="s">
        <v>4179</v>
      </c>
      <c r="J3336" s="2" t="s">
        <v>4101</v>
      </c>
      <c r="K3336" s="2" t="s">
        <v>3150</v>
      </c>
      <c r="L3336" s="373" t="s">
        <v>3166</v>
      </c>
    </row>
    <row r="3337" spans="1:12">
      <c r="A3337" s="2" t="s">
        <v>5704</v>
      </c>
      <c r="B3337" s="2">
        <v>454855</v>
      </c>
      <c r="C3337" s="2" t="s">
        <v>3153</v>
      </c>
      <c r="D3337" s="2" t="s">
        <v>3154</v>
      </c>
      <c r="E3337" s="2">
        <v>4380.82</v>
      </c>
      <c r="F3337" s="2">
        <v>4380.82</v>
      </c>
      <c r="G3337" s="34">
        <v>43812</v>
      </c>
      <c r="H3337" s="2">
        <v>105</v>
      </c>
      <c r="I3337" s="2" t="s">
        <v>4174</v>
      </c>
      <c r="J3337" s="2" t="s">
        <v>4101</v>
      </c>
      <c r="K3337" s="2" t="s">
        <v>3150</v>
      </c>
      <c r="L3337" s="373" t="s">
        <v>3166</v>
      </c>
    </row>
    <row r="3338" spans="1:12">
      <c r="A3338" s="2" t="s">
        <v>4111</v>
      </c>
      <c r="B3338" s="2">
        <v>297195</v>
      </c>
      <c r="C3338" s="2" t="s">
        <v>3153</v>
      </c>
      <c r="D3338" s="2" t="s">
        <v>3154</v>
      </c>
      <c r="E3338" s="2">
        <v>4470.46</v>
      </c>
      <c r="F3338" s="2">
        <v>4470.46</v>
      </c>
      <c r="G3338" s="34">
        <v>43800</v>
      </c>
      <c r="H3338" s="2">
        <v>117</v>
      </c>
      <c r="I3338" s="2" t="s">
        <v>4174</v>
      </c>
      <c r="J3338" s="2" t="s">
        <v>4101</v>
      </c>
      <c r="K3338" s="2" t="s">
        <v>3150</v>
      </c>
      <c r="L3338" s="373" t="s">
        <v>3166</v>
      </c>
    </row>
    <row r="3339" spans="1:12">
      <c r="A3339" s="2" t="s">
        <v>5705</v>
      </c>
      <c r="B3339" s="2">
        <v>1180625</v>
      </c>
      <c r="C3339" s="2" t="s">
        <v>3153</v>
      </c>
      <c r="D3339" s="2" t="s">
        <v>3154</v>
      </c>
      <c r="E3339" s="2">
        <v>7104.82</v>
      </c>
      <c r="F3339" s="2">
        <v>7104.82</v>
      </c>
      <c r="G3339" s="34">
        <v>43888</v>
      </c>
      <c r="H3339" s="2">
        <v>29</v>
      </c>
      <c r="I3339" s="2" t="s">
        <v>4179</v>
      </c>
      <c r="J3339" s="2" t="s">
        <v>4101</v>
      </c>
      <c r="K3339" s="2" t="s">
        <v>3150</v>
      </c>
      <c r="L3339" s="373" t="s">
        <v>3166</v>
      </c>
    </row>
    <row r="3340" spans="1:12">
      <c r="A3340" s="2" t="s">
        <v>4249</v>
      </c>
      <c r="B3340" s="2">
        <v>443313</v>
      </c>
      <c r="C3340" s="2" t="s">
        <v>3153</v>
      </c>
      <c r="D3340" s="2" t="s">
        <v>3154</v>
      </c>
      <c r="E3340" s="2">
        <v>5374.14</v>
      </c>
      <c r="F3340" s="2">
        <v>5374.14</v>
      </c>
      <c r="G3340" s="34">
        <v>43754</v>
      </c>
      <c r="H3340" s="2">
        <v>163</v>
      </c>
      <c r="I3340" s="2" t="s">
        <v>4174</v>
      </c>
      <c r="J3340" s="2" t="s">
        <v>4101</v>
      </c>
      <c r="K3340" s="2" t="s">
        <v>3150</v>
      </c>
      <c r="L3340" s="373" t="s">
        <v>3166</v>
      </c>
    </row>
    <row r="3341" spans="1:12">
      <c r="A3341" s="2" t="s">
        <v>5706</v>
      </c>
      <c r="B3341" s="2">
        <v>436191</v>
      </c>
      <c r="C3341" s="2" t="s">
        <v>3153</v>
      </c>
      <c r="D3341" s="2" t="s">
        <v>3154</v>
      </c>
      <c r="E3341" s="2">
        <v>26232.02</v>
      </c>
      <c r="F3341" s="2">
        <v>26232.02</v>
      </c>
      <c r="G3341" s="34">
        <v>43906</v>
      </c>
      <c r="H3341" s="2">
        <v>11</v>
      </c>
      <c r="I3341" s="2" t="s">
        <v>4179</v>
      </c>
      <c r="J3341" s="2" t="s">
        <v>4101</v>
      </c>
      <c r="K3341" s="2" t="s">
        <v>3150</v>
      </c>
      <c r="L3341" s="373" t="s">
        <v>3166</v>
      </c>
    </row>
    <row r="3342" spans="1:12">
      <c r="A3342" s="2" t="s">
        <v>5707</v>
      </c>
      <c r="B3342" s="2">
        <v>114957</v>
      </c>
      <c r="C3342" s="2" t="s">
        <v>3153</v>
      </c>
      <c r="D3342" s="2" t="s">
        <v>3154</v>
      </c>
      <c r="E3342" s="2">
        <v>2234.52</v>
      </c>
      <c r="F3342" s="2">
        <v>2234.52</v>
      </c>
      <c r="G3342" s="34">
        <v>43861</v>
      </c>
      <c r="H3342" s="2">
        <v>56</v>
      </c>
      <c r="I3342" s="2" t="s">
        <v>4177</v>
      </c>
      <c r="J3342" s="2" t="s">
        <v>4101</v>
      </c>
      <c r="K3342" s="2" t="s">
        <v>3150</v>
      </c>
      <c r="L3342" s="373" t="s">
        <v>3166</v>
      </c>
    </row>
    <row r="3343" spans="1:12">
      <c r="A3343" s="2" t="s">
        <v>5708</v>
      </c>
      <c r="B3343" s="2">
        <v>1026722</v>
      </c>
      <c r="C3343" s="2" t="s">
        <v>3153</v>
      </c>
      <c r="D3343" s="2" t="s">
        <v>3154</v>
      </c>
      <c r="E3343" s="2">
        <v>14773.67</v>
      </c>
      <c r="F3343" s="2">
        <v>423.67</v>
      </c>
      <c r="G3343" s="34">
        <v>43898</v>
      </c>
      <c r="H3343" s="2">
        <v>19</v>
      </c>
      <c r="I3343" s="2" t="s">
        <v>4179</v>
      </c>
      <c r="J3343" s="2" t="s">
        <v>4101</v>
      </c>
      <c r="K3343" s="2" t="s">
        <v>3150</v>
      </c>
      <c r="L3343" s="373" t="s">
        <v>3166</v>
      </c>
    </row>
    <row r="3344" spans="1:12">
      <c r="A3344" s="2" t="s">
        <v>4111</v>
      </c>
      <c r="B3344" s="2">
        <v>297195</v>
      </c>
      <c r="C3344" s="2" t="s">
        <v>3153</v>
      </c>
      <c r="D3344" s="2" t="s">
        <v>3154</v>
      </c>
      <c r="E3344" s="2">
        <v>68534.100000000006</v>
      </c>
      <c r="F3344" s="2">
        <v>68534.100000000006</v>
      </c>
      <c r="G3344" s="34">
        <v>43716</v>
      </c>
      <c r="H3344" s="2">
        <v>201</v>
      </c>
      <c r="I3344" s="2" t="s">
        <v>3870</v>
      </c>
      <c r="J3344" s="2" t="s">
        <v>4101</v>
      </c>
      <c r="K3344" s="2" t="s">
        <v>3150</v>
      </c>
      <c r="L3344" s="373" t="s">
        <v>3166</v>
      </c>
    </row>
    <row r="3345" spans="1:12">
      <c r="A3345" s="2" t="s">
        <v>5709</v>
      </c>
      <c r="B3345" s="2">
        <v>957940</v>
      </c>
      <c r="C3345" s="2" t="s">
        <v>3153</v>
      </c>
      <c r="D3345" s="2" t="s">
        <v>3154</v>
      </c>
      <c r="E3345" s="2">
        <v>5110.66</v>
      </c>
      <c r="F3345" s="2">
        <v>5110.66</v>
      </c>
      <c r="G3345" s="34">
        <v>43904</v>
      </c>
      <c r="H3345" s="2">
        <v>13</v>
      </c>
      <c r="I3345" s="2" t="s">
        <v>4179</v>
      </c>
      <c r="J3345" s="2" t="s">
        <v>4101</v>
      </c>
      <c r="K3345" s="2" t="s">
        <v>3150</v>
      </c>
      <c r="L3345" s="373" t="s">
        <v>3166</v>
      </c>
    </row>
    <row r="3346" spans="1:12">
      <c r="A3346" s="2" t="s">
        <v>5710</v>
      </c>
      <c r="B3346" s="2">
        <v>696529</v>
      </c>
      <c r="C3346" s="2" t="s">
        <v>3153</v>
      </c>
      <c r="D3346" s="2" t="s">
        <v>3154</v>
      </c>
      <c r="E3346" s="2">
        <v>657.02</v>
      </c>
      <c r="F3346" s="2">
        <v>657.02</v>
      </c>
      <c r="G3346" s="34">
        <v>43893</v>
      </c>
      <c r="H3346" s="2">
        <v>24</v>
      </c>
      <c r="I3346" s="2" t="s">
        <v>4179</v>
      </c>
      <c r="J3346" s="2" t="s">
        <v>4101</v>
      </c>
      <c r="K3346" s="2" t="s">
        <v>3150</v>
      </c>
      <c r="L3346" s="373" t="s">
        <v>3166</v>
      </c>
    </row>
    <row r="3347" spans="1:12">
      <c r="A3347" s="2" t="s">
        <v>4113</v>
      </c>
      <c r="B3347" s="2">
        <v>469445</v>
      </c>
      <c r="C3347" s="2" t="s">
        <v>3153</v>
      </c>
      <c r="D3347" s="2" t="s">
        <v>3154</v>
      </c>
      <c r="E3347" s="2">
        <v>7600</v>
      </c>
      <c r="F3347" s="2">
        <v>7600</v>
      </c>
      <c r="G3347" s="34">
        <v>43878</v>
      </c>
      <c r="H3347" s="2">
        <v>39</v>
      </c>
      <c r="I3347" s="2" t="s">
        <v>4177</v>
      </c>
      <c r="J3347" s="2" t="s">
        <v>4101</v>
      </c>
      <c r="K3347" s="2" t="s">
        <v>3150</v>
      </c>
      <c r="L3347" s="373" t="s">
        <v>3166</v>
      </c>
    </row>
    <row r="3348" spans="1:12">
      <c r="A3348" s="2" t="s">
        <v>4112</v>
      </c>
      <c r="B3348" s="2">
        <v>139423</v>
      </c>
      <c r="C3348" s="2" t="s">
        <v>3153</v>
      </c>
      <c r="D3348" s="2" t="s">
        <v>3154</v>
      </c>
      <c r="E3348" s="2">
        <v>194.01</v>
      </c>
      <c r="F3348" s="2">
        <v>194.01</v>
      </c>
      <c r="G3348" s="34">
        <v>43615</v>
      </c>
      <c r="H3348" s="2">
        <v>302</v>
      </c>
      <c r="I3348" s="2" t="s">
        <v>3870</v>
      </c>
      <c r="J3348" s="2" t="s">
        <v>4101</v>
      </c>
      <c r="K3348" s="2" t="s">
        <v>3150</v>
      </c>
      <c r="L3348" s="373" t="s">
        <v>3166</v>
      </c>
    </row>
    <row r="3349" spans="1:12">
      <c r="A3349" s="2" t="s">
        <v>4113</v>
      </c>
      <c r="B3349" s="2">
        <v>469445</v>
      </c>
      <c r="C3349" s="2" t="s">
        <v>3153</v>
      </c>
      <c r="D3349" s="2" t="s">
        <v>3154</v>
      </c>
      <c r="E3349" s="2">
        <v>9199.11</v>
      </c>
      <c r="F3349" s="2">
        <v>9199.11</v>
      </c>
      <c r="G3349" s="34">
        <v>43670</v>
      </c>
      <c r="H3349" s="2">
        <v>247</v>
      </c>
      <c r="I3349" s="2" t="s">
        <v>3870</v>
      </c>
      <c r="J3349" s="2" t="s">
        <v>4101</v>
      </c>
      <c r="K3349" s="2" t="s">
        <v>3150</v>
      </c>
      <c r="L3349" s="373" t="s">
        <v>3166</v>
      </c>
    </row>
    <row r="3350" spans="1:12">
      <c r="A3350" s="2" t="s">
        <v>5711</v>
      </c>
      <c r="B3350" s="2">
        <v>457885</v>
      </c>
      <c r="C3350" s="2" t="s">
        <v>3153</v>
      </c>
      <c r="D3350" s="2" t="s">
        <v>3154</v>
      </c>
      <c r="E3350" s="2">
        <v>2134.52</v>
      </c>
      <c r="F3350" s="2">
        <v>2134.52</v>
      </c>
      <c r="G3350" s="34">
        <v>43908</v>
      </c>
      <c r="H3350" s="2">
        <v>9</v>
      </c>
      <c r="I3350" s="2" t="s">
        <v>4179</v>
      </c>
      <c r="J3350" s="2" t="s">
        <v>4109</v>
      </c>
      <c r="K3350" s="2" t="s">
        <v>3150</v>
      </c>
      <c r="L3350" s="373" t="s">
        <v>3166</v>
      </c>
    </row>
    <row r="3351" spans="1:12">
      <c r="A3351" s="2" t="s">
        <v>5712</v>
      </c>
      <c r="B3351" s="2">
        <v>1086642</v>
      </c>
      <c r="C3351" s="2" t="s">
        <v>3153</v>
      </c>
      <c r="D3351" s="2" t="s">
        <v>3154</v>
      </c>
      <c r="E3351" s="2">
        <v>10180.030000000001</v>
      </c>
      <c r="F3351" s="2">
        <v>10180.030000000001</v>
      </c>
      <c r="G3351" s="34">
        <v>43861</v>
      </c>
      <c r="H3351" s="2">
        <v>56</v>
      </c>
      <c r="I3351" s="2" t="s">
        <v>4177</v>
      </c>
      <c r="J3351" s="2" t="s">
        <v>4101</v>
      </c>
      <c r="K3351" s="2" t="s">
        <v>3150</v>
      </c>
      <c r="L3351" s="373" t="s">
        <v>3166</v>
      </c>
    </row>
    <row r="3352" spans="1:12">
      <c r="A3352" s="2" t="s">
        <v>5713</v>
      </c>
      <c r="B3352" s="2">
        <v>334291</v>
      </c>
      <c r="C3352" s="2" t="s">
        <v>3153</v>
      </c>
      <c r="D3352" s="2" t="s">
        <v>3154</v>
      </c>
      <c r="E3352" s="2">
        <v>9955.02</v>
      </c>
      <c r="F3352" s="2">
        <v>9955.02</v>
      </c>
      <c r="G3352" s="34">
        <v>43904</v>
      </c>
      <c r="H3352" s="2">
        <v>13</v>
      </c>
      <c r="I3352" s="2" t="s">
        <v>4179</v>
      </c>
      <c r="J3352" s="2" t="s">
        <v>4101</v>
      </c>
      <c r="K3352" s="2" t="s">
        <v>3150</v>
      </c>
      <c r="L3352" s="373" t="s">
        <v>3166</v>
      </c>
    </row>
    <row r="3353" spans="1:12">
      <c r="A3353" s="2" t="s">
        <v>5714</v>
      </c>
      <c r="B3353" s="2">
        <v>1287579</v>
      </c>
      <c r="C3353" s="2" t="s">
        <v>3153</v>
      </c>
      <c r="D3353" s="2" t="s">
        <v>3154</v>
      </c>
      <c r="E3353" s="2">
        <v>8829.98</v>
      </c>
      <c r="F3353" s="2">
        <v>8829.98</v>
      </c>
      <c r="G3353" s="34">
        <v>43899</v>
      </c>
      <c r="H3353" s="2">
        <v>18</v>
      </c>
      <c r="I3353" s="2" t="s">
        <v>4179</v>
      </c>
      <c r="J3353" s="2" t="s">
        <v>4101</v>
      </c>
      <c r="K3353" s="2" t="s">
        <v>3150</v>
      </c>
      <c r="L3353" s="373" t="s">
        <v>3166</v>
      </c>
    </row>
    <row r="3354" spans="1:12">
      <c r="A3354" s="2" t="s">
        <v>5715</v>
      </c>
      <c r="B3354" s="2">
        <v>1097696</v>
      </c>
      <c r="C3354" s="2" t="s">
        <v>3153</v>
      </c>
      <c r="D3354" s="2" t="s">
        <v>3154</v>
      </c>
      <c r="E3354" s="2">
        <v>14224.75</v>
      </c>
      <c r="F3354" s="2">
        <v>14224.75</v>
      </c>
      <c r="G3354" s="34">
        <v>43911</v>
      </c>
      <c r="H3354" s="2">
        <v>6</v>
      </c>
      <c r="I3354" s="2" t="s">
        <v>4179</v>
      </c>
      <c r="J3354" s="2" t="s">
        <v>4101</v>
      </c>
      <c r="K3354" s="2" t="s">
        <v>3150</v>
      </c>
      <c r="L3354" s="373" t="s">
        <v>3166</v>
      </c>
    </row>
    <row r="3355" spans="1:12">
      <c r="A3355" s="2" t="s">
        <v>4327</v>
      </c>
      <c r="B3355" s="2">
        <v>618488</v>
      </c>
      <c r="C3355" s="2" t="s">
        <v>3153</v>
      </c>
      <c r="D3355" s="2" t="s">
        <v>3154</v>
      </c>
      <c r="E3355" s="2">
        <v>9499.33</v>
      </c>
      <c r="F3355" s="2">
        <v>9499.33</v>
      </c>
      <c r="G3355" s="34">
        <v>43888</v>
      </c>
      <c r="H3355" s="2">
        <v>29</v>
      </c>
      <c r="I3355" s="2" t="s">
        <v>4179</v>
      </c>
      <c r="J3355" s="2" t="s">
        <v>4101</v>
      </c>
      <c r="K3355" s="2" t="s">
        <v>3150</v>
      </c>
      <c r="L3355" s="373" t="s">
        <v>3166</v>
      </c>
    </row>
    <row r="3356" spans="1:12">
      <c r="A3356" s="2" t="s">
        <v>5716</v>
      </c>
      <c r="B3356" s="2">
        <v>564447</v>
      </c>
      <c r="C3356" s="2" t="s">
        <v>3153</v>
      </c>
      <c r="D3356" s="2" t="s">
        <v>3154</v>
      </c>
      <c r="E3356" s="2">
        <v>177</v>
      </c>
      <c r="F3356" s="2">
        <v>177</v>
      </c>
      <c r="G3356" s="34">
        <v>43798</v>
      </c>
      <c r="H3356" s="2">
        <v>119</v>
      </c>
      <c r="I3356" s="2" t="s">
        <v>4174</v>
      </c>
      <c r="J3356" s="2" t="s">
        <v>4101</v>
      </c>
      <c r="K3356" s="2" t="s">
        <v>3150</v>
      </c>
      <c r="L3356" s="373" t="s">
        <v>3166</v>
      </c>
    </row>
    <row r="3357" spans="1:12">
      <c r="A3357" s="2" t="s">
        <v>4111</v>
      </c>
      <c r="B3357" s="2">
        <v>297195</v>
      </c>
      <c r="C3357" s="2" t="s">
        <v>3153</v>
      </c>
      <c r="D3357" s="2" t="s">
        <v>3154</v>
      </c>
      <c r="E3357" s="2">
        <v>7869.31</v>
      </c>
      <c r="F3357" s="2">
        <v>7869.31</v>
      </c>
      <c r="G3357" s="34">
        <v>43753</v>
      </c>
      <c r="H3357" s="2">
        <v>164</v>
      </c>
      <c r="I3357" s="2" t="s">
        <v>4174</v>
      </c>
      <c r="J3357" s="2" t="s">
        <v>4101</v>
      </c>
      <c r="K3357" s="2" t="s">
        <v>3150</v>
      </c>
      <c r="L3357" s="373" t="s">
        <v>3166</v>
      </c>
    </row>
    <row r="3358" spans="1:12">
      <c r="A3358" s="2" t="s">
        <v>5717</v>
      </c>
      <c r="B3358" s="2">
        <v>783350</v>
      </c>
      <c r="C3358" s="2" t="s">
        <v>3153</v>
      </c>
      <c r="D3358" s="2" t="s">
        <v>3154</v>
      </c>
      <c r="E3358" s="2">
        <v>7426.45</v>
      </c>
      <c r="F3358" s="2">
        <v>7426.45</v>
      </c>
      <c r="G3358" s="34">
        <v>43878</v>
      </c>
      <c r="H3358" s="2">
        <v>39</v>
      </c>
      <c r="I3358" s="2" t="s">
        <v>4177</v>
      </c>
      <c r="J3358" s="2" t="s">
        <v>4101</v>
      </c>
      <c r="K3358" s="2" t="s">
        <v>3150</v>
      </c>
      <c r="L3358" s="373" t="s">
        <v>3166</v>
      </c>
    </row>
    <row r="3359" spans="1:12">
      <c r="A3359" s="2" t="s">
        <v>5718</v>
      </c>
      <c r="B3359" s="2">
        <v>788990</v>
      </c>
      <c r="C3359" s="2" t="s">
        <v>3153</v>
      </c>
      <c r="D3359" s="2" t="s">
        <v>3154</v>
      </c>
      <c r="E3359" s="2">
        <v>11360.47</v>
      </c>
      <c r="F3359" s="2">
        <v>11360.47</v>
      </c>
      <c r="G3359" s="34">
        <v>43906</v>
      </c>
      <c r="H3359" s="2">
        <v>11</v>
      </c>
      <c r="I3359" s="2" t="s">
        <v>4179</v>
      </c>
      <c r="J3359" s="2" t="s">
        <v>4101</v>
      </c>
      <c r="K3359" s="2" t="s">
        <v>3150</v>
      </c>
      <c r="L3359" s="373" t="s">
        <v>3166</v>
      </c>
    </row>
    <row r="3360" spans="1:12">
      <c r="A3360" s="2" t="s">
        <v>4114</v>
      </c>
      <c r="B3360" s="2">
        <v>1196387</v>
      </c>
      <c r="C3360" s="2" t="s">
        <v>3153</v>
      </c>
      <c r="D3360" s="2" t="s">
        <v>3154</v>
      </c>
      <c r="E3360" s="2">
        <v>3600</v>
      </c>
      <c r="F3360" s="2">
        <v>1853.75</v>
      </c>
      <c r="G3360" s="34">
        <v>43707</v>
      </c>
      <c r="H3360" s="2">
        <v>210</v>
      </c>
      <c r="I3360" s="2" t="s">
        <v>3870</v>
      </c>
      <c r="J3360" s="2" t="s">
        <v>4101</v>
      </c>
      <c r="K3360" s="2" t="s">
        <v>3150</v>
      </c>
      <c r="L3360" s="373" t="s">
        <v>3166</v>
      </c>
    </row>
    <row r="3361" spans="1:12">
      <c r="A3361" s="2" t="s">
        <v>5719</v>
      </c>
      <c r="B3361" s="2">
        <v>464013</v>
      </c>
      <c r="C3361" s="2" t="s">
        <v>3153</v>
      </c>
      <c r="D3361" s="2" t="s">
        <v>3154</v>
      </c>
      <c r="E3361" s="2">
        <v>10687.17</v>
      </c>
      <c r="F3361" s="2">
        <v>2829.17</v>
      </c>
      <c r="G3361" s="34">
        <v>43820</v>
      </c>
      <c r="H3361" s="2">
        <v>97</v>
      </c>
      <c r="I3361" s="2" t="s">
        <v>4174</v>
      </c>
      <c r="J3361" s="2" t="s">
        <v>4101</v>
      </c>
      <c r="K3361" s="2" t="s">
        <v>3150</v>
      </c>
      <c r="L3361" s="373" t="s">
        <v>3166</v>
      </c>
    </row>
    <row r="3362" spans="1:12">
      <c r="A3362" s="2" t="s">
        <v>4115</v>
      </c>
      <c r="B3362" s="2">
        <v>141181</v>
      </c>
      <c r="C3362" s="2" t="s">
        <v>3153</v>
      </c>
      <c r="D3362" s="2" t="s">
        <v>3154</v>
      </c>
      <c r="E3362" s="2">
        <v>1065</v>
      </c>
      <c r="F3362" s="2">
        <v>1065</v>
      </c>
      <c r="G3362" s="34">
        <v>43577</v>
      </c>
      <c r="H3362" s="2">
        <v>340</v>
      </c>
      <c r="I3362" s="2" t="s">
        <v>3870</v>
      </c>
      <c r="J3362" s="2" t="s">
        <v>4101</v>
      </c>
      <c r="K3362" s="2" t="s">
        <v>3150</v>
      </c>
      <c r="L3362" s="373" t="s">
        <v>3166</v>
      </c>
    </row>
    <row r="3363" spans="1:12">
      <c r="A3363" s="2" t="s">
        <v>4115</v>
      </c>
      <c r="B3363" s="2">
        <v>141181</v>
      </c>
      <c r="C3363" s="2" t="s">
        <v>3153</v>
      </c>
      <c r="D3363" s="2" t="s">
        <v>3154</v>
      </c>
      <c r="E3363" s="2">
        <v>7929.04</v>
      </c>
      <c r="F3363" s="2">
        <v>7929.04</v>
      </c>
      <c r="G3363" s="34">
        <v>43776</v>
      </c>
      <c r="H3363" s="2">
        <v>141</v>
      </c>
      <c r="I3363" s="2" t="s">
        <v>4174</v>
      </c>
      <c r="J3363" s="2" t="s">
        <v>4101</v>
      </c>
      <c r="K3363" s="2" t="s">
        <v>3150</v>
      </c>
      <c r="L3363" s="373" t="s">
        <v>3166</v>
      </c>
    </row>
    <row r="3364" spans="1:12">
      <c r="A3364" s="2" t="s">
        <v>4125</v>
      </c>
      <c r="B3364" s="2">
        <v>689743</v>
      </c>
      <c r="C3364" s="2" t="s">
        <v>3153</v>
      </c>
      <c r="D3364" s="2" t="s">
        <v>3154</v>
      </c>
      <c r="E3364" s="2">
        <v>1602.06</v>
      </c>
      <c r="F3364" s="2">
        <v>1602.06</v>
      </c>
      <c r="G3364" s="34">
        <v>43886</v>
      </c>
      <c r="H3364" s="2">
        <v>31</v>
      </c>
      <c r="I3364" s="2" t="s">
        <v>4177</v>
      </c>
      <c r="J3364" s="2" t="s">
        <v>4101</v>
      </c>
      <c r="K3364" s="2" t="s">
        <v>3150</v>
      </c>
      <c r="L3364" s="373" t="s">
        <v>3166</v>
      </c>
    </row>
    <row r="3365" spans="1:12">
      <c r="A3365" s="2" t="s">
        <v>4710</v>
      </c>
      <c r="B3365" s="2">
        <v>1203934</v>
      </c>
      <c r="C3365" s="2" t="s">
        <v>3153</v>
      </c>
      <c r="D3365" s="2" t="s">
        <v>3154</v>
      </c>
      <c r="E3365" s="2">
        <v>1496.34</v>
      </c>
      <c r="F3365" s="2">
        <v>1496.34</v>
      </c>
      <c r="G3365" s="34">
        <v>43822</v>
      </c>
      <c r="H3365" s="2">
        <v>95</v>
      </c>
      <c r="I3365" s="2" t="s">
        <v>4174</v>
      </c>
      <c r="J3365" s="2" t="s">
        <v>4109</v>
      </c>
      <c r="K3365" s="2" t="s">
        <v>3150</v>
      </c>
      <c r="L3365" s="373" t="s">
        <v>3166</v>
      </c>
    </row>
    <row r="3366" spans="1:12">
      <c r="A3366" s="2" t="s">
        <v>4248</v>
      </c>
      <c r="B3366" s="2">
        <v>1233398</v>
      </c>
      <c r="C3366" s="2" t="s">
        <v>3153</v>
      </c>
      <c r="D3366" s="2" t="s">
        <v>3154</v>
      </c>
      <c r="E3366" s="2">
        <v>16689.72</v>
      </c>
      <c r="F3366" s="2">
        <v>16689.72</v>
      </c>
      <c r="G3366" s="34">
        <v>43795</v>
      </c>
      <c r="H3366" s="2">
        <v>122</v>
      </c>
      <c r="I3366" s="2" t="s">
        <v>4174</v>
      </c>
      <c r="J3366" s="2" t="s">
        <v>4101</v>
      </c>
      <c r="K3366" s="2" t="s">
        <v>3150</v>
      </c>
      <c r="L3366" s="373" t="s">
        <v>3166</v>
      </c>
    </row>
    <row r="3367" spans="1:12">
      <c r="A3367" s="2" t="s">
        <v>5720</v>
      </c>
      <c r="B3367" s="2">
        <v>368757</v>
      </c>
      <c r="C3367" s="2" t="s">
        <v>3153</v>
      </c>
      <c r="D3367" s="2" t="s">
        <v>3154</v>
      </c>
      <c r="E3367" s="2">
        <v>16715.78</v>
      </c>
      <c r="F3367" s="2">
        <v>15.78</v>
      </c>
      <c r="G3367" s="34">
        <v>43911</v>
      </c>
      <c r="H3367" s="2">
        <v>6</v>
      </c>
      <c r="I3367" s="2" t="s">
        <v>4179</v>
      </c>
      <c r="J3367" s="2" t="s">
        <v>4101</v>
      </c>
      <c r="K3367" s="2" t="s">
        <v>3150</v>
      </c>
      <c r="L3367" s="373" t="s">
        <v>3166</v>
      </c>
    </row>
    <row r="3368" spans="1:12">
      <c r="A3368" s="2" t="s">
        <v>5721</v>
      </c>
      <c r="B3368" s="2">
        <v>943464</v>
      </c>
      <c r="C3368" s="2" t="s">
        <v>3153</v>
      </c>
      <c r="D3368" s="2" t="s">
        <v>3154</v>
      </c>
      <c r="E3368" s="2">
        <v>8130.69</v>
      </c>
      <c r="F3368" s="2">
        <v>8130.69</v>
      </c>
      <c r="G3368" s="34">
        <v>43847</v>
      </c>
      <c r="H3368" s="2">
        <v>70</v>
      </c>
      <c r="I3368" s="2" t="s">
        <v>4181</v>
      </c>
      <c r="J3368" s="2" t="s">
        <v>4101</v>
      </c>
      <c r="K3368" s="2" t="s">
        <v>3150</v>
      </c>
      <c r="L3368" s="373" t="s">
        <v>3166</v>
      </c>
    </row>
    <row r="3369" spans="1:12">
      <c r="A3369" s="2" t="s">
        <v>5722</v>
      </c>
      <c r="B3369" s="2">
        <v>1013877</v>
      </c>
      <c r="C3369" s="2" t="s">
        <v>3153</v>
      </c>
      <c r="D3369" s="2" t="s">
        <v>3154</v>
      </c>
      <c r="E3369" s="2">
        <v>6310.55</v>
      </c>
      <c r="F3369" s="2">
        <v>6310.55</v>
      </c>
      <c r="G3369" s="34">
        <v>43891</v>
      </c>
      <c r="H3369" s="2">
        <v>26</v>
      </c>
      <c r="I3369" s="2" t="s">
        <v>4179</v>
      </c>
      <c r="J3369" s="2" t="s">
        <v>4101</v>
      </c>
      <c r="K3369" s="2" t="s">
        <v>3150</v>
      </c>
      <c r="L3369" s="373" t="s">
        <v>3166</v>
      </c>
    </row>
    <row r="3370" spans="1:12">
      <c r="A3370" s="2" t="s">
        <v>5723</v>
      </c>
      <c r="B3370" s="2">
        <v>1033007</v>
      </c>
      <c r="C3370" s="2" t="s">
        <v>3153</v>
      </c>
      <c r="D3370" s="2" t="s">
        <v>3154</v>
      </c>
      <c r="E3370" s="2">
        <v>12793.62</v>
      </c>
      <c r="F3370" s="2">
        <v>12793.62</v>
      </c>
      <c r="G3370" s="34">
        <v>43887</v>
      </c>
      <c r="H3370" s="2">
        <v>30</v>
      </c>
      <c r="I3370" s="2" t="s">
        <v>4179</v>
      </c>
      <c r="J3370" s="2" t="s">
        <v>4101</v>
      </c>
      <c r="K3370" s="2" t="s">
        <v>3150</v>
      </c>
      <c r="L3370" s="373" t="s">
        <v>3166</v>
      </c>
    </row>
    <row r="3371" spans="1:12">
      <c r="A3371" s="2" t="s">
        <v>4157</v>
      </c>
      <c r="B3371" s="2">
        <v>439906</v>
      </c>
      <c r="C3371" s="2" t="s">
        <v>3153</v>
      </c>
      <c r="D3371" s="2" t="s">
        <v>3154</v>
      </c>
      <c r="E3371" s="2">
        <v>19233.59</v>
      </c>
      <c r="F3371" s="2">
        <v>19233.59</v>
      </c>
      <c r="G3371" s="34">
        <v>43902</v>
      </c>
      <c r="H3371" s="2">
        <v>15</v>
      </c>
      <c r="I3371" s="2" t="s">
        <v>4179</v>
      </c>
      <c r="J3371" s="2" t="s">
        <v>4101</v>
      </c>
      <c r="K3371" s="2" t="s">
        <v>3150</v>
      </c>
      <c r="L3371" s="373" t="s">
        <v>3166</v>
      </c>
    </row>
    <row r="3372" spans="1:12">
      <c r="A3372" s="2" t="s">
        <v>5696</v>
      </c>
      <c r="B3372" s="2">
        <v>1286024</v>
      </c>
      <c r="C3372" s="2" t="s">
        <v>3153</v>
      </c>
      <c r="D3372" s="2" t="s">
        <v>3154</v>
      </c>
      <c r="E3372" s="2">
        <v>3134.53</v>
      </c>
      <c r="F3372" s="2">
        <v>3134.53</v>
      </c>
      <c r="G3372" s="34">
        <v>43894</v>
      </c>
      <c r="H3372" s="2">
        <v>23</v>
      </c>
      <c r="I3372" s="2" t="s">
        <v>4179</v>
      </c>
      <c r="J3372" s="2" t="s">
        <v>4109</v>
      </c>
      <c r="K3372" s="2" t="s">
        <v>3150</v>
      </c>
      <c r="L3372" s="373" t="s">
        <v>3166</v>
      </c>
    </row>
    <row r="3373" spans="1:12">
      <c r="A3373" s="2" t="s">
        <v>5724</v>
      </c>
      <c r="B3373" s="2">
        <v>438254</v>
      </c>
      <c r="C3373" s="2" t="s">
        <v>3153</v>
      </c>
      <c r="D3373" s="2" t="s">
        <v>3154</v>
      </c>
      <c r="E3373" s="2">
        <v>26706.53</v>
      </c>
      <c r="F3373" s="2">
        <v>26706.53</v>
      </c>
      <c r="G3373" s="34">
        <v>43787</v>
      </c>
      <c r="H3373" s="2">
        <v>130</v>
      </c>
      <c r="I3373" s="2" t="s">
        <v>4174</v>
      </c>
      <c r="J3373" s="2" t="s">
        <v>4101</v>
      </c>
      <c r="K3373" s="2" t="s">
        <v>3150</v>
      </c>
      <c r="L3373" s="373" t="s">
        <v>3166</v>
      </c>
    </row>
    <row r="3374" spans="1:12">
      <c r="A3374" s="2" t="s">
        <v>4116</v>
      </c>
      <c r="B3374" s="2">
        <v>123676</v>
      </c>
      <c r="C3374" s="2" t="s">
        <v>3153</v>
      </c>
      <c r="D3374" s="2" t="s">
        <v>3154</v>
      </c>
      <c r="E3374" s="2">
        <v>6578.19</v>
      </c>
      <c r="F3374" s="2">
        <v>6578.19</v>
      </c>
      <c r="G3374" s="34">
        <v>43754</v>
      </c>
      <c r="H3374" s="2">
        <v>163</v>
      </c>
      <c r="I3374" s="2" t="s">
        <v>4174</v>
      </c>
      <c r="J3374" s="2" t="s">
        <v>4101</v>
      </c>
      <c r="K3374" s="2" t="s">
        <v>3150</v>
      </c>
      <c r="L3374" s="373" t="s">
        <v>3166</v>
      </c>
    </row>
    <row r="3375" spans="1:12">
      <c r="A3375" s="2" t="s">
        <v>4118</v>
      </c>
      <c r="B3375" s="2">
        <v>898663</v>
      </c>
      <c r="C3375" s="2" t="s">
        <v>3153</v>
      </c>
      <c r="D3375" s="2" t="s">
        <v>3154</v>
      </c>
      <c r="E3375" s="2">
        <v>11376.7</v>
      </c>
      <c r="F3375" s="2">
        <v>11376.7</v>
      </c>
      <c r="G3375" s="34">
        <v>43857</v>
      </c>
      <c r="H3375" s="2">
        <v>60</v>
      </c>
      <c r="I3375" s="2" t="s">
        <v>4177</v>
      </c>
      <c r="J3375" s="2" t="s">
        <v>4101</v>
      </c>
      <c r="K3375" s="2" t="s">
        <v>3150</v>
      </c>
      <c r="L3375" s="373" t="s">
        <v>3166</v>
      </c>
    </row>
    <row r="3376" spans="1:12">
      <c r="A3376" s="2" t="s">
        <v>4116</v>
      </c>
      <c r="B3376" s="2">
        <v>123676</v>
      </c>
      <c r="C3376" s="2" t="s">
        <v>3153</v>
      </c>
      <c r="D3376" s="2" t="s">
        <v>3154</v>
      </c>
      <c r="E3376" s="2">
        <v>26232.68</v>
      </c>
      <c r="F3376" s="2">
        <v>26232.68</v>
      </c>
      <c r="G3376" s="34">
        <v>43663</v>
      </c>
      <c r="H3376" s="2">
        <v>254</v>
      </c>
      <c r="I3376" s="2" t="s">
        <v>3870</v>
      </c>
      <c r="J3376" s="2" t="s">
        <v>4101</v>
      </c>
      <c r="K3376" s="2" t="s">
        <v>3150</v>
      </c>
      <c r="L3376" s="373" t="s">
        <v>3166</v>
      </c>
    </row>
    <row r="3377" spans="1:12">
      <c r="A3377" s="2" t="s">
        <v>5725</v>
      </c>
      <c r="B3377" s="2">
        <v>121495</v>
      </c>
      <c r="C3377" s="2" t="s">
        <v>3153</v>
      </c>
      <c r="D3377" s="2" t="s">
        <v>3154</v>
      </c>
      <c r="E3377" s="2">
        <v>529.61</v>
      </c>
      <c r="F3377" s="2">
        <v>529.61</v>
      </c>
      <c r="G3377" s="34">
        <v>43739</v>
      </c>
      <c r="H3377" s="2">
        <v>178</v>
      </c>
      <c r="I3377" s="2" t="s">
        <v>4174</v>
      </c>
      <c r="J3377" s="2" t="s">
        <v>4101</v>
      </c>
      <c r="K3377" s="2" t="s">
        <v>3150</v>
      </c>
      <c r="L3377" s="373" t="s">
        <v>3166</v>
      </c>
    </row>
    <row r="3378" spans="1:12">
      <c r="A3378" s="2" t="s">
        <v>5726</v>
      </c>
      <c r="B3378" s="2">
        <v>347855</v>
      </c>
      <c r="C3378" s="2" t="s">
        <v>3153</v>
      </c>
      <c r="D3378" s="2" t="s">
        <v>3154</v>
      </c>
      <c r="E3378" s="2">
        <v>19727.54</v>
      </c>
      <c r="F3378" s="2">
        <v>19727.54</v>
      </c>
      <c r="G3378" s="34">
        <v>43908</v>
      </c>
      <c r="H3378" s="2">
        <v>9</v>
      </c>
      <c r="I3378" s="2" t="s">
        <v>4179</v>
      </c>
      <c r="J3378" s="2" t="s">
        <v>4101</v>
      </c>
      <c r="K3378" s="2" t="s">
        <v>3150</v>
      </c>
      <c r="L3378" s="373" t="s">
        <v>3166</v>
      </c>
    </row>
    <row r="3379" spans="1:12">
      <c r="A3379" s="2" t="s">
        <v>4123</v>
      </c>
      <c r="B3379" s="2">
        <v>1194974</v>
      </c>
      <c r="C3379" s="2" t="s">
        <v>3153</v>
      </c>
      <c r="D3379" s="2" t="s">
        <v>3154</v>
      </c>
      <c r="E3379" s="2">
        <v>7834.8</v>
      </c>
      <c r="F3379" s="2">
        <v>156.80000000000001</v>
      </c>
      <c r="G3379" s="34">
        <v>43754</v>
      </c>
      <c r="H3379" s="2">
        <v>163</v>
      </c>
      <c r="I3379" s="2" t="s">
        <v>4174</v>
      </c>
      <c r="J3379" s="2" t="s">
        <v>4101</v>
      </c>
      <c r="K3379" s="2" t="s">
        <v>3150</v>
      </c>
      <c r="L3379" s="373" t="s">
        <v>3166</v>
      </c>
    </row>
    <row r="3380" spans="1:12">
      <c r="A3380" s="2" t="s">
        <v>5727</v>
      </c>
      <c r="B3380" s="2">
        <v>1032309</v>
      </c>
      <c r="C3380" s="2" t="s">
        <v>3153</v>
      </c>
      <c r="D3380" s="2" t="s">
        <v>3154</v>
      </c>
      <c r="E3380" s="2">
        <v>10308.290000000001</v>
      </c>
      <c r="F3380" s="2">
        <v>10308.290000000001</v>
      </c>
      <c r="G3380" s="34">
        <v>43868</v>
      </c>
      <c r="H3380" s="2">
        <v>49</v>
      </c>
      <c r="I3380" s="2" t="s">
        <v>4177</v>
      </c>
      <c r="J3380" s="2" t="s">
        <v>4101</v>
      </c>
      <c r="K3380" s="2" t="s">
        <v>3150</v>
      </c>
      <c r="L3380" s="373" t="s">
        <v>3166</v>
      </c>
    </row>
    <row r="3381" spans="1:12">
      <c r="A3381" s="2" t="s">
        <v>4117</v>
      </c>
      <c r="B3381" s="2">
        <v>128299</v>
      </c>
      <c r="C3381" s="2" t="s">
        <v>3153</v>
      </c>
      <c r="D3381" s="2" t="s">
        <v>3154</v>
      </c>
      <c r="E3381" s="2">
        <v>3835.4</v>
      </c>
      <c r="F3381" s="2">
        <v>3835.4</v>
      </c>
      <c r="G3381" s="34">
        <v>43200</v>
      </c>
      <c r="H3381" s="2">
        <v>717</v>
      </c>
      <c r="I3381" s="2" t="s">
        <v>3870</v>
      </c>
      <c r="J3381" s="2" t="s">
        <v>4101</v>
      </c>
      <c r="K3381" s="2" t="s">
        <v>3150</v>
      </c>
      <c r="L3381" s="373" t="s">
        <v>3166</v>
      </c>
    </row>
    <row r="3382" spans="1:12">
      <c r="A3382" s="2" t="s">
        <v>4119</v>
      </c>
      <c r="B3382" s="2">
        <v>1038860</v>
      </c>
      <c r="C3382" s="2" t="s">
        <v>3153</v>
      </c>
      <c r="D3382" s="2" t="s">
        <v>3154</v>
      </c>
      <c r="E3382" s="2">
        <v>11982.17</v>
      </c>
      <c r="F3382" s="2">
        <v>1415.52</v>
      </c>
      <c r="G3382" s="34">
        <v>43832</v>
      </c>
      <c r="H3382" s="2">
        <v>85</v>
      </c>
      <c r="I3382" s="2" t="s">
        <v>4181</v>
      </c>
      <c r="J3382" s="2" t="s">
        <v>4101</v>
      </c>
      <c r="K3382" s="2" t="s">
        <v>3150</v>
      </c>
      <c r="L3382" s="373" t="s">
        <v>3166</v>
      </c>
    </row>
    <row r="3383" spans="1:12">
      <c r="A3383" s="2" t="s">
        <v>5728</v>
      </c>
      <c r="B3383" s="2">
        <v>1285684</v>
      </c>
      <c r="C3383" s="2" t="s">
        <v>3153</v>
      </c>
      <c r="D3383" s="2" t="s">
        <v>3154</v>
      </c>
      <c r="E3383" s="2">
        <v>12083.53</v>
      </c>
      <c r="F3383" s="2">
        <v>12083.53</v>
      </c>
      <c r="G3383" s="34">
        <v>43893</v>
      </c>
      <c r="H3383" s="2">
        <v>24</v>
      </c>
      <c r="I3383" s="2" t="s">
        <v>4179</v>
      </c>
      <c r="J3383" s="2" t="s">
        <v>4109</v>
      </c>
      <c r="K3383" s="2" t="s">
        <v>3150</v>
      </c>
      <c r="L3383" s="373" t="s">
        <v>3166</v>
      </c>
    </row>
    <row r="3384" spans="1:12">
      <c r="A3384" s="2" t="s">
        <v>5729</v>
      </c>
      <c r="B3384" s="2">
        <v>1042415</v>
      </c>
      <c r="C3384" s="2" t="s">
        <v>3153</v>
      </c>
      <c r="D3384" s="2" t="s">
        <v>3154</v>
      </c>
      <c r="E3384" s="2">
        <v>8862.07</v>
      </c>
      <c r="F3384" s="2">
        <v>8862.07</v>
      </c>
      <c r="G3384" s="34">
        <v>43909</v>
      </c>
      <c r="H3384" s="2">
        <v>8</v>
      </c>
      <c r="I3384" s="2" t="s">
        <v>4179</v>
      </c>
      <c r="J3384" s="2" t="s">
        <v>4101</v>
      </c>
      <c r="K3384" s="2" t="s">
        <v>3150</v>
      </c>
      <c r="L3384" s="373" t="s">
        <v>3166</v>
      </c>
    </row>
    <row r="3385" spans="1:12">
      <c r="A3385" s="2" t="s">
        <v>4249</v>
      </c>
      <c r="B3385" s="2">
        <v>443313</v>
      </c>
      <c r="C3385" s="2" t="s">
        <v>3153</v>
      </c>
      <c r="D3385" s="2" t="s">
        <v>3154</v>
      </c>
      <c r="E3385" s="2">
        <v>11407.26</v>
      </c>
      <c r="F3385" s="2">
        <v>11407.26</v>
      </c>
      <c r="G3385" s="34">
        <v>43889</v>
      </c>
      <c r="H3385" s="2">
        <v>28</v>
      </c>
      <c r="I3385" s="2" t="s">
        <v>4179</v>
      </c>
      <c r="J3385" s="2" t="s">
        <v>4101</v>
      </c>
      <c r="K3385" s="2" t="s">
        <v>3150</v>
      </c>
      <c r="L3385" s="373" t="s">
        <v>3166</v>
      </c>
    </row>
    <row r="3386" spans="1:12">
      <c r="A3386" s="2" t="s">
        <v>4115</v>
      </c>
      <c r="B3386" s="2">
        <v>141181</v>
      </c>
      <c r="C3386" s="2" t="s">
        <v>3153</v>
      </c>
      <c r="D3386" s="2" t="s">
        <v>3154</v>
      </c>
      <c r="E3386" s="2">
        <v>13321.71</v>
      </c>
      <c r="F3386" s="2">
        <v>13321.71</v>
      </c>
      <c r="G3386" s="34">
        <v>43577</v>
      </c>
      <c r="H3386" s="2">
        <v>340</v>
      </c>
      <c r="I3386" s="2" t="s">
        <v>3870</v>
      </c>
      <c r="J3386" s="2" t="s">
        <v>4101</v>
      </c>
      <c r="K3386" s="2" t="s">
        <v>3150</v>
      </c>
      <c r="L3386" s="373" t="s">
        <v>3166</v>
      </c>
    </row>
    <row r="3387" spans="1:12">
      <c r="A3387" s="2" t="s">
        <v>5730</v>
      </c>
      <c r="B3387" s="2">
        <v>1140389</v>
      </c>
      <c r="C3387" s="2" t="s">
        <v>3153</v>
      </c>
      <c r="D3387" s="2" t="s">
        <v>3154</v>
      </c>
      <c r="E3387" s="2">
        <v>54138.53</v>
      </c>
      <c r="F3387" s="2">
        <v>34138.53</v>
      </c>
      <c r="G3387" s="34">
        <v>43857</v>
      </c>
      <c r="H3387" s="2">
        <v>60</v>
      </c>
      <c r="I3387" s="2" t="s">
        <v>4177</v>
      </c>
      <c r="J3387" s="2" t="s">
        <v>4101</v>
      </c>
      <c r="K3387" s="2" t="s">
        <v>3150</v>
      </c>
      <c r="L3387" s="373" t="s">
        <v>3166</v>
      </c>
    </row>
    <row r="3388" spans="1:12">
      <c r="A3388" s="2" t="s">
        <v>5731</v>
      </c>
      <c r="B3388" s="2">
        <v>419923</v>
      </c>
      <c r="C3388" s="2" t="s">
        <v>3153</v>
      </c>
      <c r="D3388" s="2" t="s">
        <v>3154</v>
      </c>
      <c r="E3388" s="2">
        <v>5767.01</v>
      </c>
      <c r="F3388" s="2">
        <v>5767.01</v>
      </c>
      <c r="G3388" s="34">
        <v>43842</v>
      </c>
      <c r="H3388" s="2">
        <v>75</v>
      </c>
      <c r="I3388" s="2" t="s">
        <v>4181</v>
      </c>
      <c r="J3388" s="2" t="s">
        <v>4101</v>
      </c>
      <c r="K3388" s="2" t="s">
        <v>3150</v>
      </c>
      <c r="L3388" s="373" t="s">
        <v>3166</v>
      </c>
    </row>
    <row r="3389" spans="1:12">
      <c r="A3389" s="2" t="s">
        <v>4118</v>
      </c>
      <c r="B3389" s="2">
        <v>898663</v>
      </c>
      <c r="C3389" s="2" t="s">
        <v>3153</v>
      </c>
      <c r="D3389" s="2" t="s">
        <v>3154</v>
      </c>
      <c r="E3389" s="2">
        <v>15949.99</v>
      </c>
      <c r="F3389" s="2">
        <v>15949.99</v>
      </c>
      <c r="G3389" s="34">
        <v>43722</v>
      </c>
      <c r="H3389" s="2">
        <v>195</v>
      </c>
      <c r="I3389" s="2" t="s">
        <v>3870</v>
      </c>
      <c r="J3389" s="2" t="s">
        <v>4101</v>
      </c>
      <c r="K3389" s="2" t="s">
        <v>3150</v>
      </c>
      <c r="L3389" s="373" t="s">
        <v>3166</v>
      </c>
    </row>
    <row r="3390" spans="1:12">
      <c r="A3390" s="2" t="s">
        <v>5707</v>
      </c>
      <c r="B3390" s="2">
        <v>114957</v>
      </c>
      <c r="C3390" s="2" t="s">
        <v>3153</v>
      </c>
      <c r="D3390" s="2" t="s">
        <v>3154</v>
      </c>
      <c r="E3390" s="2">
        <v>269.99</v>
      </c>
      <c r="F3390" s="2">
        <v>269.99</v>
      </c>
      <c r="G3390" s="34">
        <v>43861</v>
      </c>
      <c r="H3390" s="2">
        <v>56</v>
      </c>
      <c r="I3390" s="2" t="s">
        <v>4177</v>
      </c>
      <c r="J3390" s="2" t="s">
        <v>4101</v>
      </c>
      <c r="K3390" s="2" t="s">
        <v>3150</v>
      </c>
      <c r="L3390" s="373" t="s">
        <v>3166</v>
      </c>
    </row>
    <row r="3391" spans="1:12">
      <c r="A3391" s="2" t="s">
        <v>5732</v>
      </c>
      <c r="B3391" s="2">
        <v>789563</v>
      </c>
      <c r="C3391" s="2" t="s">
        <v>3153</v>
      </c>
      <c r="D3391" s="2" t="s">
        <v>3154</v>
      </c>
      <c r="E3391" s="2">
        <v>4875.13</v>
      </c>
      <c r="F3391" s="2">
        <v>4875.13</v>
      </c>
      <c r="G3391" s="34">
        <v>43863</v>
      </c>
      <c r="H3391" s="2">
        <v>54</v>
      </c>
      <c r="I3391" s="2" t="s">
        <v>4177</v>
      </c>
      <c r="J3391" s="2" t="s">
        <v>4101</v>
      </c>
      <c r="K3391" s="2" t="s">
        <v>3150</v>
      </c>
      <c r="L3391" s="373" t="s">
        <v>3166</v>
      </c>
    </row>
    <row r="3392" spans="1:12">
      <c r="A3392" s="2" t="s">
        <v>5688</v>
      </c>
      <c r="B3392" s="2">
        <v>470587</v>
      </c>
      <c r="C3392" s="2" t="s">
        <v>3153</v>
      </c>
      <c r="D3392" s="2" t="s">
        <v>3154</v>
      </c>
      <c r="E3392" s="2">
        <v>8450.7000000000007</v>
      </c>
      <c r="F3392" s="2">
        <v>8450.7000000000007</v>
      </c>
      <c r="G3392" s="34">
        <v>43846</v>
      </c>
      <c r="H3392" s="2">
        <v>71</v>
      </c>
      <c r="I3392" s="2" t="s">
        <v>4181</v>
      </c>
      <c r="J3392" s="2" t="s">
        <v>4101</v>
      </c>
      <c r="K3392" s="2" t="s">
        <v>3150</v>
      </c>
      <c r="L3392" s="373" t="s">
        <v>3166</v>
      </c>
    </row>
    <row r="3393" spans="1:12">
      <c r="A3393" s="2" t="s">
        <v>4119</v>
      </c>
      <c r="B3393" s="2">
        <v>1038860</v>
      </c>
      <c r="C3393" s="2" t="s">
        <v>3153</v>
      </c>
      <c r="D3393" s="2" t="s">
        <v>3154</v>
      </c>
      <c r="E3393" s="2">
        <v>17996.61</v>
      </c>
      <c r="F3393" s="2">
        <v>1879.23</v>
      </c>
      <c r="G3393" s="34">
        <v>43735</v>
      </c>
      <c r="H3393" s="2">
        <v>182</v>
      </c>
      <c r="I3393" s="2" t="s">
        <v>3870</v>
      </c>
      <c r="J3393" s="2" t="s">
        <v>4101</v>
      </c>
      <c r="K3393" s="2" t="s">
        <v>3150</v>
      </c>
      <c r="L3393" s="373" t="s">
        <v>3166</v>
      </c>
    </row>
    <row r="3394" spans="1:12">
      <c r="A3394" s="2" t="s">
        <v>4248</v>
      </c>
      <c r="B3394" s="2">
        <v>1233398</v>
      </c>
      <c r="C3394" s="2" t="s">
        <v>3153</v>
      </c>
      <c r="D3394" s="2" t="s">
        <v>3154</v>
      </c>
      <c r="E3394" s="2">
        <v>2445.12</v>
      </c>
      <c r="F3394" s="2">
        <v>2445.12</v>
      </c>
      <c r="G3394" s="34">
        <v>43852</v>
      </c>
      <c r="H3394" s="2">
        <v>65</v>
      </c>
      <c r="I3394" s="2" t="s">
        <v>4181</v>
      </c>
      <c r="J3394" s="2" t="s">
        <v>4101</v>
      </c>
      <c r="K3394" s="2" t="s">
        <v>3150</v>
      </c>
      <c r="L3394" s="373" t="s">
        <v>3166</v>
      </c>
    </row>
    <row r="3395" spans="1:12">
      <c r="A3395" s="2" t="s">
        <v>3886</v>
      </c>
      <c r="B3395" s="2">
        <v>1035</v>
      </c>
      <c r="C3395" s="2" t="s">
        <v>3153</v>
      </c>
      <c r="D3395" s="2" t="s">
        <v>3154</v>
      </c>
      <c r="E3395" s="2">
        <v>4821.6000000000004</v>
      </c>
      <c r="F3395" s="2">
        <v>310</v>
      </c>
      <c r="G3395" s="34">
        <v>43880</v>
      </c>
      <c r="H3395" s="2">
        <v>37</v>
      </c>
      <c r="I3395" s="2" t="s">
        <v>4177</v>
      </c>
      <c r="J3395" s="2" t="s">
        <v>4101</v>
      </c>
      <c r="K3395" s="2" t="s">
        <v>3150</v>
      </c>
      <c r="L3395" s="373" t="s">
        <v>3166</v>
      </c>
    </row>
    <row r="3396" spans="1:12">
      <c r="A3396" s="2" t="s">
        <v>4120</v>
      </c>
      <c r="B3396" s="2">
        <v>121223</v>
      </c>
      <c r="C3396" s="2" t="s">
        <v>3153</v>
      </c>
      <c r="D3396" s="2" t="s">
        <v>3154</v>
      </c>
      <c r="E3396" s="2">
        <v>1054.9000000000001</v>
      </c>
      <c r="F3396" s="2">
        <v>1054.9000000000001</v>
      </c>
      <c r="G3396" s="34">
        <v>43675</v>
      </c>
      <c r="H3396" s="2">
        <v>242</v>
      </c>
      <c r="I3396" s="2" t="s">
        <v>3870</v>
      </c>
      <c r="J3396" s="2" t="s">
        <v>4101</v>
      </c>
      <c r="K3396" s="2" t="s">
        <v>3150</v>
      </c>
      <c r="L3396" s="373" t="s">
        <v>3166</v>
      </c>
    </row>
    <row r="3397" spans="1:12">
      <c r="A3397" s="2" t="s">
        <v>5733</v>
      </c>
      <c r="B3397" s="2">
        <v>880380</v>
      </c>
      <c r="C3397" s="2" t="s">
        <v>3153</v>
      </c>
      <c r="D3397" s="2" t="s">
        <v>3154</v>
      </c>
      <c r="E3397" s="2">
        <v>6314.93</v>
      </c>
      <c r="F3397" s="2">
        <v>6314.93</v>
      </c>
      <c r="G3397" s="34">
        <v>43839</v>
      </c>
      <c r="H3397" s="2">
        <v>78</v>
      </c>
      <c r="I3397" s="2" t="s">
        <v>4181</v>
      </c>
      <c r="J3397" s="2" t="s">
        <v>4101</v>
      </c>
      <c r="K3397" s="2" t="s">
        <v>3150</v>
      </c>
      <c r="L3397" s="373" t="s">
        <v>3166</v>
      </c>
    </row>
    <row r="3398" spans="1:12">
      <c r="A3398" s="2" t="s">
        <v>5696</v>
      </c>
      <c r="B3398" s="2">
        <v>883840</v>
      </c>
      <c r="C3398" s="2" t="s">
        <v>3153</v>
      </c>
      <c r="D3398" s="2" t="s">
        <v>3154</v>
      </c>
      <c r="E3398" s="2">
        <v>16217.84</v>
      </c>
      <c r="F3398" s="2">
        <v>16217.84</v>
      </c>
      <c r="G3398" s="34">
        <v>43895</v>
      </c>
      <c r="H3398" s="2">
        <v>22</v>
      </c>
      <c r="I3398" s="2" t="s">
        <v>4179</v>
      </c>
      <c r="J3398" s="2" t="s">
        <v>4101</v>
      </c>
      <c r="K3398" s="2" t="s">
        <v>3150</v>
      </c>
      <c r="L3398" s="373" t="s">
        <v>3166</v>
      </c>
    </row>
    <row r="3399" spans="1:12">
      <c r="A3399" s="2" t="s">
        <v>5734</v>
      </c>
      <c r="B3399" s="2">
        <v>559655</v>
      </c>
      <c r="C3399" s="2" t="s">
        <v>3153</v>
      </c>
      <c r="D3399" s="2" t="s">
        <v>3154</v>
      </c>
      <c r="E3399" s="2">
        <v>6583.15</v>
      </c>
      <c r="F3399" s="2">
        <v>6583.15</v>
      </c>
      <c r="G3399" s="34">
        <v>43902</v>
      </c>
      <c r="H3399" s="2">
        <v>15</v>
      </c>
      <c r="I3399" s="2" t="s">
        <v>4179</v>
      </c>
      <c r="J3399" s="2" t="s">
        <v>4101</v>
      </c>
      <c r="K3399" s="2" t="s">
        <v>3150</v>
      </c>
      <c r="L3399" s="373" t="s">
        <v>3166</v>
      </c>
    </row>
    <row r="3400" spans="1:12">
      <c r="A3400" s="2" t="s">
        <v>4251</v>
      </c>
      <c r="B3400" s="2">
        <v>765295</v>
      </c>
      <c r="C3400" s="2" t="s">
        <v>3153</v>
      </c>
      <c r="D3400" s="2" t="s">
        <v>3154</v>
      </c>
      <c r="E3400" s="2">
        <v>10855.32</v>
      </c>
      <c r="F3400" s="2">
        <v>10855.32</v>
      </c>
      <c r="G3400" s="34">
        <v>43741</v>
      </c>
      <c r="H3400" s="2">
        <v>176</v>
      </c>
      <c r="I3400" s="2" t="s">
        <v>4174</v>
      </c>
      <c r="J3400" s="2" t="s">
        <v>4101</v>
      </c>
      <c r="K3400" s="2" t="s">
        <v>3150</v>
      </c>
      <c r="L3400" s="373" t="s">
        <v>3166</v>
      </c>
    </row>
    <row r="3401" spans="1:12">
      <c r="A3401" s="2" t="s">
        <v>4121</v>
      </c>
      <c r="B3401" s="2">
        <v>160033</v>
      </c>
      <c r="C3401" s="2" t="s">
        <v>3153</v>
      </c>
      <c r="D3401" s="2" t="s">
        <v>3154</v>
      </c>
      <c r="E3401" s="2">
        <v>14477.67</v>
      </c>
      <c r="F3401" s="2">
        <v>14477.67</v>
      </c>
      <c r="G3401" s="34">
        <v>43675</v>
      </c>
      <c r="H3401" s="2">
        <v>242</v>
      </c>
      <c r="I3401" s="2" t="s">
        <v>3870</v>
      </c>
      <c r="J3401" s="2" t="s">
        <v>4101</v>
      </c>
      <c r="K3401" s="2" t="s">
        <v>3150</v>
      </c>
      <c r="L3401" s="373" t="s">
        <v>3166</v>
      </c>
    </row>
    <row r="3402" spans="1:12">
      <c r="A3402" s="2" t="s">
        <v>5735</v>
      </c>
      <c r="B3402" s="2">
        <v>1103033</v>
      </c>
      <c r="C3402" s="2" t="s">
        <v>3153</v>
      </c>
      <c r="D3402" s="2" t="s">
        <v>3154</v>
      </c>
      <c r="E3402" s="2">
        <v>19076.14</v>
      </c>
      <c r="F3402" s="2">
        <v>200.14</v>
      </c>
      <c r="G3402" s="34">
        <v>43783</v>
      </c>
      <c r="H3402" s="2">
        <v>134</v>
      </c>
      <c r="I3402" s="2" t="s">
        <v>4174</v>
      </c>
      <c r="J3402" s="2" t="s">
        <v>4101</v>
      </c>
      <c r="K3402" s="2" t="s">
        <v>3150</v>
      </c>
      <c r="L3402" s="373" t="s">
        <v>3166</v>
      </c>
    </row>
    <row r="3403" spans="1:12">
      <c r="A3403" s="2" t="s">
        <v>4710</v>
      </c>
      <c r="B3403" s="2">
        <v>1203934</v>
      </c>
      <c r="C3403" s="2" t="s">
        <v>3153</v>
      </c>
      <c r="D3403" s="2" t="s">
        <v>3154</v>
      </c>
      <c r="E3403" s="2">
        <v>5071.1899999999996</v>
      </c>
      <c r="F3403" s="2">
        <v>5071.1899999999996</v>
      </c>
      <c r="G3403" s="34">
        <v>43910</v>
      </c>
      <c r="H3403" s="2">
        <v>7</v>
      </c>
      <c r="I3403" s="2" t="s">
        <v>4179</v>
      </c>
      <c r="J3403" s="2" t="s">
        <v>4109</v>
      </c>
      <c r="K3403" s="2" t="s">
        <v>3150</v>
      </c>
      <c r="L3403" s="373" t="s">
        <v>3166</v>
      </c>
    </row>
    <row r="3404" spans="1:12">
      <c r="A3404" s="2" t="s">
        <v>4103</v>
      </c>
      <c r="B3404" s="2">
        <v>1045747</v>
      </c>
      <c r="C3404" s="2" t="s">
        <v>3153</v>
      </c>
      <c r="D3404" s="2" t="s">
        <v>3154</v>
      </c>
      <c r="E3404" s="2">
        <v>1490</v>
      </c>
      <c r="F3404" s="2">
        <v>1490</v>
      </c>
      <c r="G3404" s="34">
        <v>43186</v>
      </c>
      <c r="H3404" s="2">
        <v>731</v>
      </c>
      <c r="I3404" s="2" t="s">
        <v>3870</v>
      </c>
      <c r="J3404" s="2" t="s">
        <v>4101</v>
      </c>
      <c r="K3404" s="2" t="s">
        <v>3150</v>
      </c>
      <c r="L3404" s="373" t="s">
        <v>3166</v>
      </c>
    </row>
    <row r="3405" spans="1:12">
      <c r="A3405" s="2" t="s">
        <v>4105</v>
      </c>
      <c r="B3405" s="2">
        <v>116739</v>
      </c>
      <c r="C3405" s="2" t="s">
        <v>3153</v>
      </c>
      <c r="D3405" s="2" t="s">
        <v>3154</v>
      </c>
      <c r="E3405" s="2">
        <v>17043.63</v>
      </c>
      <c r="F3405" s="2">
        <v>17043.63</v>
      </c>
      <c r="G3405" s="34">
        <v>43738</v>
      </c>
      <c r="H3405" s="2">
        <v>179</v>
      </c>
      <c r="I3405" s="2" t="s">
        <v>4174</v>
      </c>
      <c r="J3405" s="2" t="s">
        <v>4101</v>
      </c>
      <c r="K3405" s="2" t="s">
        <v>3150</v>
      </c>
      <c r="L3405" s="373" t="s">
        <v>3166</v>
      </c>
    </row>
    <row r="3406" spans="1:12">
      <c r="A3406" s="2" t="s">
        <v>5731</v>
      </c>
      <c r="B3406" s="2">
        <v>419923</v>
      </c>
      <c r="C3406" s="2" t="s">
        <v>3153</v>
      </c>
      <c r="D3406" s="2" t="s">
        <v>3154</v>
      </c>
      <c r="E3406" s="2">
        <v>4813.92</v>
      </c>
      <c r="F3406" s="2">
        <v>4813.92</v>
      </c>
      <c r="G3406" s="34">
        <v>43756</v>
      </c>
      <c r="H3406" s="2">
        <v>161</v>
      </c>
      <c r="I3406" s="2" t="s">
        <v>4174</v>
      </c>
      <c r="J3406" s="2" t="s">
        <v>4101</v>
      </c>
      <c r="K3406" s="2" t="s">
        <v>3150</v>
      </c>
      <c r="L3406" s="373" t="s">
        <v>3166</v>
      </c>
    </row>
    <row r="3407" spans="1:12">
      <c r="A3407" s="2" t="s">
        <v>4111</v>
      </c>
      <c r="B3407" s="2">
        <v>297195</v>
      </c>
      <c r="C3407" s="2" t="s">
        <v>3153</v>
      </c>
      <c r="D3407" s="2" t="s">
        <v>3154</v>
      </c>
      <c r="E3407" s="2">
        <v>68565.960000000006</v>
      </c>
      <c r="F3407" s="2">
        <v>68565.960000000006</v>
      </c>
      <c r="G3407" s="34">
        <v>43761</v>
      </c>
      <c r="H3407" s="2">
        <v>156</v>
      </c>
      <c r="I3407" s="2" t="s">
        <v>4174</v>
      </c>
      <c r="J3407" s="2" t="s">
        <v>4101</v>
      </c>
      <c r="K3407" s="2" t="s">
        <v>3150</v>
      </c>
      <c r="L3407" s="373" t="s">
        <v>3166</v>
      </c>
    </row>
    <row r="3408" spans="1:12">
      <c r="A3408" s="2" t="s">
        <v>4381</v>
      </c>
      <c r="B3408" s="2">
        <v>991311</v>
      </c>
      <c r="C3408" s="2" t="s">
        <v>3153</v>
      </c>
      <c r="D3408" s="2" t="s">
        <v>3154</v>
      </c>
      <c r="E3408" s="2">
        <v>4193.08</v>
      </c>
      <c r="F3408" s="2">
        <v>4193.08</v>
      </c>
      <c r="G3408" s="34">
        <v>43851</v>
      </c>
      <c r="H3408" s="2">
        <v>66</v>
      </c>
      <c r="I3408" s="2" t="s">
        <v>4181</v>
      </c>
      <c r="J3408" s="2" t="s">
        <v>4101</v>
      </c>
      <c r="K3408" s="2" t="s">
        <v>3150</v>
      </c>
      <c r="L3408" s="373" t="s">
        <v>3166</v>
      </c>
    </row>
    <row r="3409" spans="1:12">
      <c r="A3409" s="2" t="s">
        <v>3879</v>
      </c>
      <c r="B3409" s="2">
        <v>161952</v>
      </c>
      <c r="C3409" s="2" t="s">
        <v>3153</v>
      </c>
      <c r="D3409" s="2" t="s">
        <v>3154</v>
      </c>
      <c r="E3409" s="2">
        <v>17334.86</v>
      </c>
      <c r="F3409" s="2">
        <v>17334.86</v>
      </c>
      <c r="G3409" s="34">
        <v>43662</v>
      </c>
      <c r="H3409" s="2">
        <v>255</v>
      </c>
      <c r="I3409" s="2" t="s">
        <v>3870</v>
      </c>
      <c r="J3409" s="2" t="s">
        <v>4101</v>
      </c>
      <c r="K3409" s="2" t="s">
        <v>3150</v>
      </c>
      <c r="L3409" s="373" t="s">
        <v>3166</v>
      </c>
    </row>
    <row r="3410" spans="1:12">
      <c r="A3410" s="2" t="s">
        <v>5736</v>
      </c>
      <c r="B3410" s="2">
        <v>1105613</v>
      </c>
      <c r="C3410" s="2" t="s">
        <v>3153</v>
      </c>
      <c r="D3410" s="2" t="s">
        <v>3154</v>
      </c>
      <c r="E3410" s="2">
        <v>4686.75</v>
      </c>
      <c r="F3410" s="2">
        <v>4686.75</v>
      </c>
      <c r="G3410" s="34">
        <v>43910</v>
      </c>
      <c r="H3410" s="2">
        <v>7</v>
      </c>
      <c r="I3410" s="2" t="s">
        <v>4179</v>
      </c>
      <c r="J3410" s="2" t="s">
        <v>4101</v>
      </c>
      <c r="K3410" s="2" t="s">
        <v>3150</v>
      </c>
      <c r="L3410" s="373" t="s">
        <v>3166</v>
      </c>
    </row>
    <row r="3411" spans="1:12">
      <c r="A3411" s="2" t="s">
        <v>5717</v>
      </c>
      <c r="B3411" s="2">
        <v>783350</v>
      </c>
      <c r="C3411" s="2" t="s">
        <v>3153</v>
      </c>
      <c r="D3411" s="2" t="s">
        <v>3154</v>
      </c>
      <c r="E3411" s="2">
        <v>2444</v>
      </c>
      <c r="F3411" s="2">
        <v>2444</v>
      </c>
      <c r="G3411" s="34">
        <v>43878</v>
      </c>
      <c r="H3411" s="2">
        <v>39</v>
      </c>
      <c r="I3411" s="2" t="s">
        <v>4177</v>
      </c>
      <c r="J3411" s="2" t="s">
        <v>4101</v>
      </c>
      <c r="K3411" s="2" t="s">
        <v>3150</v>
      </c>
      <c r="L3411" s="373" t="s">
        <v>3166</v>
      </c>
    </row>
    <row r="3412" spans="1:12">
      <c r="A3412" s="2" t="s">
        <v>5513</v>
      </c>
      <c r="B3412" s="2">
        <v>1279052</v>
      </c>
      <c r="C3412" s="2" t="s">
        <v>3153</v>
      </c>
      <c r="D3412" s="2" t="s">
        <v>3154</v>
      </c>
      <c r="E3412" s="2">
        <v>26829.34</v>
      </c>
      <c r="F3412" s="2">
        <v>26829.34</v>
      </c>
      <c r="G3412" s="34">
        <v>43890</v>
      </c>
      <c r="H3412" s="2">
        <v>27</v>
      </c>
      <c r="I3412" s="2" t="s">
        <v>4179</v>
      </c>
      <c r="J3412" s="2" t="s">
        <v>4101</v>
      </c>
      <c r="K3412" s="2" t="s">
        <v>3150</v>
      </c>
      <c r="L3412" s="373" t="s">
        <v>3166</v>
      </c>
    </row>
    <row r="3413" spans="1:12">
      <c r="A3413" s="2" t="s">
        <v>3889</v>
      </c>
      <c r="B3413" s="2">
        <v>1086139</v>
      </c>
      <c r="C3413" s="2" t="s">
        <v>3153</v>
      </c>
      <c r="D3413" s="2" t="s">
        <v>3154</v>
      </c>
      <c r="E3413" s="2">
        <v>33464.800000000003</v>
      </c>
      <c r="F3413" s="2">
        <v>33464.800000000003</v>
      </c>
      <c r="G3413" s="34">
        <v>43570</v>
      </c>
      <c r="H3413" s="2">
        <v>347</v>
      </c>
      <c r="I3413" s="2" t="s">
        <v>3870</v>
      </c>
      <c r="J3413" s="2" t="s">
        <v>4101</v>
      </c>
      <c r="K3413" s="2" t="s">
        <v>3150</v>
      </c>
      <c r="L3413" s="373" t="s">
        <v>3166</v>
      </c>
    </row>
    <row r="3414" spans="1:12">
      <c r="A3414" s="2" t="s">
        <v>5737</v>
      </c>
      <c r="B3414" s="2">
        <v>1285365</v>
      </c>
      <c r="C3414" s="2" t="s">
        <v>3153</v>
      </c>
      <c r="D3414" s="2" t="s">
        <v>3154</v>
      </c>
      <c r="E3414" s="2">
        <v>12082.66</v>
      </c>
      <c r="F3414" s="2">
        <v>12082.66</v>
      </c>
      <c r="G3414" s="34">
        <v>43892</v>
      </c>
      <c r="H3414" s="2">
        <v>25</v>
      </c>
      <c r="I3414" s="2" t="s">
        <v>4179</v>
      </c>
      <c r="J3414" s="2" t="s">
        <v>4109</v>
      </c>
      <c r="K3414" s="2" t="s">
        <v>3150</v>
      </c>
      <c r="L3414" s="373" t="s">
        <v>3166</v>
      </c>
    </row>
    <row r="3415" spans="1:12">
      <c r="A3415" s="2" t="s">
        <v>4113</v>
      </c>
      <c r="B3415" s="2">
        <v>469445</v>
      </c>
      <c r="C3415" s="2" t="s">
        <v>3153</v>
      </c>
      <c r="D3415" s="2" t="s">
        <v>3154</v>
      </c>
      <c r="E3415" s="2">
        <v>22067.54</v>
      </c>
      <c r="F3415" s="2">
        <v>22067.54</v>
      </c>
      <c r="G3415" s="34">
        <v>43878</v>
      </c>
      <c r="H3415" s="2">
        <v>39</v>
      </c>
      <c r="I3415" s="2" t="s">
        <v>4177</v>
      </c>
      <c r="J3415" s="2" t="s">
        <v>4101</v>
      </c>
      <c r="K3415" s="2" t="s">
        <v>3150</v>
      </c>
      <c r="L3415" s="373" t="s">
        <v>3166</v>
      </c>
    </row>
    <row r="3416" spans="1:12">
      <c r="A3416" s="2" t="s">
        <v>5738</v>
      </c>
      <c r="B3416" s="2">
        <v>471696</v>
      </c>
      <c r="C3416" s="2" t="s">
        <v>3153</v>
      </c>
      <c r="D3416" s="2" t="s">
        <v>3154</v>
      </c>
      <c r="E3416" s="2">
        <v>7163.83</v>
      </c>
      <c r="F3416" s="2">
        <v>7163.83</v>
      </c>
      <c r="G3416" s="34">
        <v>43890</v>
      </c>
      <c r="H3416" s="2">
        <v>27</v>
      </c>
      <c r="I3416" s="2" t="s">
        <v>4179</v>
      </c>
      <c r="J3416" s="2" t="s">
        <v>4101</v>
      </c>
      <c r="K3416" s="2" t="s">
        <v>3150</v>
      </c>
      <c r="L3416" s="373" t="s">
        <v>3166</v>
      </c>
    </row>
    <row r="3417" spans="1:12">
      <c r="A3417" s="2" t="s">
        <v>4125</v>
      </c>
      <c r="B3417" s="2">
        <v>689743</v>
      </c>
      <c r="C3417" s="2" t="s">
        <v>3153</v>
      </c>
      <c r="D3417" s="2" t="s">
        <v>3154</v>
      </c>
      <c r="E3417" s="2">
        <v>18244.66</v>
      </c>
      <c r="F3417" s="2">
        <v>18244.66</v>
      </c>
      <c r="G3417" s="34">
        <v>43837</v>
      </c>
      <c r="H3417" s="2">
        <v>80</v>
      </c>
      <c r="I3417" s="2" t="s">
        <v>4181</v>
      </c>
      <c r="J3417" s="2" t="s">
        <v>4101</v>
      </c>
      <c r="K3417" s="2" t="s">
        <v>3150</v>
      </c>
      <c r="L3417" s="373" t="s">
        <v>3166</v>
      </c>
    </row>
    <row r="3418" spans="1:12">
      <c r="A3418" s="2" t="s">
        <v>5739</v>
      </c>
      <c r="B3418" s="2">
        <v>160049</v>
      </c>
      <c r="C3418" s="2" t="s">
        <v>3153</v>
      </c>
      <c r="D3418" s="2" t="s">
        <v>3154</v>
      </c>
      <c r="E3418" s="2">
        <v>31553.07</v>
      </c>
      <c r="F3418" s="2">
        <v>31553.07</v>
      </c>
      <c r="G3418" s="34">
        <v>43904</v>
      </c>
      <c r="H3418" s="2">
        <v>13</v>
      </c>
      <c r="I3418" s="2" t="s">
        <v>4179</v>
      </c>
      <c r="J3418" s="2" t="s">
        <v>4101</v>
      </c>
      <c r="K3418" s="2" t="s">
        <v>3150</v>
      </c>
      <c r="L3418" s="373" t="s">
        <v>3166</v>
      </c>
    </row>
    <row r="3419" spans="1:12">
      <c r="A3419" s="2" t="s">
        <v>5740</v>
      </c>
      <c r="B3419" s="2">
        <v>1213394</v>
      </c>
      <c r="C3419" s="2" t="s">
        <v>3153</v>
      </c>
      <c r="D3419" s="2" t="s">
        <v>3154</v>
      </c>
      <c r="E3419" s="2">
        <v>4108.25</v>
      </c>
      <c r="F3419" s="2">
        <v>4108.25</v>
      </c>
      <c r="G3419" s="34">
        <v>43876</v>
      </c>
      <c r="H3419" s="2">
        <v>41</v>
      </c>
      <c r="I3419" s="2" t="s">
        <v>4177</v>
      </c>
      <c r="J3419" s="2" t="s">
        <v>4101</v>
      </c>
      <c r="K3419" s="2" t="s">
        <v>3150</v>
      </c>
      <c r="L3419" s="373" t="s">
        <v>3166</v>
      </c>
    </row>
    <row r="3420" spans="1:12">
      <c r="A3420" s="2" t="s">
        <v>5741</v>
      </c>
      <c r="B3420" s="2">
        <v>991684</v>
      </c>
      <c r="C3420" s="2" t="s">
        <v>3153</v>
      </c>
      <c r="D3420" s="2" t="s">
        <v>3154</v>
      </c>
      <c r="E3420" s="2">
        <v>7136.62</v>
      </c>
      <c r="F3420" s="2">
        <v>943.3</v>
      </c>
      <c r="G3420" s="34">
        <v>43747</v>
      </c>
      <c r="H3420" s="2">
        <v>170</v>
      </c>
      <c r="I3420" s="2" t="s">
        <v>4174</v>
      </c>
      <c r="J3420" s="2" t="s">
        <v>4101</v>
      </c>
      <c r="K3420" s="2" t="s">
        <v>3150</v>
      </c>
      <c r="L3420" s="373" t="s">
        <v>3166</v>
      </c>
    </row>
    <row r="3421" spans="1:12">
      <c r="A3421" s="2" t="s">
        <v>5742</v>
      </c>
      <c r="B3421" s="2">
        <v>1098885</v>
      </c>
      <c r="C3421" s="2" t="s">
        <v>3153</v>
      </c>
      <c r="D3421" s="2" t="s">
        <v>3154</v>
      </c>
      <c r="E3421" s="2">
        <v>918.76</v>
      </c>
      <c r="F3421" s="2">
        <v>918.76</v>
      </c>
      <c r="G3421" s="34">
        <v>43899</v>
      </c>
      <c r="H3421" s="2">
        <v>18</v>
      </c>
      <c r="I3421" s="2" t="s">
        <v>4179</v>
      </c>
      <c r="J3421" s="2" t="s">
        <v>4101</v>
      </c>
      <c r="K3421" s="2" t="s">
        <v>3150</v>
      </c>
      <c r="L3421" s="373" t="s">
        <v>3166</v>
      </c>
    </row>
    <row r="3422" spans="1:12">
      <c r="A3422" s="2" t="s">
        <v>5743</v>
      </c>
      <c r="B3422" s="2">
        <v>1031294</v>
      </c>
      <c r="C3422" s="2" t="s">
        <v>3153</v>
      </c>
      <c r="D3422" s="2" t="s">
        <v>3154</v>
      </c>
      <c r="E3422" s="2">
        <v>3827.2</v>
      </c>
      <c r="F3422" s="2">
        <v>3827.2</v>
      </c>
      <c r="G3422" s="34">
        <v>43845</v>
      </c>
      <c r="H3422" s="2">
        <v>72</v>
      </c>
      <c r="I3422" s="2" t="s">
        <v>4181</v>
      </c>
      <c r="J3422" s="2" t="s">
        <v>4101</v>
      </c>
      <c r="K3422" s="2" t="s">
        <v>3150</v>
      </c>
      <c r="L3422" s="373" t="s">
        <v>3166</v>
      </c>
    </row>
    <row r="3423" spans="1:12">
      <c r="A3423" s="2" t="s">
        <v>3879</v>
      </c>
      <c r="B3423" s="2">
        <v>365296</v>
      </c>
      <c r="C3423" s="2" t="s">
        <v>3153</v>
      </c>
      <c r="D3423" s="2" t="s">
        <v>3154</v>
      </c>
      <c r="E3423" s="2">
        <v>3028.43</v>
      </c>
      <c r="F3423" s="2">
        <v>3028.43</v>
      </c>
      <c r="G3423" s="34">
        <v>43662</v>
      </c>
      <c r="H3423" s="2">
        <v>255</v>
      </c>
      <c r="I3423" s="2" t="s">
        <v>3870</v>
      </c>
      <c r="J3423" s="2" t="s">
        <v>4101</v>
      </c>
      <c r="K3423" s="2" t="s">
        <v>3150</v>
      </c>
      <c r="L3423" s="373" t="s">
        <v>3166</v>
      </c>
    </row>
    <row r="3424" spans="1:12">
      <c r="A3424" s="2" t="s">
        <v>5744</v>
      </c>
      <c r="B3424" s="2">
        <v>457511</v>
      </c>
      <c r="C3424" s="2" t="s">
        <v>3153</v>
      </c>
      <c r="D3424" s="2" t="s">
        <v>3154</v>
      </c>
      <c r="E3424" s="2">
        <v>5860.48</v>
      </c>
      <c r="F3424" s="2">
        <v>5860.48</v>
      </c>
      <c r="G3424" s="34">
        <v>43904</v>
      </c>
      <c r="H3424" s="2">
        <v>13</v>
      </c>
      <c r="I3424" s="2" t="s">
        <v>4179</v>
      </c>
      <c r="J3424" s="2" t="s">
        <v>4101</v>
      </c>
      <c r="K3424" s="2" t="s">
        <v>3150</v>
      </c>
      <c r="L3424" s="373" t="s">
        <v>3166</v>
      </c>
    </row>
    <row r="3425" spans="1:12">
      <c r="A3425" s="2" t="s">
        <v>4122</v>
      </c>
      <c r="B3425" s="2">
        <v>1160286</v>
      </c>
      <c r="C3425" s="2" t="s">
        <v>3153</v>
      </c>
      <c r="D3425" s="2" t="s">
        <v>3154</v>
      </c>
      <c r="E3425" s="2">
        <v>1991.52</v>
      </c>
      <c r="F3425" s="2">
        <v>1991.52</v>
      </c>
      <c r="G3425" s="34">
        <v>43705</v>
      </c>
      <c r="H3425" s="2">
        <v>212</v>
      </c>
      <c r="I3425" s="2" t="s">
        <v>3870</v>
      </c>
      <c r="J3425" s="2" t="s">
        <v>4109</v>
      </c>
      <c r="K3425" s="2" t="s">
        <v>3150</v>
      </c>
      <c r="L3425" s="373" t="s">
        <v>3166</v>
      </c>
    </row>
    <row r="3426" spans="1:12">
      <c r="A3426" s="2" t="s">
        <v>4108</v>
      </c>
      <c r="B3426" s="2">
        <v>1154001</v>
      </c>
      <c r="C3426" s="2" t="s">
        <v>3153</v>
      </c>
      <c r="D3426" s="2" t="s">
        <v>3154</v>
      </c>
      <c r="E3426" s="2">
        <v>2345.6799999999998</v>
      </c>
      <c r="F3426" s="2">
        <v>2345.6799999999998</v>
      </c>
      <c r="G3426" s="34">
        <v>43567</v>
      </c>
      <c r="H3426" s="2">
        <v>350</v>
      </c>
      <c r="I3426" s="2" t="s">
        <v>3870</v>
      </c>
      <c r="J3426" s="2" t="s">
        <v>4109</v>
      </c>
      <c r="K3426" s="2" t="s">
        <v>3150</v>
      </c>
      <c r="L3426" s="373" t="s">
        <v>3166</v>
      </c>
    </row>
    <row r="3427" spans="1:12">
      <c r="A3427" s="2" t="s">
        <v>5745</v>
      </c>
      <c r="B3427" s="2">
        <v>686748</v>
      </c>
      <c r="C3427" s="2" t="s">
        <v>3153</v>
      </c>
      <c r="D3427" s="2" t="s">
        <v>3154</v>
      </c>
      <c r="E3427" s="2">
        <v>23584.75</v>
      </c>
      <c r="F3427" s="2">
        <v>5584.75</v>
      </c>
      <c r="G3427" s="34">
        <v>43752</v>
      </c>
      <c r="H3427" s="2">
        <v>165</v>
      </c>
      <c r="I3427" s="2" t="s">
        <v>4174</v>
      </c>
      <c r="J3427" s="2" t="s">
        <v>4101</v>
      </c>
      <c r="K3427" s="2" t="s">
        <v>3150</v>
      </c>
      <c r="L3427" s="373" t="s">
        <v>3166</v>
      </c>
    </row>
    <row r="3428" spans="1:12">
      <c r="A3428" s="2" t="s">
        <v>4121</v>
      </c>
      <c r="B3428" s="2">
        <v>160033</v>
      </c>
      <c r="C3428" s="2" t="s">
        <v>3153</v>
      </c>
      <c r="D3428" s="2" t="s">
        <v>3154</v>
      </c>
      <c r="E3428" s="2">
        <v>1775.06</v>
      </c>
      <c r="F3428" s="2">
        <v>1775.06</v>
      </c>
      <c r="G3428" s="34">
        <v>43789</v>
      </c>
      <c r="H3428" s="2">
        <v>128</v>
      </c>
      <c r="I3428" s="2" t="s">
        <v>4174</v>
      </c>
      <c r="J3428" s="2" t="s">
        <v>4101</v>
      </c>
      <c r="K3428" s="2" t="s">
        <v>3150</v>
      </c>
      <c r="L3428" s="373" t="s">
        <v>3166</v>
      </c>
    </row>
    <row r="3429" spans="1:12">
      <c r="A3429" s="2" t="s">
        <v>4374</v>
      </c>
      <c r="B3429" s="2">
        <v>843824</v>
      </c>
      <c r="C3429" s="2" t="s">
        <v>3153</v>
      </c>
      <c r="D3429" s="2" t="s">
        <v>3154</v>
      </c>
      <c r="E3429" s="2">
        <v>9514.09</v>
      </c>
      <c r="F3429" s="2">
        <v>9514.09</v>
      </c>
      <c r="G3429" s="34">
        <v>43911</v>
      </c>
      <c r="H3429" s="2">
        <v>6</v>
      </c>
      <c r="I3429" s="2" t="s">
        <v>4179</v>
      </c>
      <c r="J3429" s="2" t="s">
        <v>4101</v>
      </c>
      <c r="K3429" s="2" t="s">
        <v>3150</v>
      </c>
      <c r="L3429" s="373" t="s">
        <v>3166</v>
      </c>
    </row>
    <row r="3430" spans="1:12">
      <c r="A3430" s="2" t="s">
        <v>5746</v>
      </c>
      <c r="B3430" s="2">
        <v>662571</v>
      </c>
      <c r="C3430" s="2" t="s">
        <v>3153</v>
      </c>
      <c r="D3430" s="2" t="s">
        <v>3154</v>
      </c>
      <c r="E3430" s="2">
        <v>9871.4699999999993</v>
      </c>
      <c r="F3430" s="2">
        <v>435.01</v>
      </c>
      <c r="G3430" s="34">
        <v>43866</v>
      </c>
      <c r="H3430" s="2">
        <v>51</v>
      </c>
      <c r="I3430" s="2" t="s">
        <v>4177</v>
      </c>
      <c r="J3430" s="2" t="s">
        <v>4101</v>
      </c>
      <c r="K3430" s="2" t="s">
        <v>3150</v>
      </c>
      <c r="L3430" s="373" t="s">
        <v>3166</v>
      </c>
    </row>
    <row r="3431" spans="1:12">
      <c r="A3431" s="2" t="s">
        <v>5733</v>
      </c>
      <c r="B3431" s="2">
        <v>880380</v>
      </c>
      <c r="C3431" s="2" t="s">
        <v>3153</v>
      </c>
      <c r="D3431" s="2" t="s">
        <v>3154</v>
      </c>
      <c r="E3431" s="2">
        <v>5724</v>
      </c>
      <c r="F3431" s="2">
        <v>5724</v>
      </c>
      <c r="G3431" s="34">
        <v>43854</v>
      </c>
      <c r="H3431" s="2">
        <v>63</v>
      </c>
      <c r="I3431" s="2" t="s">
        <v>4181</v>
      </c>
      <c r="J3431" s="2" t="s">
        <v>4101</v>
      </c>
      <c r="K3431" s="2" t="s">
        <v>3150</v>
      </c>
      <c r="L3431" s="373" t="s">
        <v>3166</v>
      </c>
    </row>
    <row r="3432" spans="1:12">
      <c r="A3432" s="2" t="s">
        <v>5696</v>
      </c>
      <c r="B3432" s="2">
        <v>883840</v>
      </c>
      <c r="C3432" s="2" t="s">
        <v>3153</v>
      </c>
      <c r="D3432" s="2" t="s">
        <v>3154</v>
      </c>
      <c r="E3432" s="2">
        <v>12082.66</v>
      </c>
      <c r="F3432" s="2">
        <v>12082.66</v>
      </c>
      <c r="G3432" s="34">
        <v>43889</v>
      </c>
      <c r="H3432" s="2">
        <v>28</v>
      </c>
      <c r="I3432" s="2" t="s">
        <v>4179</v>
      </c>
      <c r="J3432" s="2" t="s">
        <v>4109</v>
      </c>
      <c r="K3432" s="2" t="s">
        <v>3150</v>
      </c>
      <c r="L3432" s="373" t="s">
        <v>3166</v>
      </c>
    </row>
    <row r="3433" spans="1:12">
      <c r="A3433" s="2" t="s">
        <v>5747</v>
      </c>
      <c r="B3433" s="2">
        <v>412571</v>
      </c>
      <c r="C3433" s="2" t="s">
        <v>3153</v>
      </c>
      <c r="D3433" s="2" t="s">
        <v>3154</v>
      </c>
      <c r="E3433" s="2">
        <v>1884.19</v>
      </c>
      <c r="F3433" s="2">
        <v>1884.19</v>
      </c>
      <c r="G3433" s="34">
        <v>43857</v>
      </c>
      <c r="H3433" s="2">
        <v>60</v>
      </c>
      <c r="I3433" s="2" t="s">
        <v>4177</v>
      </c>
      <c r="J3433" s="2" t="s">
        <v>4101</v>
      </c>
      <c r="K3433" s="2" t="s">
        <v>3150</v>
      </c>
      <c r="L3433" s="373" t="s">
        <v>3166</v>
      </c>
    </row>
    <row r="3434" spans="1:12">
      <c r="A3434" s="2" t="s">
        <v>4121</v>
      </c>
      <c r="B3434" s="2">
        <v>160033</v>
      </c>
      <c r="C3434" s="2" t="s">
        <v>3153</v>
      </c>
      <c r="D3434" s="2" t="s">
        <v>3154</v>
      </c>
      <c r="E3434" s="2">
        <v>13330.82</v>
      </c>
      <c r="F3434" s="2">
        <v>13330.82</v>
      </c>
      <c r="G3434" s="34">
        <v>43769</v>
      </c>
      <c r="H3434" s="2">
        <v>148</v>
      </c>
      <c r="I3434" s="2" t="s">
        <v>4174</v>
      </c>
      <c r="J3434" s="2" t="s">
        <v>4101</v>
      </c>
      <c r="K3434" s="2" t="s">
        <v>3150</v>
      </c>
      <c r="L3434" s="373" t="s">
        <v>3166</v>
      </c>
    </row>
    <row r="3435" spans="1:12">
      <c r="A3435" s="2" t="s">
        <v>5700</v>
      </c>
      <c r="B3435" s="2">
        <v>883512</v>
      </c>
      <c r="C3435" s="2" t="s">
        <v>3153</v>
      </c>
      <c r="D3435" s="2" t="s">
        <v>3154</v>
      </c>
      <c r="E3435" s="2">
        <v>5355.9</v>
      </c>
      <c r="F3435" s="2">
        <v>625.79</v>
      </c>
      <c r="G3435" s="34">
        <v>43844</v>
      </c>
      <c r="H3435" s="2">
        <v>73</v>
      </c>
      <c r="I3435" s="2" t="s">
        <v>4181</v>
      </c>
      <c r="J3435" s="2" t="s">
        <v>4101</v>
      </c>
      <c r="K3435" s="2" t="s">
        <v>3150</v>
      </c>
      <c r="L3435" s="373" t="s">
        <v>3166</v>
      </c>
    </row>
    <row r="3436" spans="1:12">
      <c r="A3436" s="2" t="s">
        <v>5748</v>
      </c>
      <c r="B3436" s="2">
        <v>1244378</v>
      </c>
      <c r="C3436" s="2" t="s">
        <v>3153</v>
      </c>
      <c r="D3436" s="2" t="s">
        <v>3154</v>
      </c>
      <c r="E3436" s="2">
        <v>8774.7000000000007</v>
      </c>
      <c r="F3436" s="2">
        <v>8774.7000000000007</v>
      </c>
      <c r="G3436" s="34">
        <v>43763</v>
      </c>
      <c r="H3436" s="2">
        <v>154</v>
      </c>
      <c r="I3436" s="2" t="s">
        <v>4174</v>
      </c>
      <c r="J3436" s="2" t="s">
        <v>4101</v>
      </c>
      <c r="K3436" s="2" t="s">
        <v>3150</v>
      </c>
      <c r="L3436" s="373" t="s">
        <v>3166</v>
      </c>
    </row>
    <row r="3437" spans="1:12">
      <c r="A3437" s="2" t="s">
        <v>5749</v>
      </c>
      <c r="B3437" s="2">
        <v>1088591</v>
      </c>
      <c r="C3437" s="2" t="s">
        <v>3153</v>
      </c>
      <c r="D3437" s="2" t="s">
        <v>3154</v>
      </c>
      <c r="E3437" s="2">
        <v>3708.11</v>
      </c>
      <c r="F3437" s="2">
        <v>3708.11</v>
      </c>
      <c r="G3437" s="34">
        <v>43799</v>
      </c>
      <c r="H3437" s="2">
        <v>118</v>
      </c>
      <c r="I3437" s="2" t="s">
        <v>4174</v>
      </c>
      <c r="J3437" s="2" t="s">
        <v>4101</v>
      </c>
      <c r="K3437" s="2" t="s">
        <v>3150</v>
      </c>
      <c r="L3437" s="373" t="s">
        <v>3166</v>
      </c>
    </row>
    <row r="3438" spans="1:12">
      <c r="A3438" s="2" t="s">
        <v>4123</v>
      </c>
      <c r="B3438" s="2">
        <v>1194974</v>
      </c>
      <c r="C3438" s="2" t="s">
        <v>3153</v>
      </c>
      <c r="D3438" s="2" t="s">
        <v>3154</v>
      </c>
      <c r="E3438" s="2">
        <v>12742.68</v>
      </c>
      <c r="F3438" s="2">
        <v>254.68</v>
      </c>
      <c r="G3438" s="34">
        <v>43605</v>
      </c>
      <c r="H3438" s="2">
        <v>312</v>
      </c>
      <c r="I3438" s="2" t="s">
        <v>3870</v>
      </c>
      <c r="J3438" s="2" t="s">
        <v>4101</v>
      </c>
      <c r="K3438" s="2" t="s">
        <v>3150</v>
      </c>
      <c r="L3438" s="373" t="s">
        <v>3166</v>
      </c>
    </row>
    <row r="3439" spans="1:12">
      <c r="A3439" s="2" t="s">
        <v>5749</v>
      </c>
      <c r="B3439" s="2">
        <v>1088591</v>
      </c>
      <c r="C3439" s="2" t="s">
        <v>3153</v>
      </c>
      <c r="D3439" s="2" t="s">
        <v>3154</v>
      </c>
      <c r="E3439" s="2">
        <v>2213.4</v>
      </c>
      <c r="F3439" s="2">
        <v>2213.4</v>
      </c>
      <c r="G3439" s="34">
        <v>43810</v>
      </c>
      <c r="H3439" s="2">
        <v>107</v>
      </c>
      <c r="I3439" s="2" t="s">
        <v>4174</v>
      </c>
      <c r="J3439" s="2" t="s">
        <v>4101</v>
      </c>
      <c r="K3439" s="2" t="s">
        <v>3150</v>
      </c>
      <c r="L3439" s="373" t="s">
        <v>3166</v>
      </c>
    </row>
    <row r="3440" spans="1:12">
      <c r="A3440" s="2" t="s">
        <v>5750</v>
      </c>
      <c r="B3440" s="2">
        <v>118212</v>
      </c>
      <c r="C3440" s="2" t="s">
        <v>3153</v>
      </c>
      <c r="D3440" s="2" t="s">
        <v>3154</v>
      </c>
      <c r="E3440" s="2">
        <v>2393</v>
      </c>
      <c r="F3440" s="2">
        <v>2393</v>
      </c>
      <c r="G3440" s="34">
        <v>43886</v>
      </c>
      <c r="H3440" s="2">
        <v>31</v>
      </c>
      <c r="I3440" s="2" t="s">
        <v>4177</v>
      </c>
      <c r="J3440" s="2" t="s">
        <v>4101</v>
      </c>
      <c r="K3440" s="2" t="s">
        <v>3150</v>
      </c>
      <c r="L3440" s="373" t="s">
        <v>3166</v>
      </c>
    </row>
    <row r="3441" spans="1:12">
      <c r="A3441" s="2" t="s">
        <v>5751</v>
      </c>
      <c r="B3441" s="2">
        <v>119718</v>
      </c>
      <c r="C3441" s="2" t="s">
        <v>3153</v>
      </c>
      <c r="D3441" s="2" t="s">
        <v>3154</v>
      </c>
      <c r="E3441" s="2">
        <v>2621.6</v>
      </c>
      <c r="F3441" s="2">
        <v>1000</v>
      </c>
      <c r="G3441" s="34">
        <v>43877</v>
      </c>
      <c r="H3441" s="2">
        <v>40</v>
      </c>
      <c r="I3441" s="2" t="s">
        <v>4177</v>
      </c>
      <c r="J3441" s="2" t="s">
        <v>4101</v>
      </c>
      <c r="K3441" s="2" t="s">
        <v>3150</v>
      </c>
      <c r="L3441" s="373" t="s">
        <v>3166</v>
      </c>
    </row>
    <row r="3442" spans="1:12">
      <c r="A3442" s="2" t="s">
        <v>5752</v>
      </c>
      <c r="B3442" s="2">
        <v>1072442</v>
      </c>
      <c r="C3442" s="2" t="s">
        <v>3153</v>
      </c>
      <c r="D3442" s="2" t="s">
        <v>3154</v>
      </c>
      <c r="E3442" s="2">
        <v>655.01</v>
      </c>
      <c r="F3442" s="2">
        <v>655.01</v>
      </c>
      <c r="G3442" s="34">
        <v>43910</v>
      </c>
      <c r="H3442" s="2">
        <v>7</v>
      </c>
      <c r="I3442" s="2" t="s">
        <v>4179</v>
      </c>
      <c r="J3442" s="2" t="s">
        <v>4101</v>
      </c>
      <c r="K3442" s="2" t="s">
        <v>3150</v>
      </c>
      <c r="L3442" s="373" t="s">
        <v>3166</v>
      </c>
    </row>
    <row r="3443" spans="1:12">
      <c r="A3443" s="2" t="s">
        <v>5752</v>
      </c>
      <c r="B3443" s="2">
        <v>1072442</v>
      </c>
      <c r="C3443" s="2" t="s">
        <v>3153</v>
      </c>
      <c r="D3443" s="2" t="s">
        <v>3154</v>
      </c>
      <c r="E3443" s="2">
        <v>472.01</v>
      </c>
      <c r="F3443" s="2">
        <v>472.01</v>
      </c>
      <c r="G3443" s="34">
        <v>43906</v>
      </c>
      <c r="H3443" s="2">
        <v>11</v>
      </c>
      <c r="I3443" s="2" t="s">
        <v>4179</v>
      </c>
      <c r="J3443" s="2" t="s">
        <v>4101</v>
      </c>
      <c r="K3443" s="2" t="s">
        <v>3150</v>
      </c>
      <c r="L3443" s="373" t="s">
        <v>3166</v>
      </c>
    </row>
    <row r="3444" spans="1:12">
      <c r="A3444" s="2" t="s">
        <v>5714</v>
      </c>
      <c r="B3444" s="2">
        <v>1287579</v>
      </c>
      <c r="C3444" s="2" t="s">
        <v>3153</v>
      </c>
      <c r="D3444" s="2" t="s">
        <v>3154</v>
      </c>
      <c r="E3444" s="2">
        <v>3252.53</v>
      </c>
      <c r="F3444" s="2">
        <v>3252.53</v>
      </c>
      <c r="G3444" s="34">
        <v>43899</v>
      </c>
      <c r="H3444" s="2">
        <v>18</v>
      </c>
      <c r="I3444" s="2" t="s">
        <v>4179</v>
      </c>
      <c r="J3444" s="2" t="s">
        <v>4109</v>
      </c>
      <c r="K3444" s="2" t="s">
        <v>3150</v>
      </c>
      <c r="L3444" s="373" t="s">
        <v>3166</v>
      </c>
    </row>
    <row r="3445" spans="1:12">
      <c r="A3445" s="2" t="s">
        <v>4124</v>
      </c>
      <c r="B3445" s="2">
        <v>774561</v>
      </c>
      <c r="C3445" s="2" t="s">
        <v>3153</v>
      </c>
      <c r="D3445" s="2" t="s">
        <v>3154</v>
      </c>
      <c r="E3445" s="2">
        <v>18444.02</v>
      </c>
      <c r="F3445" s="2">
        <v>18444.02</v>
      </c>
      <c r="G3445" s="34">
        <v>43687</v>
      </c>
      <c r="H3445" s="2">
        <v>230</v>
      </c>
      <c r="I3445" s="2" t="s">
        <v>3870</v>
      </c>
      <c r="J3445" s="2" t="s">
        <v>4101</v>
      </c>
      <c r="K3445" s="2" t="s">
        <v>3150</v>
      </c>
      <c r="L3445" s="373" t="s">
        <v>3166</v>
      </c>
    </row>
    <row r="3446" spans="1:12">
      <c r="A3446" s="2" t="s">
        <v>5753</v>
      </c>
      <c r="B3446" s="2">
        <v>682072</v>
      </c>
      <c r="C3446" s="2" t="s">
        <v>3153</v>
      </c>
      <c r="D3446" s="2" t="s">
        <v>3154</v>
      </c>
      <c r="E3446" s="2">
        <v>1900</v>
      </c>
      <c r="F3446" s="2">
        <v>1900</v>
      </c>
      <c r="G3446" s="34">
        <v>43882</v>
      </c>
      <c r="H3446" s="2">
        <v>35</v>
      </c>
      <c r="I3446" s="2" t="s">
        <v>4177</v>
      </c>
      <c r="J3446" s="2" t="s">
        <v>4101</v>
      </c>
      <c r="K3446" s="2" t="s">
        <v>3150</v>
      </c>
      <c r="L3446" s="373" t="s">
        <v>3166</v>
      </c>
    </row>
    <row r="3447" spans="1:12">
      <c r="A3447" s="2" t="s">
        <v>5754</v>
      </c>
      <c r="B3447" s="2">
        <v>348964</v>
      </c>
      <c r="C3447" s="2" t="s">
        <v>3153</v>
      </c>
      <c r="D3447" s="2" t="s">
        <v>3154</v>
      </c>
      <c r="E3447" s="2">
        <v>1419.33</v>
      </c>
      <c r="F3447" s="2">
        <v>219.33</v>
      </c>
      <c r="G3447" s="34">
        <v>43894</v>
      </c>
      <c r="H3447" s="2">
        <v>23</v>
      </c>
      <c r="I3447" s="2" t="s">
        <v>4179</v>
      </c>
      <c r="J3447" s="2" t="s">
        <v>4109</v>
      </c>
      <c r="K3447" s="2" t="s">
        <v>3150</v>
      </c>
      <c r="L3447" s="373" t="s">
        <v>3166</v>
      </c>
    </row>
    <row r="3448" spans="1:12">
      <c r="A3448" s="2" t="s">
        <v>5755</v>
      </c>
      <c r="B3448" s="2">
        <v>120100</v>
      </c>
      <c r="C3448" s="2" t="s">
        <v>3153</v>
      </c>
      <c r="D3448" s="2" t="s">
        <v>3154</v>
      </c>
      <c r="E3448" s="2">
        <v>9694.0499999999993</v>
      </c>
      <c r="F3448" s="2">
        <v>9694.0499999999993</v>
      </c>
      <c r="G3448" s="34">
        <v>43882</v>
      </c>
      <c r="H3448" s="2">
        <v>35</v>
      </c>
      <c r="I3448" s="2" t="s">
        <v>4177</v>
      </c>
      <c r="J3448" s="2" t="s">
        <v>4101</v>
      </c>
      <c r="K3448" s="2" t="s">
        <v>3150</v>
      </c>
      <c r="L3448" s="373" t="s">
        <v>3166</v>
      </c>
    </row>
    <row r="3449" spans="1:12">
      <c r="A3449" s="2" t="s">
        <v>5725</v>
      </c>
      <c r="B3449" s="2">
        <v>121495</v>
      </c>
      <c r="C3449" s="2" t="s">
        <v>3153</v>
      </c>
      <c r="D3449" s="2" t="s">
        <v>3154</v>
      </c>
      <c r="E3449" s="2">
        <v>17407.05</v>
      </c>
      <c r="F3449" s="2">
        <v>17407.05</v>
      </c>
      <c r="G3449" s="34">
        <v>43822</v>
      </c>
      <c r="H3449" s="2">
        <v>95</v>
      </c>
      <c r="I3449" s="2" t="s">
        <v>4174</v>
      </c>
      <c r="J3449" s="2" t="s">
        <v>4101</v>
      </c>
      <c r="K3449" s="2" t="s">
        <v>3150</v>
      </c>
      <c r="L3449" s="373" t="s">
        <v>3166</v>
      </c>
    </row>
    <row r="3450" spans="1:12">
      <c r="A3450" s="2" t="s">
        <v>5756</v>
      </c>
      <c r="B3450" s="2">
        <v>894177</v>
      </c>
      <c r="C3450" s="2" t="s">
        <v>3153</v>
      </c>
      <c r="D3450" s="2" t="s">
        <v>3154</v>
      </c>
      <c r="E3450" s="2">
        <v>14962.73</v>
      </c>
      <c r="F3450" s="2">
        <v>14962.73</v>
      </c>
      <c r="G3450" s="34">
        <v>43879</v>
      </c>
      <c r="H3450" s="2">
        <v>38</v>
      </c>
      <c r="I3450" s="2" t="s">
        <v>4177</v>
      </c>
      <c r="J3450" s="2" t="s">
        <v>4101</v>
      </c>
      <c r="K3450" s="2" t="s">
        <v>3150</v>
      </c>
      <c r="L3450" s="373" t="s">
        <v>3166</v>
      </c>
    </row>
    <row r="3451" spans="1:12">
      <c r="A3451" s="2" t="s">
        <v>5757</v>
      </c>
      <c r="B3451" s="2">
        <v>1142606</v>
      </c>
      <c r="C3451" s="2" t="s">
        <v>3153</v>
      </c>
      <c r="D3451" s="2" t="s">
        <v>3154</v>
      </c>
      <c r="E3451" s="2">
        <v>10038.120000000001</v>
      </c>
      <c r="F3451" s="2">
        <v>10038.120000000001</v>
      </c>
      <c r="G3451" s="34">
        <v>43910</v>
      </c>
      <c r="H3451" s="2">
        <v>7</v>
      </c>
      <c r="I3451" s="2" t="s">
        <v>4179</v>
      </c>
      <c r="J3451" s="2" t="s">
        <v>4101</v>
      </c>
      <c r="K3451" s="2" t="s">
        <v>3150</v>
      </c>
      <c r="L3451" s="373" t="s">
        <v>3166</v>
      </c>
    </row>
    <row r="3452" spans="1:12">
      <c r="A3452" s="2" t="s">
        <v>4119</v>
      </c>
      <c r="B3452" s="2">
        <v>1173148</v>
      </c>
      <c r="C3452" s="2" t="s">
        <v>3153</v>
      </c>
      <c r="D3452" s="2" t="s">
        <v>3154</v>
      </c>
      <c r="E3452" s="2">
        <v>5297.09</v>
      </c>
      <c r="F3452" s="2">
        <v>5297.09</v>
      </c>
      <c r="G3452" s="34">
        <v>43883</v>
      </c>
      <c r="H3452" s="2">
        <v>34</v>
      </c>
      <c r="I3452" s="2" t="s">
        <v>4177</v>
      </c>
      <c r="J3452" s="2" t="s">
        <v>4101</v>
      </c>
      <c r="K3452" s="2" t="s">
        <v>3150</v>
      </c>
      <c r="L3452" s="373" t="s">
        <v>3166</v>
      </c>
    </row>
    <row r="3453" spans="1:12">
      <c r="A3453" s="2" t="s">
        <v>4327</v>
      </c>
      <c r="B3453" s="2">
        <v>618488</v>
      </c>
      <c r="C3453" s="2" t="s">
        <v>3153</v>
      </c>
      <c r="D3453" s="2" t="s">
        <v>3154</v>
      </c>
      <c r="E3453" s="2">
        <v>1112.02</v>
      </c>
      <c r="F3453" s="2">
        <v>1112.02</v>
      </c>
      <c r="G3453" s="34">
        <v>43888</v>
      </c>
      <c r="H3453" s="2">
        <v>29</v>
      </c>
      <c r="I3453" s="2" t="s">
        <v>4179</v>
      </c>
      <c r="J3453" s="2" t="s">
        <v>4101</v>
      </c>
      <c r="K3453" s="2" t="s">
        <v>3150</v>
      </c>
      <c r="L3453" s="373" t="s">
        <v>3166</v>
      </c>
    </row>
    <row r="3454" spans="1:12">
      <c r="A3454" s="2" t="s">
        <v>5733</v>
      </c>
      <c r="B3454" s="2">
        <v>880380</v>
      </c>
      <c r="C3454" s="2" t="s">
        <v>3153</v>
      </c>
      <c r="D3454" s="2" t="s">
        <v>3154</v>
      </c>
      <c r="E3454" s="2">
        <v>4487.99</v>
      </c>
      <c r="F3454" s="2">
        <v>4487.99</v>
      </c>
      <c r="G3454" s="34">
        <v>43854</v>
      </c>
      <c r="H3454" s="2">
        <v>63</v>
      </c>
      <c r="I3454" s="2" t="s">
        <v>4181</v>
      </c>
      <c r="J3454" s="2" t="s">
        <v>4101</v>
      </c>
      <c r="K3454" s="2" t="s">
        <v>3150</v>
      </c>
      <c r="L3454" s="373" t="s">
        <v>3166</v>
      </c>
    </row>
    <row r="3455" spans="1:12">
      <c r="A3455" s="2" t="s">
        <v>5711</v>
      </c>
      <c r="B3455" s="2">
        <v>457885</v>
      </c>
      <c r="C3455" s="2" t="s">
        <v>3153</v>
      </c>
      <c r="D3455" s="2" t="s">
        <v>3154</v>
      </c>
      <c r="E3455" s="2">
        <v>51.02</v>
      </c>
      <c r="F3455" s="2">
        <v>51.02</v>
      </c>
      <c r="G3455" s="34">
        <v>43907</v>
      </c>
      <c r="H3455" s="2">
        <v>10</v>
      </c>
      <c r="I3455" s="2" t="s">
        <v>4179</v>
      </c>
      <c r="J3455" s="2" t="s">
        <v>4109</v>
      </c>
      <c r="K3455" s="2" t="s">
        <v>3150</v>
      </c>
      <c r="L3455" s="373" t="s">
        <v>3166</v>
      </c>
    </row>
    <row r="3456" spans="1:12">
      <c r="A3456" s="2" t="s">
        <v>5758</v>
      </c>
      <c r="B3456" s="2">
        <v>417641</v>
      </c>
      <c r="C3456" s="2" t="s">
        <v>3153</v>
      </c>
      <c r="D3456" s="2" t="s">
        <v>3154</v>
      </c>
      <c r="E3456" s="2">
        <v>1953</v>
      </c>
      <c r="F3456" s="2">
        <v>1953</v>
      </c>
      <c r="G3456" s="34">
        <v>43889</v>
      </c>
      <c r="H3456" s="2">
        <v>28</v>
      </c>
      <c r="I3456" s="2" t="s">
        <v>4179</v>
      </c>
      <c r="J3456" s="2" t="s">
        <v>4101</v>
      </c>
      <c r="K3456" s="2" t="s">
        <v>3150</v>
      </c>
      <c r="L3456" s="373" t="s">
        <v>3166</v>
      </c>
    </row>
    <row r="3457" spans="1:12">
      <c r="A3457" s="2" t="s">
        <v>5759</v>
      </c>
      <c r="B3457" s="2">
        <v>121222</v>
      </c>
      <c r="C3457" s="2" t="s">
        <v>3153</v>
      </c>
      <c r="D3457" s="2" t="s">
        <v>3154</v>
      </c>
      <c r="E3457" s="2">
        <v>13159</v>
      </c>
      <c r="F3457" s="2">
        <v>13159</v>
      </c>
      <c r="G3457" s="34">
        <v>43754</v>
      </c>
      <c r="H3457" s="2">
        <v>163</v>
      </c>
      <c r="I3457" s="2" t="s">
        <v>4174</v>
      </c>
      <c r="J3457" s="2" t="s">
        <v>4101</v>
      </c>
      <c r="K3457" s="2" t="s">
        <v>3150</v>
      </c>
      <c r="L3457" s="373" t="s">
        <v>3166</v>
      </c>
    </row>
    <row r="3458" spans="1:12">
      <c r="A3458" s="2" t="s">
        <v>4125</v>
      </c>
      <c r="B3458" s="2">
        <v>689743</v>
      </c>
      <c r="C3458" s="2" t="s">
        <v>3153</v>
      </c>
      <c r="D3458" s="2" t="s">
        <v>3154</v>
      </c>
      <c r="E3458" s="2">
        <v>2448.71</v>
      </c>
      <c r="F3458" s="2">
        <v>2448.71</v>
      </c>
      <c r="G3458" s="34">
        <v>43663</v>
      </c>
      <c r="H3458" s="2">
        <v>254</v>
      </c>
      <c r="I3458" s="2" t="s">
        <v>3870</v>
      </c>
      <c r="J3458" s="2" t="s">
        <v>4101</v>
      </c>
      <c r="K3458" s="2" t="s">
        <v>3150</v>
      </c>
      <c r="L3458" s="373" t="s">
        <v>3166</v>
      </c>
    </row>
    <row r="3459" spans="1:12">
      <c r="A3459" s="2" t="s">
        <v>5739</v>
      </c>
      <c r="B3459" s="2">
        <v>160049</v>
      </c>
      <c r="C3459" s="2" t="s">
        <v>3153</v>
      </c>
      <c r="D3459" s="2" t="s">
        <v>3154</v>
      </c>
      <c r="E3459" s="2">
        <v>9184.3700000000008</v>
      </c>
      <c r="F3459" s="2">
        <v>9184.3700000000008</v>
      </c>
      <c r="G3459" s="34">
        <v>43862</v>
      </c>
      <c r="H3459" s="2">
        <v>55</v>
      </c>
      <c r="I3459" s="2" t="s">
        <v>4177</v>
      </c>
      <c r="J3459" s="2" t="s">
        <v>4101</v>
      </c>
      <c r="K3459" s="2" t="s">
        <v>3150</v>
      </c>
      <c r="L3459" s="373" t="s">
        <v>3166</v>
      </c>
    </row>
    <row r="3460" spans="1:12">
      <c r="A3460" s="2" t="s">
        <v>5760</v>
      </c>
      <c r="B3460" s="2">
        <v>1050317</v>
      </c>
      <c r="C3460" s="2" t="s">
        <v>3153</v>
      </c>
      <c r="D3460" s="2" t="s">
        <v>3154</v>
      </c>
      <c r="E3460" s="2">
        <v>9593.89</v>
      </c>
      <c r="F3460" s="2">
        <v>9593.89</v>
      </c>
      <c r="G3460" s="34">
        <v>43885</v>
      </c>
      <c r="H3460" s="2">
        <v>32</v>
      </c>
      <c r="I3460" s="2" t="s">
        <v>4177</v>
      </c>
      <c r="J3460" s="2" t="s">
        <v>4101</v>
      </c>
      <c r="K3460" s="2" t="s">
        <v>3150</v>
      </c>
      <c r="L3460" s="373" t="s">
        <v>3166</v>
      </c>
    </row>
    <row r="3461" spans="1:12">
      <c r="A3461" s="2" t="s">
        <v>5761</v>
      </c>
      <c r="B3461" s="2">
        <v>135567</v>
      </c>
      <c r="C3461" s="2" t="s">
        <v>3153</v>
      </c>
      <c r="D3461" s="2" t="s">
        <v>3154</v>
      </c>
      <c r="E3461" s="2">
        <v>5958.45</v>
      </c>
      <c r="F3461" s="2">
        <v>364.55</v>
      </c>
      <c r="G3461" s="34">
        <v>43776</v>
      </c>
      <c r="H3461" s="2">
        <v>141</v>
      </c>
      <c r="I3461" s="2" t="s">
        <v>4174</v>
      </c>
      <c r="J3461" s="2" t="s">
        <v>4101</v>
      </c>
      <c r="K3461" s="2" t="s">
        <v>3150</v>
      </c>
      <c r="L3461" s="373" t="s">
        <v>3166</v>
      </c>
    </row>
    <row r="3462" spans="1:12">
      <c r="A3462" s="2" t="s">
        <v>5762</v>
      </c>
      <c r="B3462" s="2">
        <v>1200717</v>
      </c>
      <c r="C3462" s="2" t="s">
        <v>3148</v>
      </c>
      <c r="D3462" s="2" t="s">
        <v>3149</v>
      </c>
      <c r="E3462" s="2">
        <v>-11000</v>
      </c>
      <c r="F3462" s="2">
        <v>-11000</v>
      </c>
      <c r="G3462" s="34">
        <v>43911</v>
      </c>
      <c r="H3462" s="2">
        <v>6</v>
      </c>
      <c r="I3462" s="2" t="s">
        <v>4179</v>
      </c>
      <c r="J3462" s="2" t="s">
        <v>4129</v>
      </c>
      <c r="K3462" s="2" t="s">
        <v>3159</v>
      </c>
      <c r="L3462" s="373" t="s">
        <v>3166</v>
      </c>
    </row>
    <row r="3463" spans="1:12">
      <c r="A3463" s="2" t="s">
        <v>5763</v>
      </c>
      <c r="B3463" s="2">
        <v>124141</v>
      </c>
      <c r="C3463" s="2" t="s">
        <v>3148</v>
      </c>
      <c r="D3463" s="2" t="s">
        <v>3149</v>
      </c>
      <c r="E3463" s="2">
        <v>-2000</v>
      </c>
      <c r="F3463" s="2">
        <v>-2000</v>
      </c>
      <c r="G3463" s="34">
        <v>43834</v>
      </c>
      <c r="H3463" s="2">
        <v>83</v>
      </c>
      <c r="I3463" s="2" t="s">
        <v>4181</v>
      </c>
      <c r="J3463" s="2" t="s">
        <v>4129</v>
      </c>
      <c r="K3463" s="2" t="s">
        <v>3159</v>
      </c>
      <c r="L3463" s="373" t="s">
        <v>3166</v>
      </c>
    </row>
    <row r="3464" spans="1:12">
      <c r="A3464" s="2" t="s">
        <v>5764</v>
      </c>
      <c r="B3464" s="2">
        <v>469791</v>
      </c>
      <c r="C3464" s="2" t="s">
        <v>3148</v>
      </c>
      <c r="D3464" s="2" t="s">
        <v>3149</v>
      </c>
      <c r="E3464" s="2">
        <v>-300</v>
      </c>
      <c r="F3464" s="2">
        <v>-300</v>
      </c>
      <c r="G3464" s="34">
        <v>43892</v>
      </c>
      <c r="H3464" s="2">
        <v>25</v>
      </c>
      <c r="I3464" s="2" t="s">
        <v>4179</v>
      </c>
      <c r="J3464" s="2" t="s">
        <v>4129</v>
      </c>
      <c r="K3464" s="2" t="s">
        <v>3159</v>
      </c>
      <c r="L3464" s="373" t="s">
        <v>3166</v>
      </c>
    </row>
    <row r="3465" spans="1:12">
      <c r="A3465" s="2" t="s">
        <v>4707</v>
      </c>
      <c r="B3465" s="2">
        <v>1258476</v>
      </c>
      <c r="C3465" s="2" t="s">
        <v>3148</v>
      </c>
      <c r="D3465" s="2" t="s">
        <v>3149</v>
      </c>
      <c r="E3465" s="2">
        <v>-2200</v>
      </c>
      <c r="F3465" s="2">
        <v>-2200</v>
      </c>
      <c r="G3465" s="34">
        <v>43909</v>
      </c>
      <c r="H3465" s="2">
        <v>8</v>
      </c>
      <c r="I3465" s="2" t="s">
        <v>4179</v>
      </c>
      <c r="J3465" s="2" t="s">
        <v>4129</v>
      </c>
      <c r="K3465" s="2" t="s">
        <v>3159</v>
      </c>
      <c r="L3465" s="373" t="s">
        <v>3166</v>
      </c>
    </row>
    <row r="3466" spans="1:12">
      <c r="A3466" s="2" t="s">
        <v>5764</v>
      </c>
      <c r="B3466" s="2">
        <v>469791</v>
      </c>
      <c r="C3466" s="2" t="s">
        <v>3148</v>
      </c>
      <c r="D3466" s="2" t="s">
        <v>3149</v>
      </c>
      <c r="E3466" s="2">
        <v>-38000</v>
      </c>
      <c r="F3466" s="2">
        <v>-1686.6</v>
      </c>
      <c r="G3466" s="34">
        <v>43892</v>
      </c>
      <c r="H3466" s="2">
        <v>25</v>
      </c>
      <c r="I3466" s="2" t="s">
        <v>4179</v>
      </c>
      <c r="J3466" s="2" t="s">
        <v>4129</v>
      </c>
      <c r="K3466" s="2" t="s">
        <v>3159</v>
      </c>
      <c r="L3466" s="373" t="s">
        <v>3166</v>
      </c>
    </row>
    <row r="3467" spans="1:12">
      <c r="A3467" s="2" t="s">
        <v>5765</v>
      </c>
      <c r="B3467" s="2">
        <v>1052701</v>
      </c>
      <c r="C3467" s="2" t="s">
        <v>3148</v>
      </c>
      <c r="D3467" s="2" t="s">
        <v>3149</v>
      </c>
      <c r="E3467" s="2">
        <v>-7299</v>
      </c>
      <c r="F3467" s="2">
        <v>-1544.91</v>
      </c>
      <c r="G3467" s="34">
        <v>43879</v>
      </c>
      <c r="H3467" s="2">
        <v>38</v>
      </c>
      <c r="I3467" s="2" t="s">
        <v>4177</v>
      </c>
      <c r="J3467" s="2" t="s">
        <v>4127</v>
      </c>
      <c r="K3467" s="2" t="s">
        <v>3159</v>
      </c>
      <c r="L3467" s="373" t="s">
        <v>3166</v>
      </c>
    </row>
    <row r="3468" spans="1:12">
      <c r="A3468" s="2" t="s">
        <v>5766</v>
      </c>
      <c r="B3468" s="2">
        <v>558929</v>
      </c>
      <c r="C3468" s="2" t="s">
        <v>3148</v>
      </c>
      <c r="D3468" s="2" t="s">
        <v>3149</v>
      </c>
      <c r="E3468" s="2">
        <v>-30000</v>
      </c>
      <c r="F3468" s="2">
        <v>-30000</v>
      </c>
      <c r="G3468" s="34">
        <v>43867</v>
      </c>
      <c r="H3468" s="2">
        <v>50</v>
      </c>
      <c r="I3468" s="2" t="s">
        <v>4177</v>
      </c>
      <c r="J3468" s="2" t="s">
        <v>4129</v>
      </c>
      <c r="K3468" s="2" t="s">
        <v>3159</v>
      </c>
      <c r="L3468" s="373" t="s">
        <v>3166</v>
      </c>
    </row>
    <row r="3469" spans="1:12">
      <c r="A3469" s="2" t="s">
        <v>5767</v>
      </c>
      <c r="B3469" s="2">
        <v>763383</v>
      </c>
      <c r="C3469" s="2" t="s">
        <v>3148</v>
      </c>
      <c r="D3469" s="2" t="s">
        <v>3149</v>
      </c>
      <c r="E3469" s="2">
        <v>-2000</v>
      </c>
      <c r="F3469" s="2">
        <v>-529.04999999999995</v>
      </c>
      <c r="G3469" s="34">
        <v>43843</v>
      </c>
      <c r="H3469" s="2">
        <v>74</v>
      </c>
      <c r="I3469" s="2" t="s">
        <v>4181</v>
      </c>
      <c r="J3469" s="2" t="s">
        <v>4129</v>
      </c>
      <c r="K3469" s="2" t="s">
        <v>3159</v>
      </c>
      <c r="L3469" s="373" t="s">
        <v>3166</v>
      </c>
    </row>
    <row r="3470" spans="1:12">
      <c r="A3470" s="2" t="s">
        <v>5768</v>
      </c>
      <c r="B3470" s="2">
        <v>751390</v>
      </c>
      <c r="C3470" s="2" t="s">
        <v>3148</v>
      </c>
      <c r="D3470" s="2" t="s">
        <v>3149</v>
      </c>
      <c r="E3470" s="2">
        <v>-7374</v>
      </c>
      <c r="F3470" s="2">
        <v>-1999.76</v>
      </c>
      <c r="G3470" s="34">
        <v>43910</v>
      </c>
      <c r="H3470" s="2">
        <v>7</v>
      </c>
      <c r="I3470" s="2" t="s">
        <v>4179</v>
      </c>
      <c r="J3470" s="2" t="s">
        <v>4129</v>
      </c>
      <c r="K3470" s="2" t="s">
        <v>3159</v>
      </c>
      <c r="L3470" s="373" t="s">
        <v>3166</v>
      </c>
    </row>
    <row r="3471" spans="1:12">
      <c r="A3471" s="2" t="s">
        <v>5769</v>
      </c>
      <c r="B3471" s="2">
        <v>826976</v>
      </c>
      <c r="C3471" s="2" t="s">
        <v>3148</v>
      </c>
      <c r="D3471" s="2" t="s">
        <v>3149</v>
      </c>
      <c r="E3471" s="2">
        <v>-3000</v>
      </c>
      <c r="F3471" s="2">
        <v>-3000</v>
      </c>
      <c r="G3471" s="34">
        <v>43781</v>
      </c>
      <c r="H3471" s="2">
        <v>136</v>
      </c>
      <c r="I3471" s="2" t="s">
        <v>4174</v>
      </c>
      <c r="J3471" s="2" t="s">
        <v>4129</v>
      </c>
      <c r="K3471" s="2" t="s">
        <v>3159</v>
      </c>
      <c r="L3471" s="373" t="s">
        <v>3166</v>
      </c>
    </row>
    <row r="3472" spans="1:12">
      <c r="A3472" s="2" t="s">
        <v>5770</v>
      </c>
      <c r="B3472" s="2">
        <v>338812</v>
      </c>
      <c r="C3472" s="2" t="s">
        <v>3148</v>
      </c>
      <c r="D3472" s="2" t="s">
        <v>3149</v>
      </c>
      <c r="E3472" s="2">
        <v>-200</v>
      </c>
      <c r="F3472" s="2">
        <v>-200</v>
      </c>
      <c r="G3472" s="34">
        <v>43911</v>
      </c>
      <c r="H3472" s="2">
        <v>6</v>
      </c>
      <c r="I3472" s="2" t="s">
        <v>4179</v>
      </c>
      <c r="J3472" s="2" t="s">
        <v>4129</v>
      </c>
      <c r="K3472" s="2" t="s">
        <v>3159</v>
      </c>
      <c r="L3472" s="373" t="s">
        <v>3166</v>
      </c>
    </row>
    <row r="3473" spans="1:12">
      <c r="A3473" s="2" t="s">
        <v>5771</v>
      </c>
      <c r="B3473" s="2">
        <v>1238000</v>
      </c>
      <c r="C3473" s="2" t="s">
        <v>3148</v>
      </c>
      <c r="D3473" s="2" t="s">
        <v>3149</v>
      </c>
      <c r="E3473" s="2">
        <v>-1300</v>
      </c>
      <c r="F3473" s="2">
        <v>-10.9</v>
      </c>
      <c r="G3473" s="34">
        <v>43908</v>
      </c>
      <c r="H3473" s="2">
        <v>9</v>
      </c>
      <c r="I3473" s="2" t="s">
        <v>4179</v>
      </c>
      <c r="J3473" s="2" t="s">
        <v>4129</v>
      </c>
      <c r="K3473" s="2" t="s">
        <v>3159</v>
      </c>
      <c r="L3473" s="373" t="s">
        <v>3166</v>
      </c>
    </row>
    <row r="3474" spans="1:12">
      <c r="A3474" s="2" t="s">
        <v>5772</v>
      </c>
      <c r="B3474" s="2">
        <v>1009051</v>
      </c>
      <c r="C3474" s="2" t="s">
        <v>3148</v>
      </c>
      <c r="D3474" s="2" t="s">
        <v>3149</v>
      </c>
      <c r="E3474" s="2">
        <v>-1500</v>
      </c>
      <c r="F3474" s="2">
        <v>-26.16</v>
      </c>
      <c r="G3474" s="34">
        <v>43904</v>
      </c>
      <c r="H3474" s="2">
        <v>13</v>
      </c>
      <c r="I3474" s="2" t="s">
        <v>4179</v>
      </c>
      <c r="J3474" s="2" t="s">
        <v>4129</v>
      </c>
      <c r="K3474" s="2" t="s">
        <v>3159</v>
      </c>
      <c r="L3474" s="373" t="s">
        <v>3166</v>
      </c>
    </row>
    <row r="3475" spans="1:12">
      <c r="A3475" s="2" t="s">
        <v>5773</v>
      </c>
      <c r="B3475" s="2">
        <v>984941</v>
      </c>
      <c r="C3475" s="2" t="s">
        <v>3148</v>
      </c>
      <c r="D3475" s="2" t="s">
        <v>3149</v>
      </c>
      <c r="E3475" s="2">
        <v>-5000</v>
      </c>
      <c r="F3475" s="2">
        <v>-13.03</v>
      </c>
      <c r="G3475" s="34">
        <v>43904</v>
      </c>
      <c r="H3475" s="2">
        <v>13</v>
      </c>
      <c r="I3475" s="2" t="s">
        <v>4179</v>
      </c>
      <c r="J3475" s="2" t="s">
        <v>4129</v>
      </c>
      <c r="K3475" s="2" t="s">
        <v>3159</v>
      </c>
      <c r="L3475" s="373" t="s">
        <v>3166</v>
      </c>
    </row>
    <row r="3476" spans="1:12">
      <c r="A3476" s="2" t="s">
        <v>4608</v>
      </c>
      <c r="B3476" s="2">
        <v>1272239</v>
      </c>
      <c r="C3476" s="2" t="s">
        <v>3148</v>
      </c>
      <c r="D3476" s="2" t="s">
        <v>3149</v>
      </c>
      <c r="E3476" s="2">
        <v>-590</v>
      </c>
      <c r="F3476" s="2">
        <v>-590</v>
      </c>
      <c r="G3476" s="34">
        <v>43903</v>
      </c>
      <c r="H3476" s="2">
        <v>14</v>
      </c>
      <c r="I3476" s="2" t="s">
        <v>4179</v>
      </c>
      <c r="J3476" s="2" t="s">
        <v>4129</v>
      </c>
      <c r="K3476" s="2" t="s">
        <v>3159</v>
      </c>
      <c r="L3476" s="373" t="s">
        <v>3166</v>
      </c>
    </row>
    <row r="3477" spans="1:12">
      <c r="A3477" s="2" t="s">
        <v>5774</v>
      </c>
      <c r="B3477" s="2">
        <v>1122162</v>
      </c>
      <c r="C3477" s="2" t="s">
        <v>3148</v>
      </c>
      <c r="D3477" s="2" t="s">
        <v>3149</v>
      </c>
      <c r="E3477" s="2">
        <v>-3000</v>
      </c>
      <c r="F3477" s="2">
        <v>-1782.04</v>
      </c>
      <c r="G3477" s="34">
        <v>43834</v>
      </c>
      <c r="H3477" s="2">
        <v>83</v>
      </c>
      <c r="I3477" s="2" t="s">
        <v>4181</v>
      </c>
      <c r="J3477" s="2" t="s">
        <v>4129</v>
      </c>
      <c r="K3477" s="2" t="s">
        <v>3159</v>
      </c>
      <c r="L3477" s="373" t="s">
        <v>3166</v>
      </c>
    </row>
    <row r="3478" spans="1:12">
      <c r="A3478" s="2" t="s">
        <v>4005</v>
      </c>
      <c r="B3478" s="2">
        <v>461530</v>
      </c>
      <c r="C3478" s="2" t="s">
        <v>3148</v>
      </c>
      <c r="D3478" s="2" t="s">
        <v>3149</v>
      </c>
      <c r="E3478" s="2">
        <v>-2000</v>
      </c>
      <c r="F3478" s="2">
        <v>-2000</v>
      </c>
      <c r="G3478" s="34">
        <v>43897</v>
      </c>
      <c r="H3478" s="2">
        <v>20</v>
      </c>
      <c r="I3478" s="2" t="s">
        <v>4179</v>
      </c>
      <c r="J3478" s="2" t="s">
        <v>4129</v>
      </c>
      <c r="K3478" s="2" t="s">
        <v>3159</v>
      </c>
      <c r="L3478" s="373" t="s">
        <v>3166</v>
      </c>
    </row>
    <row r="3479" spans="1:12">
      <c r="A3479" s="2" t="s">
        <v>5775</v>
      </c>
      <c r="B3479" s="2">
        <v>126957</v>
      </c>
      <c r="C3479" s="2" t="s">
        <v>3148</v>
      </c>
      <c r="D3479" s="2" t="s">
        <v>3149</v>
      </c>
      <c r="E3479" s="2">
        <v>-8000</v>
      </c>
      <c r="F3479" s="2">
        <v>-1365.52</v>
      </c>
      <c r="G3479" s="34">
        <v>43879</v>
      </c>
      <c r="H3479" s="2">
        <v>38</v>
      </c>
      <c r="I3479" s="2" t="s">
        <v>4177</v>
      </c>
      <c r="J3479" s="2" t="s">
        <v>4127</v>
      </c>
      <c r="K3479" s="2" t="s">
        <v>3159</v>
      </c>
      <c r="L3479" s="373" t="s">
        <v>3166</v>
      </c>
    </row>
    <row r="3480" spans="1:12">
      <c r="A3480" s="2" t="s">
        <v>5776</v>
      </c>
      <c r="B3480" s="2">
        <v>704100</v>
      </c>
      <c r="C3480" s="2" t="s">
        <v>3148</v>
      </c>
      <c r="D3480" s="2" t="s">
        <v>3149</v>
      </c>
      <c r="E3480" s="2">
        <v>-1000</v>
      </c>
      <c r="F3480" s="2">
        <v>-1000</v>
      </c>
      <c r="G3480" s="34">
        <v>43909</v>
      </c>
      <c r="H3480" s="2">
        <v>8</v>
      </c>
      <c r="I3480" s="2" t="s">
        <v>4179</v>
      </c>
      <c r="J3480" s="2" t="s">
        <v>4129</v>
      </c>
      <c r="K3480" s="2" t="s">
        <v>3159</v>
      </c>
      <c r="L3480" s="373" t="s">
        <v>3166</v>
      </c>
    </row>
    <row r="3481" spans="1:12">
      <c r="A3481" s="2" t="s">
        <v>5777</v>
      </c>
      <c r="B3481" s="2">
        <v>960710</v>
      </c>
      <c r="C3481" s="2" t="s">
        <v>3148</v>
      </c>
      <c r="D3481" s="2" t="s">
        <v>3149</v>
      </c>
      <c r="E3481" s="2">
        <v>-5800</v>
      </c>
      <c r="F3481" s="2">
        <v>-4502.05</v>
      </c>
      <c r="G3481" s="34">
        <v>43805</v>
      </c>
      <c r="H3481" s="2">
        <v>112</v>
      </c>
      <c r="I3481" s="2" t="s">
        <v>4174</v>
      </c>
      <c r="J3481" s="2" t="s">
        <v>4129</v>
      </c>
      <c r="K3481" s="2" t="s">
        <v>3159</v>
      </c>
      <c r="L3481" s="373" t="s">
        <v>3166</v>
      </c>
    </row>
    <row r="3482" spans="1:12">
      <c r="A3482" s="2" t="s">
        <v>5778</v>
      </c>
      <c r="B3482" s="2">
        <v>456333</v>
      </c>
      <c r="C3482" s="2" t="s">
        <v>3148</v>
      </c>
      <c r="D3482" s="2" t="s">
        <v>3149</v>
      </c>
      <c r="E3482" s="2">
        <v>-18108</v>
      </c>
      <c r="F3482" s="2">
        <v>-1135.3399999999999</v>
      </c>
      <c r="G3482" s="34">
        <v>43775</v>
      </c>
      <c r="H3482" s="2">
        <v>142</v>
      </c>
      <c r="I3482" s="2" t="s">
        <v>4174</v>
      </c>
      <c r="J3482" s="2" t="s">
        <v>4127</v>
      </c>
      <c r="K3482" s="2" t="s">
        <v>3159</v>
      </c>
      <c r="L3482" s="373" t="s">
        <v>3166</v>
      </c>
    </row>
    <row r="3483" spans="1:12">
      <c r="A3483" s="2" t="s">
        <v>4126</v>
      </c>
      <c r="B3483" s="2">
        <v>1189916</v>
      </c>
      <c r="C3483" s="2" t="s">
        <v>3148</v>
      </c>
      <c r="D3483" s="2" t="s">
        <v>3149</v>
      </c>
      <c r="E3483" s="2">
        <v>-2106</v>
      </c>
      <c r="F3483" s="2">
        <v>-2106</v>
      </c>
      <c r="G3483" s="34">
        <v>43729</v>
      </c>
      <c r="H3483" s="2">
        <v>188</v>
      </c>
      <c r="I3483" s="2" t="s">
        <v>3870</v>
      </c>
      <c r="J3483" s="2" t="s">
        <v>4127</v>
      </c>
      <c r="K3483" s="2" t="s">
        <v>3159</v>
      </c>
      <c r="L3483" s="373" t="s">
        <v>3166</v>
      </c>
    </row>
    <row r="3484" spans="1:12">
      <c r="A3484" s="2" t="s">
        <v>5779</v>
      </c>
      <c r="B3484" s="2">
        <v>1184725</v>
      </c>
      <c r="C3484" s="2" t="s">
        <v>3148</v>
      </c>
      <c r="D3484" s="2" t="s">
        <v>3149</v>
      </c>
      <c r="E3484" s="2">
        <v>-2250</v>
      </c>
      <c r="F3484" s="2">
        <v>-1096.05</v>
      </c>
      <c r="G3484" s="34">
        <v>43904</v>
      </c>
      <c r="H3484" s="2">
        <v>13</v>
      </c>
      <c r="I3484" s="2" t="s">
        <v>4179</v>
      </c>
      <c r="J3484" s="2" t="s">
        <v>4129</v>
      </c>
      <c r="K3484" s="2" t="s">
        <v>3159</v>
      </c>
      <c r="L3484" s="373" t="s">
        <v>3166</v>
      </c>
    </row>
    <row r="3485" spans="1:12">
      <c r="A3485" s="2" t="s">
        <v>5780</v>
      </c>
      <c r="B3485" s="2">
        <v>162795</v>
      </c>
      <c r="C3485" s="2" t="s">
        <v>3148</v>
      </c>
      <c r="D3485" s="2" t="s">
        <v>3149</v>
      </c>
      <c r="E3485" s="2">
        <v>-18100</v>
      </c>
      <c r="F3485" s="2">
        <v>-2999.88</v>
      </c>
      <c r="G3485" s="34">
        <v>43876</v>
      </c>
      <c r="H3485" s="2">
        <v>41</v>
      </c>
      <c r="I3485" s="2" t="s">
        <v>4177</v>
      </c>
      <c r="J3485" s="2" t="s">
        <v>4129</v>
      </c>
      <c r="K3485" s="2" t="s">
        <v>3159</v>
      </c>
      <c r="L3485" s="373" t="s">
        <v>3166</v>
      </c>
    </row>
    <row r="3486" spans="1:12">
      <c r="A3486" s="2" t="s">
        <v>5781</v>
      </c>
      <c r="B3486" s="2">
        <v>122233</v>
      </c>
      <c r="C3486" s="2" t="s">
        <v>3148</v>
      </c>
      <c r="D3486" s="2" t="s">
        <v>3149</v>
      </c>
      <c r="E3486" s="2">
        <v>-19381</v>
      </c>
      <c r="F3486" s="2">
        <v>-500.27</v>
      </c>
      <c r="G3486" s="34">
        <v>43905</v>
      </c>
      <c r="H3486" s="2">
        <v>12</v>
      </c>
      <c r="I3486" s="2" t="s">
        <v>4179</v>
      </c>
      <c r="J3486" s="2" t="s">
        <v>4129</v>
      </c>
      <c r="K3486" s="2" t="s">
        <v>3159</v>
      </c>
      <c r="L3486" s="373" t="s">
        <v>3166</v>
      </c>
    </row>
    <row r="3487" spans="1:12">
      <c r="A3487" s="2" t="s">
        <v>4128</v>
      </c>
      <c r="B3487" s="2">
        <v>988141</v>
      </c>
      <c r="C3487" s="2" t="s">
        <v>3148</v>
      </c>
      <c r="D3487" s="2" t="s">
        <v>3149</v>
      </c>
      <c r="E3487" s="2">
        <v>-2500</v>
      </c>
      <c r="F3487" s="2">
        <v>-2500</v>
      </c>
      <c r="G3487" s="34">
        <v>43712</v>
      </c>
      <c r="H3487" s="2">
        <v>205</v>
      </c>
      <c r="I3487" s="2" t="s">
        <v>3870</v>
      </c>
      <c r="J3487" s="2" t="s">
        <v>4129</v>
      </c>
      <c r="K3487" s="2" t="s">
        <v>3159</v>
      </c>
      <c r="L3487" s="373" t="s">
        <v>3166</v>
      </c>
    </row>
    <row r="3488" spans="1:12">
      <c r="A3488" s="2" t="s">
        <v>5782</v>
      </c>
      <c r="B3488" s="2">
        <v>800776</v>
      </c>
      <c r="C3488" s="2" t="s">
        <v>3148</v>
      </c>
      <c r="D3488" s="2" t="s">
        <v>3149</v>
      </c>
      <c r="E3488" s="2">
        <v>-12000</v>
      </c>
      <c r="F3488" s="2">
        <v>-1299.55</v>
      </c>
      <c r="G3488" s="34">
        <v>43909</v>
      </c>
      <c r="H3488" s="2">
        <v>8</v>
      </c>
      <c r="I3488" s="2" t="s">
        <v>4179</v>
      </c>
      <c r="J3488" s="2" t="s">
        <v>4129</v>
      </c>
      <c r="K3488" s="2" t="s">
        <v>3159</v>
      </c>
      <c r="L3488" s="373" t="s">
        <v>3166</v>
      </c>
    </row>
    <row r="3489" spans="1:12">
      <c r="A3489" s="2" t="s">
        <v>5783</v>
      </c>
      <c r="B3489" s="2">
        <v>760884</v>
      </c>
      <c r="C3489" s="2" t="s">
        <v>3148</v>
      </c>
      <c r="D3489" s="2" t="s">
        <v>3149</v>
      </c>
      <c r="E3489" s="2">
        <v>-34897</v>
      </c>
      <c r="F3489" s="2">
        <v>-998.2</v>
      </c>
      <c r="G3489" s="34">
        <v>43897</v>
      </c>
      <c r="H3489" s="2">
        <v>20</v>
      </c>
      <c r="I3489" s="2" t="s">
        <v>4179</v>
      </c>
      <c r="J3489" s="2" t="s">
        <v>4129</v>
      </c>
      <c r="K3489" s="2" t="s">
        <v>3159</v>
      </c>
      <c r="L3489" s="373" t="s">
        <v>3166</v>
      </c>
    </row>
    <row r="3490" spans="1:12">
      <c r="A3490" s="2" t="s">
        <v>5784</v>
      </c>
      <c r="B3490" s="2">
        <v>1280515</v>
      </c>
      <c r="C3490" s="2" t="s">
        <v>3148</v>
      </c>
      <c r="D3490" s="2" t="s">
        <v>3149</v>
      </c>
      <c r="E3490" s="2">
        <v>-20000</v>
      </c>
      <c r="F3490" s="2">
        <v>-20000</v>
      </c>
      <c r="G3490" s="34">
        <v>43874</v>
      </c>
      <c r="H3490" s="2">
        <v>43</v>
      </c>
      <c r="I3490" s="2" t="s">
        <v>4177</v>
      </c>
      <c r="J3490" s="2" t="s">
        <v>4129</v>
      </c>
      <c r="K3490" s="2" t="s">
        <v>3159</v>
      </c>
      <c r="L3490" s="373" t="s">
        <v>3166</v>
      </c>
    </row>
    <row r="3491" spans="1:12">
      <c r="A3491" s="2" t="s">
        <v>5785</v>
      </c>
      <c r="B3491" s="2">
        <v>1213560</v>
      </c>
      <c r="C3491" s="2" t="s">
        <v>3148</v>
      </c>
      <c r="D3491" s="2" t="s">
        <v>3149</v>
      </c>
      <c r="E3491" s="2">
        <v>-711</v>
      </c>
      <c r="F3491" s="2">
        <v>-300.35000000000002</v>
      </c>
      <c r="G3491" s="34">
        <v>43906</v>
      </c>
      <c r="H3491" s="2">
        <v>11</v>
      </c>
      <c r="I3491" s="2" t="s">
        <v>4179</v>
      </c>
      <c r="J3491" s="2" t="s">
        <v>4129</v>
      </c>
      <c r="K3491" s="2" t="s">
        <v>3159</v>
      </c>
      <c r="L3491" s="373" t="s">
        <v>3166</v>
      </c>
    </row>
    <row r="3492" spans="1:12">
      <c r="A3492" s="2" t="s">
        <v>5786</v>
      </c>
      <c r="B3492" s="2">
        <v>906181</v>
      </c>
      <c r="C3492" s="2" t="s">
        <v>3148</v>
      </c>
      <c r="D3492" s="2" t="s">
        <v>3149</v>
      </c>
      <c r="E3492" s="2">
        <v>-7817</v>
      </c>
      <c r="F3492" s="2">
        <v>-1173.6099999999999</v>
      </c>
      <c r="G3492" s="34">
        <v>43784</v>
      </c>
      <c r="H3492" s="2">
        <v>133</v>
      </c>
      <c r="I3492" s="2" t="s">
        <v>4174</v>
      </c>
      <c r="J3492" s="2" t="s">
        <v>4129</v>
      </c>
      <c r="K3492" s="2" t="s">
        <v>3159</v>
      </c>
      <c r="L3492" s="373" t="s">
        <v>3166</v>
      </c>
    </row>
    <row r="3493" spans="1:12">
      <c r="A3493" s="2" t="s">
        <v>4130</v>
      </c>
      <c r="B3493" s="2">
        <v>465146</v>
      </c>
      <c r="C3493" s="2" t="s">
        <v>3148</v>
      </c>
      <c r="D3493" s="2" t="s">
        <v>3149</v>
      </c>
      <c r="E3493" s="2">
        <v>-1500</v>
      </c>
      <c r="F3493" s="2">
        <v>-1500</v>
      </c>
      <c r="G3493" s="34">
        <v>43717</v>
      </c>
      <c r="H3493" s="2">
        <v>200</v>
      </c>
      <c r="I3493" s="2" t="s">
        <v>3870</v>
      </c>
      <c r="J3493" s="2" t="s">
        <v>4129</v>
      </c>
      <c r="K3493" s="2" t="s">
        <v>3159</v>
      </c>
      <c r="L3493" s="373" t="s">
        <v>3166</v>
      </c>
    </row>
    <row r="3494" spans="1:12">
      <c r="A3494" s="2" t="s">
        <v>4131</v>
      </c>
      <c r="B3494" s="2">
        <v>943833</v>
      </c>
      <c r="C3494" s="2" t="s">
        <v>3148</v>
      </c>
      <c r="D3494" s="2" t="s">
        <v>3149</v>
      </c>
      <c r="E3494" s="2">
        <v>-3100</v>
      </c>
      <c r="F3494" s="2">
        <v>-3100</v>
      </c>
      <c r="G3494" s="34">
        <v>43704</v>
      </c>
      <c r="H3494" s="2">
        <v>213</v>
      </c>
      <c r="I3494" s="2" t="s">
        <v>3870</v>
      </c>
      <c r="J3494" s="2" t="s">
        <v>4129</v>
      </c>
      <c r="K3494" s="2" t="s">
        <v>3159</v>
      </c>
      <c r="L3494" s="373" t="s">
        <v>3166</v>
      </c>
    </row>
    <row r="3495" spans="1:12">
      <c r="A3495" s="2" t="s">
        <v>4422</v>
      </c>
      <c r="B3495" s="2">
        <v>1173224</v>
      </c>
      <c r="C3495" s="2" t="s">
        <v>3148</v>
      </c>
      <c r="D3495" s="2" t="s">
        <v>3149</v>
      </c>
      <c r="E3495" s="2">
        <v>-8246</v>
      </c>
      <c r="F3495" s="2">
        <v>-1200.0999999999999</v>
      </c>
      <c r="G3495" s="34">
        <v>43911</v>
      </c>
      <c r="H3495" s="2">
        <v>6</v>
      </c>
      <c r="I3495" s="2" t="s">
        <v>4179</v>
      </c>
      <c r="J3495" s="2" t="s">
        <v>4129</v>
      </c>
      <c r="K3495" s="2" t="s">
        <v>3159</v>
      </c>
      <c r="L3495" s="373" t="s">
        <v>3166</v>
      </c>
    </row>
    <row r="3496" spans="1:12">
      <c r="A3496" s="2" t="s">
        <v>5787</v>
      </c>
      <c r="B3496" s="2">
        <v>1230012</v>
      </c>
      <c r="C3496" s="2" t="s">
        <v>3148</v>
      </c>
      <c r="D3496" s="2" t="s">
        <v>3149</v>
      </c>
      <c r="E3496" s="2">
        <v>-69</v>
      </c>
      <c r="F3496" s="2">
        <v>-69</v>
      </c>
      <c r="G3496" s="34">
        <v>43888</v>
      </c>
      <c r="H3496" s="2">
        <v>29</v>
      </c>
      <c r="I3496" s="2" t="s">
        <v>4179</v>
      </c>
      <c r="J3496" s="2" t="s">
        <v>4129</v>
      </c>
      <c r="K3496" s="2" t="s">
        <v>3159</v>
      </c>
      <c r="L3496" s="373" t="s">
        <v>3166</v>
      </c>
    </row>
    <row r="3497" spans="1:12">
      <c r="A3497" s="2" t="s">
        <v>5788</v>
      </c>
      <c r="B3497" s="2">
        <v>819417</v>
      </c>
      <c r="C3497" s="2" t="s">
        <v>3148</v>
      </c>
      <c r="D3497" s="2" t="s">
        <v>3149</v>
      </c>
      <c r="E3497" s="2">
        <v>-2000</v>
      </c>
      <c r="F3497" s="2">
        <v>-971.03</v>
      </c>
      <c r="G3497" s="34">
        <v>43777</v>
      </c>
      <c r="H3497" s="2">
        <v>140</v>
      </c>
      <c r="I3497" s="2" t="s">
        <v>4174</v>
      </c>
      <c r="J3497" s="2" t="s">
        <v>4129</v>
      </c>
      <c r="K3497" s="2" t="s">
        <v>3159</v>
      </c>
      <c r="L3497" s="373" t="s">
        <v>3166</v>
      </c>
    </row>
    <row r="3498" spans="1:12">
      <c r="A3498" s="2" t="s">
        <v>5789</v>
      </c>
      <c r="B3498" s="2">
        <v>359844</v>
      </c>
      <c r="C3498" s="2" t="s">
        <v>3148</v>
      </c>
      <c r="D3498" s="2" t="s">
        <v>3149</v>
      </c>
      <c r="E3498" s="2">
        <v>-25000</v>
      </c>
      <c r="F3498" s="2">
        <v>-25000</v>
      </c>
      <c r="G3498" s="34">
        <v>43911</v>
      </c>
      <c r="H3498" s="2">
        <v>6</v>
      </c>
      <c r="I3498" s="2" t="s">
        <v>4179</v>
      </c>
      <c r="J3498" s="2" t="s">
        <v>4129</v>
      </c>
      <c r="K3498" s="2" t="s">
        <v>3159</v>
      </c>
      <c r="L3498" s="373" t="s">
        <v>3166</v>
      </c>
    </row>
    <row r="3499" spans="1:12">
      <c r="A3499" s="2" t="s">
        <v>5790</v>
      </c>
      <c r="B3499" s="2">
        <v>960040</v>
      </c>
      <c r="C3499" s="2" t="s">
        <v>3148</v>
      </c>
      <c r="D3499" s="2" t="s">
        <v>3149</v>
      </c>
      <c r="E3499" s="2">
        <v>-7902</v>
      </c>
      <c r="F3499" s="2">
        <v>-118.59</v>
      </c>
      <c r="G3499" s="34">
        <v>43906</v>
      </c>
      <c r="H3499" s="2">
        <v>11</v>
      </c>
      <c r="I3499" s="2" t="s">
        <v>4179</v>
      </c>
      <c r="J3499" s="2" t="s">
        <v>4129</v>
      </c>
      <c r="K3499" s="2" t="s">
        <v>3159</v>
      </c>
      <c r="L3499" s="373" t="s">
        <v>3166</v>
      </c>
    </row>
    <row r="3500" spans="1:12">
      <c r="A3500" s="2" t="s">
        <v>4132</v>
      </c>
      <c r="B3500" s="2">
        <v>1168656</v>
      </c>
      <c r="C3500" s="2" t="s">
        <v>3148</v>
      </c>
      <c r="D3500" s="2" t="s">
        <v>3149</v>
      </c>
      <c r="E3500" s="2">
        <v>-6000</v>
      </c>
      <c r="F3500" s="2">
        <v>-1229.0899999999999</v>
      </c>
      <c r="G3500" s="34">
        <v>43700</v>
      </c>
      <c r="H3500" s="2">
        <v>217</v>
      </c>
      <c r="I3500" s="2" t="s">
        <v>3870</v>
      </c>
      <c r="J3500" s="2" t="s">
        <v>4129</v>
      </c>
      <c r="K3500" s="2" t="s">
        <v>3159</v>
      </c>
      <c r="L3500" s="373" t="s">
        <v>3166</v>
      </c>
    </row>
    <row r="3501" spans="1:12">
      <c r="A3501" s="2" t="s">
        <v>4133</v>
      </c>
      <c r="B3501" s="2">
        <v>1189734</v>
      </c>
      <c r="C3501" s="2" t="s">
        <v>3148</v>
      </c>
      <c r="D3501" s="2" t="s">
        <v>3149</v>
      </c>
      <c r="E3501" s="2">
        <v>-3500</v>
      </c>
      <c r="F3501" s="2">
        <v>-3500</v>
      </c>
      <c r="G3501" s="34">
        <v>43599</v>
      </c>
      <c r="H3501" s="2">
        <v>318</v>
      </c>
      <c r="I3501" s="2" t="s">
        <v>3870</v>
      </c>
      <c r="J3501" s="2" t="s">
        <v>4129</v>
      </c>
      <c r="K3501" s="2" t="s">
        <v>3159</v>
      </c>
      <c r="L3501" s="373" t="s">
        <v>3166</v>
      </c>
    </row>
    <row r="3502" spans="1:12">
      <c r="A3502" s="2" t="s">
        <v>5791</v>
      </c>
      <c r="B3502" s="2">
        <v>1198572</v>
      </c>
      <c r="C3502" s="2" t="s">
        <v>3148</v>
      </c>
      <c r="D3502" s="2" t="s">
        <v>3149</v>
      </c>
      <c r="E3502" s="2">
        <v>-4000</v>
      </c>
      <c r="F3502" s="2">
        <v>-4000</v>
      </c>
      <c r="G3502" s="34">
        <v>43911</v>
      </c>
      <c r="H3502" s="2">
        <v>6</v>
      </c>
      <c r="I3502" s="2" t="s">
        <v>4179</v>
      </c>
      <c r="J3502" s="2" t="s">
        <v>4129</v>
      </c>
      <c r="K3502" s="2" t="s">
        <v>3159</v>
      </c>
      <c r="L3502" s="373" t="s">
        <v>3166</v>
      </c>
    </row>
    <row r="3503" spans="1:12">
      <c r="A3503" s="2" t="s">
        <v>3162</v>
      </c>
      <c r="B3503" s="2">
        <v>1171153</v>
      </c>
      <c r="C3503" s="2" t="s">
        <v>3148</v>
      </c>
      <c r="D3503" s="2" t="s">
        <v>3149</v>
      </c>
      <c r="E3503" s="2">
        <v>-42630</v>
      </c>
      <c r="F3503" s="2">
        <v>-42630</v>
      </c>
      <c r="G3503" s="34">
        <v>43896</v>
      </c>
      <c r="H3503" s="2">
        <v>21</v>
      </c>
      <c r="I3503" s="2" t="s">
        <v>4179</v>
      </c>
      <c r="J3503" s="2" t="s">
        <v>4129</v>
      </c>
      <c r="K3503" s="2" t="s">
        <v>3159</v>
      </c>
      <c r="L3503" s="373" t="s">
        <v>3166</v>
      </c>
    </row>
    <row r="3504" spans="1:12">
      <c r="A3504" s="2" t="s">
        <v>5792</v>
      </c>
      <c r="B3504" s="2">
        <v>1192904</v>
      </c>
      <c r="C3504" s="2" t="s">
        <v>3148</v>
      </c>
      <c r="D3504" s="2" t="s">
        <v>3149</v>
      </c>
      <c r="E3504" s="2">
        <v>-1500</v>
      </c>
      <c r="F3504" s="2">
        <v>-500</v>
      </c>
      <c r="G3504" s="34">
        <v>43873</v>
      </c>
      <c r="H3504" s="2">
        <v>44</v>
      </c>
      <c r="I3504" s="2" t="s">
        <v>4177</v>
      </c>
      <c r="J3504" s="2" t="s">
        <v>4129</v>
      </c>
      <c r="K3504" s="2" t="s">
        <v>3159</v>
      </c>
      <c r="L3504" s="373" t="s">
        <v>3166</v>
      </c>
    </row>
    <row r="3505" spans="1:12">
      <c r="A3505" s="2" t="s">
        <v>4134</v>
      </c>
      <c r="B3505" s="2">
        <v>919891</v>
      </c>
      <c r="C3505" s="2" t="s">
        <v>3148</v>
      </c>
      <c r="D3505" s="2" t="s">
        <v>3149</v>
      </c>
      <c r="E3505" s="2">
        <v>-22419</v>
      </c>
      <c r="F3505" s="2">
        <v>-1073.57</v>
      </c>
      <c r="G3505" s="34">
        <v>43665</v>
      </c>
      <c r="H3505" s="2">
        <v>252</v>
      </c>
      <c r="I3505" s="2" t="s">
        <v>3870</v>
      </c>
      <c r="J3505" s="2" t="s">
        <v>4129</v>
      </c>
      <c r="K3505" s="2" t="s">
        <v>3159</v>
      </c>
      <c r="L3505" s="373" t="s">
        <v>3166</v>
      </c>
    </row>
    <row r="3506" spans="1:12">
      <c r="A3506" s="2" t="s">
        <v>5793</v>
      </c>
      <c r="B3506" s="2">
        <v>793132</v>
      </c>
      <c r="C3506" s="2" t="s">
        <v>3148</v>
      </c>
      <c r="D3506" s="2" t="s">
        <v>3149</v>
      </c>
      <c r="E3506" s="2">
        <v>-1200</v>
      </c>
      <c r="F3506" s="2">
        <v>-1200</v>
      </c>
      <c r="G3506" s="34">
        <v>43843</v>
      </c>
      <c r="H3506" s="2">
        <v>74</v>
      </c>
      <c r="I3506" s="2" t="s">
        <v>4181</v>
      </c>
      <c r="J3506" s="2" t="s">
        <v>4129</v>
      </c>
      <c r="K3506" s="2" t="s">
        <v>3159</v>
      </c>
      <c r="L3506" s="373" t="s">
        <v>3166</v>
      </c>
    </row>
    <row r="3507" spans="1:12">
      <c r="A3507" s="2" t="s">
        <v>5789</v>
      </c>
      <c r="B3507" s="2">
        <v>359844</v>
      </c>
      <c r="C3507" s="2" t="s">
        <v>3148</v>
      </c>
      <c r="D3507" s="2" t="s">
        <v>3149</v>
      </c>
      <c r="E3507" s="2">
        <v>-25000</v>
      </c>
      <c r="F3507" s="2">
        <v>-25000</v>
      </c>
      <c r="G3507" s="34">
        <v>43906</v>
      </c>
      <c r="H3507" s="2">
        <v>11</v>
      </c>
      <c r="I3507" s="2" t="s">
        <v>4179</v>
      </c>
      <c r="J3507" s="2" t="s">
        <v>4129</v>
      </c>
      <c r="K3507" s="2" t="s">
        <v>3159</v>
      </c>
      <c r="L3507" s="373" t="s">
        <v>3166</v>
      </c>
    </row>
    <row r="3508" spans="1:12">
      <c r="A3508" s="2" t="s">
        <v>5794</v>
      </c>
      <c r="B3508" s="2">
        <v>1147200</v>
      </c>
      <c r="C3508" s="2" t="s">
        <v>3148</v>
      </c>
      <c r="D3508" s="2" t="s">
        <v>3149</v>
      </c>
      <c r="E3508" s="2">
        <v>-14500</v>
      </c>
      <c r="F3508" s="2">
        <v>-14500</v>
      </c>
      <c r="G3508" s="34">
        <v>43876</v>
      </c>
      <c r="H3508" s="2">
        <v>41</v>
      </c>
      <c r="I3508" s="2" t="s">
        <v>4177</v>
      </c>
      <c r="J3508" s="2" t="s">
        <v>4129</v>
      </c>
      <c r="K3508" s="2" t="s">
        <v>3159</v>
      </c>
      <c r="L3508" s="373" t="s">
        <v>3166</v>
      </c>
    </row>
    <row r="3509" spans="1:12">
      <c r="A3509" s="2" t="s">
        <v>5795</v>
      </c>
      <c r="B3509" s="2">
        <v>808319</v>
      </c>
      <c r="C3509" s="2" t="s">
        <v>3148</v>
      </c>
      <c r="D3509" s="2" t="s">
        <v>3149</v>
      </c>
      <c r="E3509" s="2">
        <v>-11559</v>
      </c>
      <c r="F3509" s="2">
        <v>-999.7</v>
      </c>
      <c r="G3509" s="34">
        <v>43874</v>
      </c>
      <c r="H3509" s="2">
        <v>43</v>
      </c>
      <c r="I3509" s="2" t="s">
        <v>4177</v>
      </c>
      <c r="J3509" s="2" t="s">
        <v>4129</v>
      </c>
      <c r="K3509" s="2" t="s">
        <v>3159</v>
      </c>
      <c r="L3509" s="373" t="s">
        <v>3166</v>
      </c>
    </row>
    <row r="3510" spans="1:12">
      <c r="A3510" s="2" t="s">
        <v>3880</v>
      </c>
      <c r="B3510" s="2">
        <v>1207358</v>
      </c>
      <c r="C3510" s="2" t="s">
        <v>3148</v>
      </c>
      <c r="D3510" s="2" t="s">
        <v>3149</v>
      </c>
      <c r="E3510" s="2">
        <v>-6017</v>
      </c>
      <c r="F3510" s="2">
        <v>-6017</v>
      </c>
      <c r="G3510" s="34">
        <v>43659</v>
      </c>
      <c r="H3510" s="2">
        <v>258</v>
      </c>
      <c r="I3510" s="2" t="s">
        <v>3870</v>
      </c>
      <c r="J3510" s="2" t="s">
        <v>4127</v>
      </c>
      <c r="K3510" s="2" t="s">
        <v>3159</v>
      </c>
      <c r="L3510" s="373" t="s">
        <v>3166</v>
      </c>
    </row>
    <row r="3511" spans="1:12">
      <c r="A3511" s="2" t="s">
        <v>4111</v>
      </c>
      <c r="B3511" s="2">
        <v>297195</v>
      </c>
      <c r="C3511" s="2" t="s">
        <v>3153</v>
      </c>
      <c r="D3511" s="2" t="s">
        <v>3154</v>
      </c>
      <c r="E3511" s="2">
        <v>1209.5999999999999</v>
      </c>
      <c r="F3511" s="2">
        <v>1209.5999999999999</v>
      </c>
      <c r="G3511" s="34">
        <v>43714</v>
      </c>
      <c r="H3511" s="2">
        <v>203</v>
      </c>
      <c r="I3511" s="2" t="s">
        <v>3870</v>
      </c>
      <c r="J3511" s="2" t="s">
        <v>4135</v>
      </c>
      <c r="K3511" s="2" t="s">
        <v>3159</v>
      </c>
      <c r="L3511" s="373" t="s">
        <v>3166</v>
      </c>
    </row>
    <row r="3512" spans="1:12">
      <c r="A3512" s="2" t="s">
        <v>5796</v>
      </c>
      <c r="B3512" s="2">
        <v>876387</v>
      </c>
      <c r="C3512" s="2" t="s">
        <v>3153</v>
      </c>
      <c r="D3512" s="2" t="s">
        <v>3154</v>
      </c>
      <c r="E3512" s="2">
        <v>10918.57</v>
      </c>
      <c r="F3512" s="2">
        <v>10918.57</v>
      </c>
      <c r="G3512" s="34">
        <v>43906</v>
      </c>
      <c r="H3512" s="2">
        <v>11</v>
      </c>
      <c r="I3512" s="2" t="s">
        <v>4179</v>
      </c>
      <c r="J3512" s="2" t="s">
        <v>4135</v>
      </c>
      <c r="K3512" s="2" t="s">
        <v>3159</v>
      </c>
      <c r="L3512" s="373" t="s">
        <v>3166</v>
      </c>
    </row>
    <row r="3513" spans="1:12">
      <c r="A3513" s="2" t="s">
        <v>4136</v>
      </c>
      <c r="B3513" s="2">
        <v>439067</v>
      </c>
      <c r="C3513" s="2" t="s">
        <v>3153</v>
      </c>
      <c r="D3513" s="2" t="s">
        <v>3154</v>
      </c>
      <c r="E3513" s="2">
        <v>63.72</v>
      </c>
      <c r="F3513" s="2">
        <v>63.72</v>
      </c>
      <c r="G3513" s="34">
        <v>43701</v>
      </c>
      <c r="H3513" s="2">
        <v>216</v>
      </c>
      <c r="I3513" s="2" t="s">
        <v>3870</v>
      </c>
      <c r="J3513" s="2" t="s">
        <v>4135</v>
      </c>
      <c r="K3513" s="2" t="s">
        <v>3159</v>
      </c>
      <c r="L3513" s="373" t="s">
        <v>3166</v>
      </c>
    </row>
    <row r="3514" spans="1:12">
      <c r="A3514" s="2" t="s">
        <v>4137</v>
      </c>
      <c r="B3514" s="2">
        <v>798996</v>
      </c>
      <c r="C3514" s="2" t="s">
        <v>3153</v>
      </c>
      <c r="D3514" s="2" t="s">
        <v>3154</v>
      </c>
      <c r="E3514" s="2">
        <v>1407.01</v>
      </c>
      <c r="F3514" s="2">
        <v>1406.71</v>
      </c>
      <c r="G3514" s="34">
        <v>43477</v>
      </c>
      <c r="H3514" s="2">
        <v>440</v>
      </c>
      <c r="I3514" s="2" t="s">
        <v>3870</v>
      </c>
      <c r="J3514" s="2" t="s">
        <v>4135</v>
      </c>
      <c r="K3514" s="2" t="s">
        <v>3159</v>
      </c>
      <c r="L3514" s="373" t="s">
        <v>3166</v>
      </c>
    </row>
    <row r="3515" spans="1:12">
      <c r="A3515" s="2" t="s">
        <v>4136</v>
      </c>
      <c r="B3515" s="2">
        <v>439067</v>
      </c>
      <c r="C3515" s="2" t="s">
        <v>3153</v>
      </c>
      <c r="D3515" s="2" t="s">
        <v>3154</v>
      </c>
      <c r="E3515" s="2">
        <v>1482.75</v>
      </c>
      <c r="F3515" s="2">
        <v>1482.75</v>
      </c>
      <c r="G3515" s="34">
        <v>43656</v>
      </c>
      <c r="H3515" s="2">
        <v>261</v>
      </c>
      <c r="I3515" s="2" t="s">
        <v>3870</v>
      </c>
      <c r="J3515" s="2" t="s">
        <v>4135</v>
      </c>
      <c r="K3515" s="2" t="s">
        <v>3159</v>
      </c>
      <c r="L3515" s="373" t="s">
        <v>3166</v>
      </c>
    </row>
    <row r="3516" spans="1:12">
      <c r="A3516" s="2" t="s">
        <v>5797</v>
      </c>
      <c r="B3516" s="2">
        <v>1256507</v>
      </c>
      <c r="C3516" s="2" t="s">
        <v>3153</v>
      </c>
      <c r="D3516" s="2" t="s">
        <v>3154</v>
      </c>
      <c r="E3516" s="2">
        <v>2084.04</v>
      </c>
      <c r="F3516" s="2">
        <v>1200.04</v>
      </c>
      <c r="G3516" s="34">
        <v>43907</v>
      </c>
      <c r="H3516" s="2">
        <v>10</v>
      </c>
      <c r="I3516" s="2" t="s">
        <v>4179</v>
      </c>
      <c r="J3516" s="2" t="s">
        <v>4636</v>
      </c>
      <c r="K3516" s="2" t="s">
        <v>3159</v>
      </c>
      <c r="L3516" s="373" t="s">
        <v>3166</v>
      </c>
    </row>
    <row r="3517" spans="1:12">
      <c r="A3517" s="2" t="s">
        <v>4110</v>
      </c>
      <c r="B3517" s="2">
        <v>297196</v>
      </c>
      <c r="C3517" s="2" t="s">
        <v>3153</v>
      </c>
      <c r="D3517" s="2" t="s">
        <v>3154</v>
      </c>
      <c r="E3517" s="2">
        <v>3693.34</v>
      </c>
      <c r="F3517" s="2">
        <v>3693.34</v>
      </c>
      <c r="G3517" s="34">
        <v>43887</v>
      </c>
      <c r="H3517" s="2">
        <v>30</v>
      </c>
      <c r="I3517" s="2" t="s">
        <v>4179</v>
      </c>
      <c r="J3517" s="2" t="s">
        <v>4135</v>
      </c>
      <c r="K3517" s="2" t="s">
        <v>3159</v>
      </c>
      <c r="L3517" s="373" t="s">
        <v>3166</v>
      </c>
    </row>
    <row r="3518" spans="1:12">
      <c r="A3518" s="2" t="s">
        <v>4295</v>
      </c>
      <c r="B3518" s="2">
        <v>136055</v>
      </c>
      <c r="C3518" s="2" t="s">
        <v>3153</v>
      </c>
      <c r="D3518" s="2" t="s">
        <v>3154</v>
      </c>
      <c r="E3518" s="2">
        <v>9558.83</v>
      </c>
      <c r="F3518" s="2">
        <v>9558.83</v>
      </c>
      <c r="G3518" s="34">
        <v>43872</v>
      </c>
      <c r="H3518" s="2">
        <v>45</v>
      </c>
      <c r="I3518" s="2" t="s">
        <v>4177</v>
      </c>
      <c r="J3518" s="2" t="s">
        <v>4135</v>
      </c>
      <c r="K3518" s="2" t="s">
        <v>3159</v>
      </c>
      <c r="L3518" s="373" t="s">
        <v>3166</v>
      </c>
    </row>
    <row r="3519" spans="1:12">
      <c r="A3519" s="2" t="s">
        <v>4136</v>
      </c>
      <c r="B3519" s="2">
        <v>439067</v>
      </c>
      <c r="C3519" s="2" t="s">
        <v>3153</v>
      </c>
      <c r="D3519" s="2" t="s">
        <v>3154</v>
      </c>
      <c r="E3519" s="2">
        <v>63.72</v>
      </c>
      <c r="F3519" s="2">
        <v>63.72</v>
      </c>
      <c r="G3519" s="34">
        <v>43704</v>
      </c>
      <c r="H3519" s="2">
        <v>213</v>
      </c>
      <c r="I3519" s="2" t="s">
        <v>3870</v>
      </c>
      <c r="J3519" s="2" t="s">
        <v>4135</v>
      </c>
      <c r="K3519" s="2" t="s">
        <v>3159</v>
      </c>
      <c r="L3519" s="373" t="s">
        <v>3166</v>
      </c>
    </row>
    <row r="3520" spans="1:12">
      <c r="A3520" s="2" t="s">
        <v>4136</v>
      </c>
      <c r="B3520" s="2">
        <v>439067</v>
      </c>
      <c r="C3520" s="2" t="s">
        <v>3153</v>
      </c>
      <c r="D3520" s="2" t="s">
        <v>3154</v>
      </c>
      <c r="E3520" s="2">
        <v>63.72</v>
      </c>
      <c r="F3520" s="2">
        <v>63.72</v>
      </c>
      <c r="G3520" s="34">
        <v>43704</v>
      </c>
      <c r="H3520" s="2">
        <v>213</v>
      </c>
      <c r="I3520" s="2" t="s">
        <v>3870</v>
      </c>
      <c r="J3520" s="2" t="s">
        <v>4135</v>
      </c>
      <c r="K3520" s="2" t="s">
        <v>3159</v>
      </c>
      <c r="L3520" s="373" t="s">
        <v>3166</v>
      </c>
    </row>
    <row r="3521" spans="1:12">
      <c r="A3521" s="2" t="s">
        <v>4138</v>
      </c>
      <c r="B3521" s="2">
        <v>478174</v>
      </c>
      <c r="C3521" s="2" t="s">
        <v>3153</v>
      </c>
      <c r="D3521" s="2" t="s">
        <v>3154</v>
      </c>
      <c r="E3521" s="2">
        <v>43630.400000000001</v>
      </c>
      <c r="F3521" s="2">
        <v>18630.400000000001</v>
      </c>
      <c r="G3521" s="34">
        <v>42698</v>
      </c>
      <c r="H3521" s="2">
        <v>1219</v>
      </c>
      <c r="I3521" s="2" t="s">
        <v>3870</v>
      </c>
      <c r="J3521" s="2" t="s">
        <v>4135</v>
      </c>
      <c r="K3521" s="2" t="s">
        <v>3159</v>
      </c>
      <c r="L3521" s="373" t="s">
        <v>3166</v>
      </c>
    </row>
    <row r="3522" spans="1:12">
      <c r="A3522" s="2" t="s">
        <v>4136</v>
      </c>
      <c r="B3522" s="2">
        <v>439067</v>
      </c>
      <c r="C3522" s="2" t="s">
        <v>3153</v>
      </c>
      <c r="D3522" s="2" t="s">
        <v>3154</v>
      </c>
      <c r="E3522" s="2">
        <v>63.72</v>
      </c>
      <c r="F3522" s="2">
        <v>63.72</v>
      </c>
      <c r="G3522" s="34">
        <v>43704</v>
      </c>
      <c r="H3522" s="2">
        <v>213</v>
      </c>
      <c r="I3522" s="2" t="s">
        <v>3870</v>
      </c>
      <c r="J3522" s="2" t="s">
        <v>4135</v>
      </c>
      <c r="K3522" s="2" t="s">
        <v>3159</v>
      </c>
      <c r="L3522" s="373" t="s">
        <v>3166</v>
      </c>
    </row>
    <row r="3523" spans="1:12">
      <c r="A3523" s="2" t="s">
        <v>5798</v>
      </c>
      <c r="B3523" s="2">
        <v>474751</v>
      </c>
      <c r="C3523" s="2" t="s">
        <v>3153</v>
      </c>
      <c r="D3523" s="2" t="s">
        <v>3154</v>
      </c>
      <c r="E3523" s="2">
        <v>17675.060000000001</v>
      </c>
      <c r="F3523" s="2">
        <v>17675.060000000001</v>
      </c>
      <c r="G3523" s="34">
        <v>43902</v>
      </c>
      <c r="H3523" s="2">
        <v>15</v>
      </c>
      <c r="I3523" s="2" t="s">
        <v>4179</v>
      </c>
      <c r="J3523" s="2" t="s">
        <v>4135</v>
      </c>
      <c r="K3523" s="2" t="s">
        <v>3159</v>
      </c>
      <c r="L3523" s="373" t="s">
        <v>3166</v>
      </c>
    </row>
    <row r="3524" spans="1:12">
      <c r="A3524" s="2" t="s">
        <v>5799</v>
      </c>
      <c r="B3524" s="2">
        <v>943536</v>
      </c>
      <c r="C3524" s="2" t="s">
        <v>3153</v>
      </c>
      <c r="D3524" s="2" t="s">
        <v>3154</v>
      </c>
      <c r="E3524" s="2">
        <v>8041.66</v>
      </c>
      <c r="F3524" s="2">
        <v>27</v>
      </c>
      <c r="G3524" s="34">
        <v>43906</v>
      </c>
      <c r="H3524" s="2">
        <v>11</v>
      </c>
      <c r="I3524" s="2" t="s">
        <v>4179</v>
      </c>
      <c r="J3524" s="2" t="s">
        <v>4135</v>
      </c>
      <c r="K3524" s="2" t="s">
        <v>3159</v>
      </c>
      <c r="L3524" s="373" t="s">
        <v>3166</v>
      </c>
    </row>
    <row r="3525" spans="1:12">
      <c r="A3525" s="2" t="s">
        <v>5800</v>
      </c>
      <c r="B3525" s="2">
        <v>905984</v>
      </c>
      <c r="C3525" s="2" t="s">
        <v>3153</v>
      </c>
      <c r="D3525" s="2" t="s">
        <v>3154</v>
      </c>
      <c r="E3525" s="2">
        <v>11751.76</v>
      </c>
      <c r="F3525" s="2">
        <v>11751.76</v>
      </c>
      <c r="G3525" s="34">
        <v>43867</v>
      </c>
      <c r="H3525" s="2">
        <v>50</v>
      </c>
      <c r="I3525" s="2" t="s">
        <v>4177</v>
      </c>
      <c r="J3525" s="2" t="s">
        <v>4135</v>
      </c>
      <c r="K3525" s="2" t="s">
        <v>3159</v>
      </c>
      <c r="L3525" s="373" t="s">
        <v>3166</v>
      </c>
    </row>
    <row r="3526" spans="1:12">
      <c r="A3526" s="2" t="s">
        <v>5801</v>
      </c>
      <c r="B3526" s="2">
        <v>830308</v>
      </c>
      <c r="C3526" s="2" t="s">
        <v>3153</v>
      </c>
      <c r="D3526" s="2" t="s">
        <v>3154</v>
      </c>
      <c r="E3526" s="2">
        <v>8655.67</v>
      </c>
      <c r="F3526" s="2">
        <v>8655.67</v>
      </c>
      <c r="G3526" s="34">
        <v>43904</v>
      </c>
      <c r="H3526" s="2">
        <v>13</v>
      </c>
      <c r="I3526" s="2" t="s">
        <v>4179</v>
      </c>
      <c r="J3526" s="2" t="s">
        <v>4135</v>
      </c>
      <c r="K3526" s="2" t="s">
        <v>3159</v>
      </c>
      <c r="L3526" s="373" t="s">
        <v>3166</v>
      </c>
    </row>
    <row r="3527" spans="1:12">
      <c r="A3527" s="2" t="s">
        <v>5802</v>
      </c>
      <c r="B3527" s="2">
        <v>1233676</v>
      </c>
      <c r="C3527" s="2" t="s">
        <v>3153</v>
      </c>
      <c r="D3527" s="2" t="s">
        <v>3154</v>
      </c>
      <c r="E3527" s="2">
        <v>2695.28</v>
      </c>
      <c r="F3527" s="2">
        <v>2695.28</v>
      </c>
      <c r="G3527" s="34">
        <v>43909</v>
      </c>
      <c r="H3527" s="2">
        <v>8</v>
      </c>
      <c r="I3527" s="2" t="s">
        <v>4179</v>
      </c>
      <c r="J3527" s="2" t="s">
        <v>4636</v>
      </c>
      <c r="K3527" s="2" t="s">
        <v>3159</v>
      </c>
      <c r="L3527" s="373" t="s">
        <v>3166</v>
      </c>
    </row>
    <row r="3528" spans="1:12">
      <c r="A3528" s="2" t="s">
        <v>4111</v>
      </c>
      <c r="B3528" s="2">
        <v>297195</v>
      </c>
      <c r="C3528" s="2" t="s">
        <v>3153</v>
      </c>
      <c r="D3528" s="2" t="s">
        <v>3154</v>
      </c>
      <c r="E3528" s="2">
        <v>2564.1</v>
      </c>
      <c r="F3528" s="2">
        <v>2564.1</v>
      </c>
      <c r="G3528" s="34">
        <v>43680</v>
      </c>
      <c r="H3528" s="2">
        <v>237</v>
      </c>
      <c r="I3528" s="2" t="s">
        <v>3870</v>
      </c>
      <c r="J3528" s="2" t="s">
        <v>4135</v>
      </c>
      <c r="K3528" s="2" t="s">
        <v>3159</v>
      </c>
      <c r="L3528" s="373" t="s">
        <v>3166</v>
      </c>
    </row>
    <row r="3529" spans="1:12">
      <c r="A3529" s="2" t="s">
        <v>5803</v>
      </c>
      <c r="B3529" s="2">
        <v>465127</v>
      </c>
      <c r="C3529" s="2" t="s">
        <v>3153</v>
      </c>
      <c r="D3529" s="2" t="s">
        <v>3154</v>
      </c>
      <c r="E3529" s="2">
        <v>11826.35</v>
      </c>
      <c r="F3529" s="2">
        <v>11826.35</v>
      </c>
      <c r="G3529" s="34">
        <v>43874</v>
      </c>
      <c r="H3529" s="2">
        <v>43</v>
      </c>
      <c r="I3529" s="2" t="s">
        <v>4177</v>
      </c>
      <c r="J3529" s="2" t="s">
        <v>4135</v>
      </c>
      <c r="K3529" s="2" t="s">
        <v>3159</v>
      </c>
      <c r="L3529" s="373" t="s">
        <v>3166</v>
      </c>
    </row>
    <row r="3530" spans="1:12">
      <c r="A3530" s="2" t="s">
        <v>4261</v>
      </c>
      <c r="B3530" s="2">
        <v>901466</v>
      </c>
      <c r="C3530" s="2" t="s">
        <v>3153</v>
      </c>
      <c r="D3530" s="2" t="s">
        <v>3154</v>
      </c>
      <c r="E3530" s="2">
        <v>1083.24</v>
      </c>
      <c r="F3530" s="2">
        <v>1083.24</v>
      </c>
      <c r="G3530" s="34">
        <v>43882</v>
      </c>
      <c r="H3530" s="2">
        <v>35</v>
      </c>
      <c r="I3530" s="2" t="s">
        <v>4177</v>
      </c>
      <c r="J3530" s="2" t="s">
        <v>4135</v>
      </c>
      <c r="K3530" s="2" t="s">
        <v>3159</v>
      </c>
      <c r="L3530" s="373" t="s">
        <v>3166</v>
      </c>
    </row>
    <row r="3531" spans="1:12">
      <c r="A3531" s="2" t="s">
        <v>5804</v>
      </c>
      <c r="B3531" s="2">
        <v>1280731</v>
      </c>
      <c r="C3531" s="2" t="s">
        <v>3153</v>
      </c>
      <c r="D3531" s="2" t="s">
        <v>3154</v>
      </c>
      <c r="E3531" s="2">
        <v>4558.78</v>
      </c>
      <c r="F3531" s="2">
        <v>4558.78</v>
      </c>
      <c r="G3531" s="34">
        <v>43911</v>
      </c>
      <c r="H3531" s="2">
        <v>6</v>
      </c>
      <c r="I3531" s="2" t="s">
        <v>4179</v>
      </c>
      <c r="J3531" s="2" t="s">
        <v>4636</v>
      </c>
      <c r="K3531" s="2" t="s">
        <v>3159</v>
      </c>
      <c r="L3531" s="373" t="s">
        <v>3166</v>
      </c>
    </row>
    <row r="3532" spans="1:12">
      <c r="A3532" s="2" t="s">
        <v>5805</v>
      </c>
      <c r="B3532" s="2">
        <v>776616</v>
      </c>
      <c r="C3532" s="2" t="s">
        <v>3153</v>
      </c>
      <c r="D3532" s="2" t="s">
        <v>3154</v>
      </c>
      <c r="E3532" s="2">
        <v>2617.9499999999998</v>
      </c>
      <c r="F3532" s="2">
        <v>2617.9499999999998</v>
      </c>
      <c r="G3532" s="34">
        <v>43904</v>
      </c>
      <c r="H3532" s="2">
        <v>13</v>
      </c>
      <c r="I3532" s="2" t="s">
        <v>4179</v>
      </c>
      <c r="J3532" s="2" t="s">
        <v>4135</v>
      </c>
      <c r="K3532" s="2" t="s">
        <v>3159</v>
      </c>
      <c r="L3532" s="373" t="s">
        <v>3166</v>
      </c>
    </row>
    <row r="3533" spans="1:12">
      <c r="A3533" s="2" t="s">
        <v>4431</v>
      </c>
      <c r="B3533" s="2">
        <v>1245262</v>
      </c>
      <c r="C3533" s="2" t="s">
        <v>3153</v>
      </c>
      <c r="D3533" s="2" t="s">
        <v>3154</v>
      </c>
      <c r="E3533" s="2">
        <v>4720.0200000000004</v>
      </c>
      <c r="F3533" s="2">
        <v>4720.0200000000004</v>
      </c>
      <c r="G3533" s="34">
        <v>43911</v>
      </c>
      <c r="H3533" s="2">
        <v>6</v>
      </c>
      <c r="I3533" s="2" t="s">
        <v>4179</v>
      </c>
      <c r="J3533" s="2" t="s">
        <v>4135</v>
      </c>
      <c r="K3533" s="2" t="s">
        <v>3159</v>
      </c>
      <c r="L3533" s="373" t="s">
        <v>3166</v>
      </c>
    </row>
    <row r="3534" spans="1:12">
      <c r="A3534" s="2" t="s">
        <v>4136</v>
      </c>
      <c r="B3534" s="2">
        <v>439067</v>
      </c>
      <c r="C3534" s="2" t="s">
        <v>3153</v>
      </c>
      <c r="D3534" s="2" t="s">
        <v>3154</v>
      </c>
      <c r="E3534" s="2">
        <v>63.72</v>
      </c>
      <c r="F3534" s="2">
        <v>63.72</v>
      </c>
      <c r="G3534" s="34">
        <v>43703</v>
      </c>
      <c r="H3534" s="2">
        <v>214</v>
      </c>
      <c r="I3534" s="2" t="s">
        <v>3870</v>
      </c>
      <c r="J3534" s="2" t="s">
        <v>4135</v>
      </c>
      <c r="K3534" s="2" t="s">
        <v>3159</v>
      </c>
      <c r="L3534" s="373" t="s">
        <v>3166</v>
      </c>
    </row>
    <row r="3535" spans="1:12">
      <c r="A3535" s="2" t="s">
        <v>4136</v>
      </c>
      <c r="B3535" s="2">
        <v>439067</v>
      </c>
      <c r="C3535" s="2" t="s">
        <v>3153</v>
      </c>
      <c r="D3535" s="2" t="s">
        <v>3154</v>
      </c>
      <c r="E3535" s="2">
        <v>63.72</v>
      </c>
      <c r="F3535" s="2">
        <v>63.72</v>
      </c>
      <c r="G3535" s="34">
        <v>43704</v>
      </c>
      <c r="H3535" s="2">
        <v>213</v>
      </c>
      <c r="I3535" s="2" t="s">
        <v>3870</v>
      </c>
      <c r="J3535" s="2" t="s">
        <v>4135</v>
      </c>
      <c r="K3535" s="2" t="s">
        <v>3159</v>
      </c>
      <c r="L3535" s="373" t="s">
        <v>3166</v>
      </c>
    </row>
    <row r="3536" spans="1:12">
      <c r="A3536" s="2" t="s">
        <v>4136</v>
      </c>
      <c r="B3536" s="2">
        <v>439067</v>
      </c>
      <c r="C3536" s="2" t="s">
        <v>3153</v>
      </c>
      <c r="D3536" s="2" t="s">
        <v>3154</v>
      </c>
      <c r="E3536" s="2">
        <v>63.72</v>
      </c>
      <c r="F3536" s="2">
        <v>63.72</v>
      </c>
      <c r="G3536" s="34">
        <v>43704</v>
      </c>
      <c r="H3536" s="2">
        <v>213</v>
      </c>
      <c r="I3536" s="2" t="s">
        <v>3870</v>
      </c>
      <c r="J3536" s="2" t="s">
        <v>4135</v>
      </c>
      <c r="K3536" s="2" t="s">
        <v>3159</v>
      </c>
      <c r="L3536" s="373" t="s">
        <v>3166</v>
      </c>
    </row>
    <row r="3537" spans="1:12">
      <c r="A3537" s="2" t="s">
        <v>5803</v>
      </c>
      <c r="B3537" s="2">
        <v>465127</v>
      </c>
      <c r="C3537" s="2" t="s">
        <v>3153</v>
      </c>
      <c r="D3537" s="2" t="s">
        <v>3154</v>
      </c>
      <c r="E3537" s="2">
        <v>7912.14</v>
      </c>
      <c r="F3537" s="2">
        <v>7912.14</v>
      </c>
      <c r="G3537" s="34">
        <v>43874</v>
      </c>
      <c r="H3537" s="2">
        <v>43</v>
      </c>
      <c r="I3537" s="2" t="s">
        <v>4177</v>
      </c>
      <c r="J3537" s="2" t="s">
        <v>4135</v>
      </c>
      <c r="K3537" s="2" t="s">
        <v>3159</v>
      </c>
      <c r="L3537" s="373" t="s">
        <v>3166</v>
      </c>
    </row>
    <row r="3538" spans="1:12">
      <c r="A3538" s="2" t="s">
        <v>4287</v>
      </c>
      <c r="B3538" s="2">
        <v>1131452</v>
      </c>
      <c r="C3538" s="2" t="s">
        <v>3153</v>
      </c>
      <c r="D3538" s="2" t="s">
        <v>3154</v>
      </c>
      <c r="E3538" s="2">
        <v>9157.57</v>
      </c>
      <c r="F3538" s="2">
        <v>9157.57</v>
      </c>
      <c r="G3538" s="34">
        <v>43902</v>
      </c>
      <c r="H3538" s="2">
        <v>15</v>
      </c>
      <c r="I3538" s="2" t="s">
        <v>4179</v>
      </c>
      <c r="J3538" s="2" t="s">
        <v>4135</v>
      </c>
      <c r="K3538" s="2" t="s">
        <v>3159</v>
      </c>
      <c r="L3538" s="373" t="s">
        <v>3166</v>
      </c>
    </row>
    <row r="3539" spans="1:12">
      <c r="A3539" s="2" t="s">
        <v>5806</v>
      </c>
      <c r="B3539" s="2">
        <v>1223325</v>
      </c>
      <c r="C3539" s="2" t="s">
        <v>3153</v>
      </c>
      <c r="D3539" s="2" t="s">
        <v>3154</v>
      </c>
      <c r="E3539" s="2">
        <v>4688.51</v>
      </c>
      <c r="F3539" s="2">
        <v>4688.51</v>
      </c>
      <c r="G3539" s="34">
        <v>43907</v>
      </c>
      <c r="H3539" s="2">
        <v>10</v>
      </c>
      <c r="I3539" s="2" t="s">
        <v>4179</v>
      </c>
      <c r="J3539" s="2" t="s">
        <v>4636</v>
      </c>
      <c r="K3539" s="2" t="s">
        <v>3159</v>
      </c>
      <c r="L3539" s="373" t="s">
        <v>3166</v>
      </c>
    </row>
    <row r="3540" spans="1:12">
      <c r="A3540" s="2" t="s">
        <v>4136</v>
      </c>
      <c r="B3540" s="2">
        <v>439067</v>
      </c>
      <c r="C3540" s="2" t="s">
        <v>3153</v>
      </c>
      <c r="D3540" s="2" t="s">
        <v>3154</v>
      </c>
      <c r="E3540" s="2">
        <v>63.72</v>
      </c>
      <c r="F3540" s="2">
        <v>63.72</v>
      </c>
      <c r="G3540" s="34">
        <v>43704</v>
      </c>
      <c r="H3540" s="2">
        <v>213</v>
      </c>
      <c r="I3540" s="2" t="s">
        <v>3870</v>
      </c>
      <c r="J3540" s="2" t="s">
        <v>4135</v>
      </c>
      <c r="K3540" s="2" t="s">
        <v>3159</v>
      </c>
      <c r="L3540" s="373" t="s">
        <v>3166</v>
      </c>
    </row>
    <row r="3541" spans="1:12">
      <c r="A3541" s="2" t="s">
        <v>4136</v>
      </c>
      <c r="B3541" s="2">
        <v>439067</v>
      </c>
      <c r="C3541" s="2" t="s">
        <v>3153</v>
      </c>
      <c r="D3541" s="2" t="s">
        <v>3154</v>
      </c>
      <c r="E3541" s="2">
        <v>321.02999999999997</v>
      </c>
      <c r="F3541" s="2">
        <v>321.02999999999997</v>
      </c>
      <c r="G3541" s="34">
        <v>43704</v>
      </c>
      <c r="H3541" s="2">
        <v>213</v>
      </c>
      <c r="I3541" s="2" t="s">
        <v>3870</v>
      </c>
      <c r="J3541" s="2" t="s">
        <v>4135</v>
      </c>
      <c r="K3541" s="2" t="s">
        <v>3159</v>
      </c>
      <c r="L3541" s="373" t="s">
        <v>3166</v>
      </c>
    </row>
    <row r="3542" spans="1:12">
      <c r="A3542" s="2" t="s">
        <v>5807</v>
      </c>
      <c r="B3542" s="2">
        <v>1203178</v>
      </c>
      <c r="C3542" s="2" t="s">
        <v>3153</v>
      </c>
      <c r="D3542" s="2" t="s">
        <v>3154</v>
      </c>
      <c r="E3542" s="2">
        <v>7418.43</v>
      </c>
      <c r="F3542" s="2">
        <v>7418.43</v>
      </c>
      <c r="G3542" s="34">
        <v>43909</v>
      </c>
      <c r="H3542" s="2">
        <v>8</v>
      </c>
      <c r="I3542" s="2" t="s">
        <v>4179</v>
      </c>
      <c r="J3542" s="2" t="s">
        <v>4135</v>
      </c>
      <c r="K3542" s="2" t="s">
        <v>3159</v>
      </c>
      <c r="L3542" s="373" t="s">
        <v>3166</v>
      </c>
    </row>
    <row r="3543" spans="1:12">
      <c r="A3543" s="2" t="s">
        <v>5808</v>
      </c>
      <c r="B3543" s="2">
        <v>935956</v>
      </c>
      <c r="C3543" s="2" t="s">
        <v>3153</v>
      </c>
      <c r="D3543" s="2" t="s">
        <v>3154</v>
      </c>
      <c r="E3543" s="2">
        <v>5901.37</v>
      </c>
      <c r="F3543" s="2">
        <v>5901.37</v>
      </c>
      <c r="G3543" s="34">
        <v>43911</v>
      </c>
      <c r="H3543" s="2">
        <v>6</v>
      </c>
      <c r="I3543" s="2" t="s">
        <v>4179</v>
      </c>
      <c r="J3543" s="2" t="s">
        <v>4135</v>
      </c>
      <c r="K3543" s="2" t="s">
        <v>3159</v>
      </c>
      <c r="L3543" s="373" t="s">
        <v>3166</v>
      </c>
    </row>
    <row r="3544" spans="1:12">
      <c r="A3544" s="2" t="s">
        <v>5809</v>
      </c>
      <c r="B3544" s="2">
        <v>1238842</v>
      </c>
      <c r="C3544" s="2" t="s">
        <v>3153</v>
      </c>
      <c r="D3544" s="2" t="s">
        <v>3154</v>
      </c>
      <c r="E3544" s="2">
        <v>2225.34</v>
      </c>
      <c r="F3544" s="2">
        <v>125.34</v>
      </c>
      <c r="G3544" s="34">
        <v>43909</v>
      </c>
      <c r="H3544" s="2">
        <v>8</v>
      </c>
      <c r="I3544" s="2" t="s">
        <v>4179</v>
      </c>
      <c r="J3544" s="2" t="s">
        <v>4636</v>
      </c>
      <c r="K3544" s="2" t="s">
        <v>3159</v>
      </c>
      <c r="L3544" s="373" t="s">
        <v>3166</v>
      </c>
    </row>
    <row r="3545" spans="1:12">
      <c r="A3545" s="2" t="s">
        <v>5810</v>
      </c>
      <c r="B3545" s="2">
        <v>1291129</v>
      </c>
      <c r="C3545" s="2" t="s">
        <v>3153</v>
      </c>
      <c r="D3545" s="2" t="s">
        <v>3154</v>
      </c>
      <c r="E3545" s="2">
        <v>9280.84</v>
      </c>
      <c r="F3545" s="2">
        <v>9280.84</v>
      </c>
      <c r="G3545" s="34">
        <v>43911</v>
      </c>
      <c r="H3545" s="2">
        <v>6</v>
      </c>
      <c r="I3545" s="2" t="s">
        <v>4179</v>
      </c>
      <c r="J3545" s="2" t="s">
        <v>4135</v>
      </c>
      <c r="K3545" s="2" t="s">
        <v>3159</v>
      </c>
      <c r="L3545" s="373" t="s">
        <v>3166</v>
      </c>
    </row>
    <row r="3546" spans="1:12">
      <c r="A3546" s="2" t="s">
        <v>4136</v>
      </c>
      <c r="B3546" s="2">
        <v>439067</v>
      </c>
      <c r="C3546" s="2" t="s">
        <v>3153</v>
      </c>
      <c r="D3546" s="2" t="s">
        <v>3154</v>
      </c>
      <c r="E3546" s="2">
        <v>63.72</v>
      </c>
      <c r="F3546" s="2">
        <v>63.72</v>
      </c>
      <c r="G3546" s="34">
        <v>43704</v>
      </c>
      <c r="H3546" s="2">
        <v>213</v>
      </c>
      <c r="I3546" s="2" t="s">
        <v>3870</v>
      </c>
      <c r="J3546" s="2" t="s">
        <v>4135</v>
      </c>
      <c r="K3546" s="2" t="s">
        <v>3159</v>
      </c>
      <c r="L3546" s="373" t="s">
        <v>3166</v>
      </c>
    </row>
    <row r="3547" spans="1:12">
      <c r="A3547" s="2" t="s">
        <v>4136</v>
      </c>
      <c r="B3547" s="2">
        <v>439067</v>
      </c>
      <c r="C3547" s="2" t="s">
        <v>3153</v>
      </c>
      <c r="D3547" s="2" t="s">
        <v>3154</v>
      </c>
      <c r="E3547" s="2">
        <v>63.72</v>
      </c>
      <c r="F3547" s="2">
        <v>63.72</v>
      </c>
      <c r="G3547" s="34">
        <v>43702</v>
      </c>
      <c r="H3547" s="2">
        <v>215</v>
      </c>
      <c r="I3547" s="2" t="s">
        <v>3870</v>
      </c>
      <c r="J3547" s="2" t="s">
        <v>4135</v>
      </c>
      <c r="K3547" s="2" t="s">
        <v>3159</v>
      </c>
      <c r="L3547" s="373" t="s">
        <v>3166</v>
      </c>
    </row>
    <row r="3548" spans="1:12">
      <c r="A3548" s="2" t="s">
        <v>4136</v>
      </c>
      <c r="B3548" s="2">
        <v>439067</v>
      </c>
      <c r="C3548" s="2" t="s">
        <v>3153</v>
      </c>
      <c r="D3548" s="2" t="s">
        <v>3154</v>
      </c>
      <c r="E3548" s="2">
        <v>63.72</v>
      </c>
      <c r="F3548" s="2">
        <v>63.72</v>
      </c>
      <c r="G3548" s="34">
        <v>43703</v>
      </c>
      <c r="H3548" s="2">
        <v>214</v>
      </c>
      <c r="I3548" s="2" t="s">
        <v>3870</v>
      </c>
      <c r="J3548" s="2" t="s">
        <v>4135</v>
      </c>
      <c r="K3548" s="2" t="s">
        <v>3159</v>
      </c>
      <c r="L3548" s="373" t="s">
        <v>3166</v>
      </c>
    </row>
    <row r="3549" spans="1:12">
      <c r="A3549" s="2" t="s">
        <v>5811</v>
      </c>
      <c r="B3549" s="2">
        <v>961274</v>
      </c>
      <c r="C3549" s="2" t="s">
        <v>3153</v>
      </c>
      <c r="D3549" s="2" t="s">
        <v>3154</v>
      </c>
      <c r="E3549" s="2">
        <v>2190.0100000000002</v>
      </c>
      <c r="F3549" s="2">
        <v>1190.3599999999999</v>
      </c>
      <c r="G3549" s="34">
        <v>43901</v>
      </c>
      <c r="H3549" s="2">
        <v>16</v>
      </c>
      <c r="I3549" s="2" t="s">
        <v>4179</v>
      </c>
      <c r="J3549" s="2" t="s">
        <v>4135</v>
      </c>
      <c r="K3549" s="2" t="s">
        <v>3159</v>
      </c>
      <c r="L3549" s="373" t="s">
        <v>3166</v>
      </c>
    </row>
    <row r="3550" spans="1:12">
      <c r="A3550" s="2" t="s">
        <v>4111</v>
      </c>
      <c r="B3550" s="2">
        <v>297195</v>
      </c>
      <c r="C3550" s="2" t="s">
        <v>3153</v>
      </c>
      <c r="D3550" s="2" t="s">
        <v>3154</v>
      </c>
      <c r="E3550" s="2">
        <v>8720.6299999999992</v>
      </c>
      <c r="F3550" s="2">
        <v>8720.6299999999992</v>
      </c>
      <c r="G3550" s="34">
        <v>43707</v>
      </c>
      <c r="H3550" s="2">
        <v>210</v>
      </c>
      <c r="I3550" s="2" t="s">
        <v>3870</v>
      </c>
      <c r="J3550" s="2" t="s">
        <v>4135</v>
      </c>
      <c r="K3550" s="2" t="s">
        <v>3159</v>
      </c>
      <c r="L3550" s="373" t="s">
        <v>3166</v>
      </c>
    </row>
    <row r="3551" spans="1:12">
      <c r="A3551" s="2" t="s">
        <v>5812</v>
      </c>
      <c r="B3551" s="2">
        <v>854698</v>
      </c>
      <c r="C3551" s="2" t="s">
        <v>3153</v>
      </c>
      <c r="D3551" s="2" t="s">
        <v>3154</v>
      </c>
      <c r="E3551" s="2">
        <v>10870.83</v>
      </c>
      <c r="F3551" s="2">
        <v>10870.83</v>
      </c>
      <c r="G3551" s="34">
        <v>43911</v>
      </c>
      <c r="H3551" s="2">
        <v>6</v>
      </c>
      <c r="I3551" s="2" t="s">
        <v>4179</v>
      </c>
      <c r="J3551" s="2" t="s">
        <v>4135</v>
      </c>
      <c r="K3551" s="2" t="s">
        <v>3159</v>
      </c>
      <c r="L3551" s="373" t="s">
        <v>3166</v>
      </c>
    </row>
    <row r="3552" spans="1:12">
      <c r="A3552" s="2" t="s">
        <v>4139</v>
      </c>
      <c r="B3552" s="2">
        <v>1107390</v>
      </c>
      <c r="C3552" s="2" t="s">
        <v>3153</v>
      </c>
      <c r="D3552" s="2" t="s">
        <v>3154</v>
      </c>
      <c r="E3552" s="2">
        <v>15840.06</v>
      </c>
      <c r="F3552" s="2">
        <v>7800.06</v>
      </c>
      <c r="G3552" s="34">
        <v>43571</v>
      </c>
      <c r="H3552" s="2">
        <v>346</v>
      </c>
      <c r="I3552" s="2" t="s">
        <v>3870</v>
      </c>
      <c r="J3552" s="2" t="s">
        <v>4135</v>
      </c>
      <c r="K3552" s="2" t="s">
        <v>3159</v>
      </c>
      <c r="L3552" s="373" t="s">
        <v>3166</v>
      </c>
    </row>
    <row r="3553" spans="1:12">
      <c r="A3553" s="2" t="s">
        <v>4140</v>
      </c>
      <c r="B3553" s="2">
        <v>457848</v>
      </c>
      <c r="C3553" s="2" t="s">
        <v>3153</v>
      </c>
      <c r="D3553" s="2" t="s">
        <v>3154</v>
      </c>
      <c r="E3553" s="2">
        <v>62424.1</v>
      </c>
      <c r="F3553" s="2">
        <v>41824.1</v>
      </c>
      <c r="G3553" s="34">
        <v>43558</v>
      </c>
      <c r="H3553" s="2">
        <v>359</v>
      </c>
      <c r="I3553" s="2" t="s">
        <v>3870</v>
      </c>
      <c r="J3553" s="2" t="s">
        <v>4135</v>
      </c>
      <c r="K3553" s="2" t="s">
        <v>3159</v>
      </c>
      <c r="L3553" s="373" t="s">
        <v>3166</v>
      </c>
    </row>
    <row r="3554" spans="1:12">
      <c r="A3554" s="2" t="s">
        <v>4137</v>
      </c>
      <c r="B3554" s="2">
        <v>798996</v>
      </c>
      <c r="C3554" s="2" t="s">
        <v>3153</v>
      </c>
      <c r="D3554" s="2" t="s">
        <v>3154</v>
      </c>
      <c r="E3554" s="2">
        <v>47683.29</v>
      </c>
      <c r="F3554" s="2">
        <v>47683.29</v>
      </c>
      <c r="G3554" s="34">
        <v>43438</v>
      </c>
      <c r="H3554" s="2">
        <v>479</v>
      </c>
      <c r="I3554" s="2" t="s">
        <v>3870</v>
      </c>
      <c r="J3554" s="2" t="s">
        <v>4135</v>
      </c>
      <c r="K3554" s="2" t="s">
        <v>3159</v>
      </c>
      <c r="L3554" s="373" t="s">
        <v>3166</v>
      </c>
    </row>
    <row r="3555" spans="1:12">
      <c r="A3555" s="2" t="s">
        <v>4136</v>
      </c>
      <c r="B3555" s="2">
        <v>439067</v>
      </c>
      <c r="C3555" s="2" t="s">
        <v>3153</v>
      </c>
      <c r="D3555" s="2" t="s">
        <v>3154</v>
      </c>
      <c r="E3555" s="2">
        <v>63.72</v>
      </c>
      <c r="F3555" s="2">
        <v>63.72</v>
      </c>
      <c r="G3555" s="34">
        <v>43703</v>
      </c>
      <c r="H3555" s="2">
        <v>214</v>
      </c>
      <c r="I3555" s="2" t="s">
        <v>3870</v>
      </c>
      <c r="J3555" s="2" t="s">
        <v>4135</v>
      </c>
      <c r="K3555" s="2" t="s">
        <v>3159</v>
      </c>
      <c r="L3555" s="373" t="s">
        <v>3166</v>
      </c>
    </row>
    <row r="3556" spans="1:12">
      <c r="A3556" s="2" t="s">
        <v>5813</v>
      </c>
      <c r="B3556" s="2">
        <v>1204628</v>
      </c>
      <c r="C3556" s="2" t="s">
        <v>3153</v>
      </c>
      <c r="D3556" s="2" t="s">
        <v>3154</v>
      </c>
      <c r="E3556" s="2">
        <v>8091.08</v>
      </c>
      <c r="F3556" s="2">
        <v>8091.08</v>
      </c>
      <c r="G3556" s="34">
        <v>43910</v>
      </c>
      <c r="H3556" s="2">
        <v>7</v>
      </c>
      <c r="I3556" s="2" t="s">
        <v>4179</v>
      </c>
      <c r="J3556" s="2" t="s">
        <v>4135</v>
      </c>
      <c r="K3556" s="2" t="s">
        <v>3159</v>
      </c>
      <c r="L3556" s="373" t="s">
        <v>3166</v>
      </c>
    </row>
    <row r="3557" spans="1:12">
      <c r="A3557" s="2" t="s">
        <v>4136</v>
      </c>
      <c r="B3557" s="2">
        <v>439067</v>
      </c>
      <c r="C3557" s="2" t="s">
        <v>3153</v>
      </c>
      <c r="D3557" s="2" t="s">
        <v>3154</v>
      </c>
      <c r="E3557" s="2">
        <v>63.72</v>
      </c>
      <c r="F3557" s="2">
        <v>63.72</v>
      </c>
      <c r="G3557" s="34">
        <v>43702</v>
      </c>
      <c r="H3557" s="2">
        <v>215</v>
      </c>
      <c r="I3557" s="2" t="s">
        <v>3870</v>
      </c>
      <c r="J3557" s="2" t="s">
        <v>4135</v>
      </c>
      <c r="K3557" s="2" t="s">
        <v>3159</v>
      </c>
      <c r="L3557" s="373" t="s">
        <v>3166</v>
      </c>
    </row>
    <row r="3558" spans="1:12">
      <c r="A3558" s="2" t="s">
        <v>4119</v>
      </c>
      <c r="B3558" s="2">
        <v>1173148</v>
      </c>
      <c r="C3558" s="2" t="s">
        <v>3153</v>
      </c>
      <c r="D3558" s="2" t="s">
        <v>3154</v>
      </c>
      <c r="E3558" s="2">
        <v>31983.59</v>
      </c>
      <c r="F3558" s="2">
        <v>4043.81</v>
      </c>
      <c r="G3558" s="34">
        <v>43869</v>
      </c>
      <c r="H3558" s="2">
        <v>48</v>
      </c>
      <c r="I3558" s="2" t="s">
        <v>4177</v>
      </c>
      <c r="J3558" s="2" t="s">
        <v>4135</v>
      </c>
      <c r="K3558" s="2" t="s">
        <v>3159</v>
      </c>
      <c r="L3558" s="373" t="s">
        <v>3166</v>
      </c>
    </row>
    <row r="3559" spans="1:12">
      <c r="A3559" s="2" t="s">
        <v>5814</v>
      </c>
      <c r="B3559" s="2">
        <v>1256800</v>
      </c>
      <c r="C3559" s="2" t="s">
        <v>3153</v>
      </c>
      <c r="D3559" s="2" t="s">
        <v>3154</v>
      </c>
      <c r="E3559" s="2">
        <v>6614.47</v>
      </c>
      <c r="F3559" s="2">
        <v>3000.47</v>
      </c>
      <c r="G3559" s="34">
        <v>43803</v>
      </c>
      <c r="H3559" s="2">
        <v>114</v>
      </c>
      <c r="I3559" s="2" t="s">
        <v>4174</v>
      </c>
      <c r="J3559" s="2" t="s">
        <v>4135</v>
      </c>
      <c r="K3559" s="2" t="s">
        <v>3159</v>
      </c>
      <c r="L3559" s="373" t="s">
        <v>3166</v>
      </c>
    </row>
    <row r="3560" spans="1:12">
      <c r="A3560" s="2" t="s">
        <v>4136</v>
      </c>
      <c r="B3560" s="2">
        <v>439067</v>
      </c>
      <c r="C3560" s="2" t="s">
        <v>3153</v>
      </c>
      <c r="D3560" s="2" t="s">
        <v>3154</v>
      </c>
      <c r="E3560" s="2">
        <v>63.72</v>
      </c>
      <c r="F3560" s="2">
        <v>63.72</v>
      </c>
      <c r="G3560" s="34">
        <v>43703</v>
      </c>
      <c r="H3560" s="2">
        <v>214</v>
      </c>
      <c r="I3560" s="2" t="s">
        <v>3870</v>
      </c>
      <c r="J3560" s="2" t="s">
        <v>4135</v>
      </c>
      <c r="K3560" s="2" t="s">
        <v>3159</v>
      </c>
      <c r="L3560" s="373" t="s">
        <v>3166</v>
      </c>
    </row>
    <row r="3561" spans="1:12">
      <c r="A3561" s="2" t="s">
        <v>5815</v>
      </c>
      <c r="B3561" s="2">
        <v>1285544</v>
      </c>
      <c r="C3561" s="2" t="s">
        <v>3153</v>
      </c>
      <c r="D3561" s="2" t="s">
        <v>3154</v>
      </c>
      <c r="E3561" s="2">
        <v>9423.75</v>
      </c>
      <c r="F3561" s="2">
        <v>9423.75</v>
      </c>
      <c r="G3561" s="34">
        <v>43893</v>
      </c>
      <c r="H3561" s="2">
        <v>24</v>
      </c>
      <c r="I3561" s="2" t="s">
        <v>4179</v>
      </c>
      <c r="J3561" s="2" t="s">
        <v>4135</v>
      </c>
      <c r="K3561" s="2" t="s">
        <v>3159</v>
      </c>
      <c r="L3561" s="373" t="s">
        <v>3166</v>
      </c>
    </row>
    <row r="3562" spans="1:12">
      <c r="A3562" s="2" t="s">
        <v>5816</v>
      </c>
      <c r="B3562" s="2">
        <v>1216745</v>
      </c>
      <c r="C3562" s="2" t="s">
        <v>3153</v>
      </c>
      <c r="D3562" s="2" t="s">
        <v>3154</v>
      </c>
      <c r="E3562" s="2">
        <v>1290.3699999999999</v>
      </c>
      <c r="F3562" s="2">
        <v>1290.3699999999999</v>
      </c>
      <c r="G3562" s="34">
        <v>43879</v>
      </c>
      <c r="H3562" s="2">
        <v>38</v>
      </c>
      <c r="I3562" s="2" t="s">
        <v>4177</v>
      </c>
      <c r="J3562" s="2" t="s">
        <v>4135</v>
      </c>
      <c r="K3562" s="2" t="s">
        <v>3159</v>
      </c>
      <c r="L3562" s="373" t="s">
        <v>3166</v>
      </c>
    </row>
    <row r="3563" spans="1:12">
      <c r="A3563" s="2" t="s">
        <v>5817</v>
      </c>
      <c r="B3563" s="2">
        <v>1112401</v>
      </c>
      <c r="C3563" s="2" t="s">
        <v>3153</v>
      </c>
      <c r="D3563" s="2" t="s">
        <v>3154</v>
      </c>
      <c r="E3563" s="2">
        <v>5706.16</v>
      </c>
      <c r="F3563" s="2">
        <v>5706.16</v>
      </c>
      <c r="G3563" s="34">
        <v>43911</v>
      </c>
      <c r="H3563" s="2">
        <v>6</v>
      </c>
      <c r="I3563" s="2" t="s">
        <v>4179</v>
      </c>
      <c r="J3563" s="2" t="s">
        <v>4135</v>
      </c>
      <c r="K3563" s="2" t="s">
        <v>3159</v>
      </c>
      <c r="L3563" s="373" t="s">
        <v>3166</v>
      </c>
    </row>
    <row r="3564" spans="1:12">
      <c r="A3564" s="2" t="s">
        <v>4110</v>
      </c>
      <c r="B3564" s="2">
        <v>297196</v>
      </c>
      <c r="C3564" s="2" t="s">
        <v>3153</v>
      </c>
      <c r="D3564" s="2" t="s">
        <v>3154</v>
      </c>
      <c r="E3564" s="2">
        <v>1739.21</v>
      </c>
      <c r="F3564" s="2">
        <v>1719.04</v>
      </c>
      <c r="G3564" s="34">
        <v>43700</v>
      </c>
      <c r="H3564" s="2">
        <v>217</v>
      </c>
      <c r="I3564" s="2" t="s">
        <v>3870</v>
      </c>
      <c r="J3564" s="2" t="s">
        <v>4135</v>
      </c>
      <c r="K3564" s="2" t="s">
        <v>3159</v>
      </c>
      <c r="L3564" s="373" t="s">
        <v>3166</v>
      </c>
    </row>
    <row r="3565" spans="1:12">
      <c r="A3565" s="2" t="s">
        <v>4136</v>
      </c>
      <c r="B3565" s="2">
        <v>439067</v>
      </c>
      <c r="C3565" s="2" t="s">
        <v>3153</v>
      </c>
      <c r="D3565" s="2" t="s">
        <v>3154</v>
      </c>
      <c r="E3565" s="2">
        <v>63.72</v>
      </c>
      <c r="F3565" s="2">
        <v>63.72</v>
      </c>
      <c r="G3565" s="34">
        <v>43702</v>
      </c>
      <c r="H3565" s="2">
        <v>215</v>
      </c>
      <c r="I3565" s="2" t="s">
        <v>3870</v>
      </c>
      <c r="J3565" s="2" t="s">
        <v>4135</v>
      </c>
      <c r="K3565" s="2" t="s">
        <v>3159</v>
      </c>
      <c r="L3565" s="373" t="s">
        <v>3166</v>
      </c>
    </row>
    <row r="3566" spans="1:12">
      <c r="A3566" s="2" t="s">
        <v>5818</v>
      </c>
      <c r="B3566" s="2">
        <v>1102378</v>
      </c>
      <c r="C3566" s="2" t="s">
        <v>3148</v>
      </c>
      <c r="D3566" s="2" t="s">
        <v>3149</v>
      </c>
      <c r="E3566" s="2">
        <v>-10000</v>
      </c>
      <c r="F3566" s="2">
        <v>-10000</v>
      </c>
      <c r="G3566" s="34">
        <v>43911</v>
      </c>
      <c r="H3566" s="2">
        <v>6</v>
      </c>
      <c r="I3566" s="2" t="s">
        <v>4179</v>
      </c>
      <c r="J3566" s="2" t="s">
        <v>5819</v>
      </c>
      <c r="K3566" s="2" t="s">
        <v>3681</v>
      </c>
      <c r="L3566" s="373" t="s">
        <v>3166</v>
      </c>
    </row>
    <row r="3567" spans="1:12">
      <c r="A3567" s="2" t="s">
        <v>5820</v>
      </c>
      <c r="B3567" s="2">
        <v>1285660</v>
      </c>
      <c r="C3567" s="2" t="s">
        <v>3148</v>
      </c>
      <c r="D3567" s="2" t="s">
        <v>3149</v>
      </c>
      <c r="E3567" s="2">
        <v>-1000</v>
      </c>
      <c r="F3567" s="2">
        <v>-1000</v>
      </c>
      <c r="G3567" s="34">
        <v>43893</v>
      </c>
      <c r="H3567" s="2">
        <v>24</v>
      </c>
      <c r="I3567" s="2" t="s">
        <v>4179</v>
      </c>
      <c r="J3567" s="2" t="s">
        <v>5821</v>
      </c>
      <c r="K3567" s="2" t="s">
        <v>3681</v>
      </c>
      <c r="L3567" s="373" t="s">
        <v>3166</v>
      </c>
    </row>
    <row r="3568" spans="1:12">
      <c r="A3568" s="2" t="s">
        <v>5822</v>
      </c>
      <c r="B3568" s="2">
        <v>1290347</v>
      </c>
      <c r="C3568" s="2" t="s">
        <v>3148</v>
      </c>
      <c r="D3568" s="2" t="s">
        <v>3149</v>
      </c>
      <c r="E3568" s="2">
        <v>-1000</v>
      </c>
      <c r="F3568" s="2">
        <v>-1000</v>
      </c>
      <c r="G3568" s="34">
        <v>43908</v>
      </c>
      <c r="H3568" s="2">
        <v>9</v>
      </c>
      <c r="I3568" s="2" t="s">
        <v>4179</v>
      </c>
      <c r="J3568" s="2" t="s">
        <v>5821</v>
      </c>
      <c r="K3568" s="2" t="s">
        <v>3681</v>
      </c>
      <c r="L3568" s="373" t="s">
        <v>3166</v>
      </c>
    </row>
    <row r="3569" spans="1:12">
      <c r="A3569" s="2" t="s">
        <v>5823</v>
      </c>
      <c r="B3569" s="2">
        <v>1277639</v>
      </c>
      <c r="C3569" s="2" t="s">
        <v>3148</v>
      </c>
      <c r="D3569" s="2" t="s">
        <v>3149</v>
      </c>
      <c r="E3569" s="2">
        <v>-20000</v>
      </c>
      <c r="F3569" s="2">
        <v>-20000</v>
      </c>
      <c r="G3569" s="34">
        <v>43868</v>
      </c>
      <c r="H3569" s="2">
        <v>49</v>
      </c>
      <c r="I3569" s="2" t="s">
        <v>4177</v>
      </c>
      <c r="J3569" s="2" t="s">
        <v>5821</v>
      </c>
      <c r="K3569" s="2" t="s">
        <v>3681</v>
      </c>
      <c r="L3569" s="373" t="s">
        <v>3166</v>
      </c>
    </row>
    <row r="3570" spans="1:12">
      <c r="A3570" s="2" t="s">
        <v>4305</v>
      </c>
      <c r="B3570" s="2">
        <v>1281354</v>
      </c>
      <c r="C3570" s="2" t="s">
        <v>3153</v>
      </c>
      <c r="D3570" s="2" t="s">
        <v>3154</v>
      </c>
      <c r="E3570" s="2">
        <v>26444.06</v>
      </c>
      <c r="F3570" s="2">
        <v>26444.06</v>
      </c>
      <c r="G3570" s="34">
        <v>43881</v>
      </c>
      <c r="H3570" s="2">
        <v>36</v>
      </c>
      <c r="I3570" s="2" t="s">
        <v>4177</v>
      </c>
      <c r="J3570" s="2" t="s">
        <v>5824</v>
      </c>
      <c r="K3570" s="2" t="s">
        <v>3681</v>
      </c>
      <c r="L3570" s="373" t="s">
        <v>3166</v>
      </c>
    </row>
    <row r="3571" spans="1:12">
      <c r="A3571" s="2" t="s">
        <v>5825</v>
      </c>
      <c r="B3571" s="2">
        <v>1037095</v>
      </c>
      <c r="C3571" s="2" t="s">
        <v>3153</v>
      </c>
      <c r="D3571" s="2" t="s">
        <v>3154</v>
      </c>
      <c r="E3571" s="2">
        <v>37320.239999999998</v>
      </c>
      <c r="F3571" s="2">
        <v>20372.240000000002</v>
      </c>
      <c r="G3571" s="34">
        <v>43890</v>
      </c>
      <c r="H3571" s="2">
        <v>27</v>
      </c>
      <c r="I3571" s="2" t="s">
        <v>4179</v>
      </c>
      <c r="J3571" s="2" t="s">
        <v>5824</v>
      </c>
      <c r="K3571" s="2" t="s">
        <v>3681</v>
      </c>
      <c r="L3571" s="373" t="s">
        <v>3166</v>
      </c>
    </row>
    <row r="3572" spans="1:12">
      <c r="A3572" s="2" t="s">
        <v>5826</v>
      </c>
      <c r="B3572" s="2">
        <v>823387</v>
      </c>
      <c r="C3572" s="2" t="s">
        <v>3153</v>
      </c>
      <c r="D3572" s="2" t="s">
        <v>3154</v>
      </c>
      <c r="E3572" s="2">
        <v>16132.7</v>
      </c>
      <c r="F3572" s="2">
        <v>16132.7</v>
      </c>
      <c r="G3572" s="34">
        <v>43908</v>
      </c>
      <c r="H3572" s="2">
        <v>9</v>
      </c>
      <c r="I3572" s="2" t="s">
        <v>4179</v>
      </c>
      <c r="J3572" s="2" t="s">
        <v>5824</v>
      </c>
      <c r="K3572" s="2" t="s">
        <v>3681</v>
      </c>
      <c r="L3572" s="373" t="s">
        <v>3166</v>
      </c>
    </row>
    <row r="3573" spans="1:12">
      <c r="A3573" s="2" t="s">
        <v>5827</v>
      </c>
      <c r="B3573" s="2">
        <v>1051218</v>
      </c>
      <c r="C3573" s="2" t="s">
        <v>3153</v>
      </c>
      <c r="D3573" s="2" t="s">
        <v>3154</v>
      </c>
      <c r="E3573" s="2">
        <v>4283.3100000000004</v>
      </c>
      <c r="F3573" s="2">
        <v>4283</v>
      </c>
      <c r="G3573" s="34">
        <v>43898</v>
      </c>
      <c r="H3573" s="2">
        <v>19</v>
      </c>
      <c r="I3573" s="2" t="s">
        <v>4179</v>
      </c>
      <c r="J3573" s="2" t="s">
        <v>5824</v>
      </c>
      <c r="K3573" s="2" t="s">
        <v>3681</v>
      </c>
      <c r="L3573" s="373" t="s">
        <v>3166</v>
      </c>
    </row>
    <row r="3574" spans="1:12">
      <c r="A3574" s="2" t="s">
        <v>5828</v>
      </c>
      <c r="B3574" s="2">
        <v>1211962</v>
      </c>
      <c r="C3574" s="2" t="s">
        <v>3153</v>
      </c>
      <c r="D3574" s="2" t="s">
        <v>3154</v>
      </c>
      <c r="E3574" s="2">
        <v>22243.9</v>
      </c>
      <c r="F3574" s="2">
        <v>22243.9</v>
      </c>
      <c r="G3574" s="34">
        <v>43878</v>
      </c>
      <c r="H3574" s="2">
        <v>39</v>
      </c>
      <c r="I3574" s="2" t="s">
        <v>4177</v>
      </c>
      <c r="J3574" s="2" t="s">
        <v>5824</v>
      </c>
      <c r="K3574" s="2" t="s">
        <v>3681</v>
      </c>
      <c r="L3574" s="373" t="s">
        <v>3166</v>
      </c>
    </row>
    <row r="3575" spans="1:12">
      <c r="A3575" s="2" t="s">
        <v>5829</v>
      </c>
      <c r="B3575" s="2">
        <v>1287542</v>
      </c>
      <c r="C3575" s="2" t="s">
        <v>3153</v>
      </c>
      <c r="D3575" s="2" t="s">
        <v>3154</v>
      </c>
      <c r="E3575" s="2">
        <v>390.01</v>
      </c>
      <c r="F3575" s="2">
        <v>390.01</v>
      </c>
      <c r="G3575" s="34">
        <v>43904</v>
      </c>
      <c r="H3575" s="2">
        <v>13</v>
      </c>
      <c r="I3575" s="2" t="s">
        <v>4179</v>
      </c>
      <c r="J3575" s="2" t="s">
        <v>5824</v>
      </c>
      <c r="K3575" s="2" t="s">
        <v>3681</v>
      </c>
      <c r="L3575" s="373" t="s">
        <v>3166</v>
      </c>
    </row>
    <row r="3576" spans="1:12">
      <c r="A3576" s="2" t="s">
        <v>5830</v>
      </c>
      <c r="B3576" s="2">
        <v>481595</v>
      </c>
      <c r="C3576" s="2" t="s">
        <v>3153</v>
      </c>
      <c r="D3576" s="2" t="s">
        <v>3154</v>
      </c>
      <c r="E3576" s="2">
        <v>12303.82</v>
      </c>
      <c r="F3576" s="2">
        <v>12303.82</v>
      </c>
      <c r="G3576" s="34">
        <v>43872</v>
      </c>
      <c r="H3576" s="2">
        <v>45</v>
      </c>
      <c r="I3576" s="2" t="s">
        <v>4177</v>
      </c>
      <c r="J3576" s="2" t="s">
        <v>5824</v>
      </c>
      <c r="K3576" s="2" t="s">
        <v>3681</v>
      </c>
      <c r="L3576" s="373" t="s">
        <v>3166</v>
      </c>
    </row>
    <row r="3577" spans="1:12">
      <c r="A3577" s="2" t="s">
        <v>5831</v>
      </c>
      <c r="B3577" s="2">
        <v>1270362</v>
      </c>
      <c r="C3577" s="2" t="s">
        <v>3153</v>
      </c>
      <c r="D3577" s="2" t="s">
        <v>3154</v>
      </c>
      <c r="E3577" s="2">
        <v>1109.1099999999999</v>
      </c>
      <c r="F3577" s="2">
        <v>1109.1099999999999</v>
      </c>
      <c r="G3577" s="34">
        <v>43901</v>
      </c>
      <c r="H3577" s="2">
        <v>16</v>
      </c>
      <c r="I3577" s="2" t="s">
        <v>4179</v>
      </c>
      <c r="J3577" s="2" t="s">
        <v>4649</v>
      </c>
      <c r="K3577" s="2" t="s">
        <v>3681</v>
      </c>
      <c r="L3577" s="373" t="s">
        <v>3166</v>
      </c>
    </row>
    <row r="3578" spans="1:12">
      <c r="A3578" s="2" t="s">
        <v>4110</v>
      </c>
      <c r="B3578" s="2">
        <v>297196</v>
      </c>
      <c r="C3578" s="2" t="s">
        <v>3153</v>
      </c>
      <c r="D3578" s="2" t="s">
        <v>3154</v>
      </c>
      <c r="E3578" s="2">
        <v>3409.2</v>
      </c>
      <c r="F3578" s="2">
        <v>3409.2</v>
      </c>
      <c r="G3578" s="34">
        <v>43892</v>
      </c>
      <c r="H3578" s="2">
        <v>25</v>
      </c>
      <c r="I3578" s="2" t="s">
        <v>4179</v>
      </c>
      <c r="J3578" s="2" t="s">
        <v>5824</v>
      </c>
      <c r="K3578" s="2" t="s">
        <v>3681</v>
      </c>
      <c r="L3578" s="373" t="s">
        <v>3166</v>
      </c>
    </row>
    <row r="3579" spans="1:12">
      <c r="A3579" s="2" t="s">
        <v>4110</v>
      </c>
      <c r="B3579" s="2">
        <v>297196</v>
      </c>
      <c r="C3579" s="2" t="s">
        <v>3153</v>
      </c>
      <c r="D3579" s="2" t="s">
        <v>3154</v>
      </c>
      <c r="E3579" s="2">
        <v>935.91</v>
      </c>
      <c r="F3579" s="2">
        <v>935.91</v>
      </c>
      <c r="G3579" s="34">
        <v>43853</v>
      </c>
      <c r="H3579" s="2">
        <v>64</v>
      </c>
      <c r="I3579" s="2" t="s">
        <v>4181</v>
      </c>
      <c r="J3579" s="2" t="s">
        <v>5824</v>
      </c>
      <c r="K3579" s="2" t="s">
        <v>3681</v>
      </c>
      <c r="L3579" s="373" t="s">
        <v>3166</v>
      </c>
    </row>
    <row r="3580" spans="1:12">
      <c r="A3580" s="2" t="s">
        <v>5832</v>
      </c>
      <c r="B3580" s="2">
        <v>770791</v>
      </c>
      <c r="C3580" s="2" t="s">
        <v>3153</v>
      </c>
      <c r="D3580" s="2" t="s">
        <v>3154</v>
      </c>
      <c r="E3580" s="2">
        <v>5431.11</v>
      </c>
      <c r="F3580" s="2">
        <v>5431.11</v>
      </c>
      <c r="G3580" s="34">
        <v>43904</v>
      </c>
      <c r="H3580" s="2">
        <v>13</v>
      </c>
      <c r="I3580" s="2" t="s">
        <v>4179</v>
      </c>
      <c r="J3580" s="2" t="s">
        <v>5824</v>
      </c>
      <c r="K3580" s="2" t="s">
        <v>3681</v>
      </c>
      <c r="L3580" s="373" t="s">
        <v>3166</v>
      </c>
    </row>
    <row r="3581" spans="1:12">
      <c r="A3581" s="2" t="s">
        <v>4307</v>
      </c>
      <c r="B3581" s="2">
        <v>1083623</v>
      </c>
      <c r="C3581" s="2" t="s">
        <v>3153</v>
      </c>
      <c r="D3581" s="2" t="s">
        <v>3154</v>
      </c>
      <c r="E3581" s="2">
        <v>7968.57</v>
      </c>
      <c r="F3581" s="2">
        <v>7968.57</v>
      </c>
      <c r="G3581" s="34">
        <v>43907</v>
      </c>
      <c r="H3581" s="2">
        <v>10</v>
      </c>
      <c r="I3581" s="2" t="s">
        <v>4179</v>
      </c>
      <c r="J3581" s="2" t="s">
        <v>5824</v>
      </c>
      <c r="K3581" s="2" t="s">
        <v>3681</v>
      </c>
      <c r="L3581" s="373" t="s">
        <v>3166</v>
      </c>
    </row>
    <row r="3582" spans="1:12">
      <c r="A3582" s="2" t="s">
        <v>5833</v>
      </c>
      <c r="B3582" s="2">
        <v>138611</v>
      </c>
      <c r="C3582" s="2" t="s">
        <v>3153</v>
      </c>
      <c r="D3582" s="2" t="s">
        <v>3154</v>
      </c>
      <c r="E3582" s="2">
        <v>12010.65</v>
      </c>
      <c r="F3582" s="2">
        <v>12010.65</v>
      </c>
      <c r="G3582" s="34">
        <v>43890</v>
      </c>
      <c r="H3582" s="2">
        <v>27</v>
      </c>
      <c r="I3582" s="2" t="s">
        <v>4179</v>
      </c>
      <c r="J3582" s="2" t="s">
        <v>5824</v>
      </c>
      <c r="K3582" s="2" t="s">
        <v>3681</v>
      </c>
      <c r="L3582" s="373" t="s">
        <v>3166</v>
      </c>
    </row>
    <row r="3583" spans="1:12">
      <c r="A3583" s="2" t="s">
        <v>5834</v>
      </c>
      <c r="B3583" s="2">
        <v>1284021</v>
      </c>
      <c r="C3583" s="2" t="s">
        <v>3153</v>
      </c>
      <c r="D3583" s="2" t="s">
        <v>3154</v>
      </c>
      <c r="E3583" s="2">
        <v>808.06</v>
      </c>
      <c r="F3583" s="2">
        <v>808.06</v>
      </c>
      <c r="G3583" s="34">
        <v>43909</v>
      </c>
      <c r="H3583" s="2">
        <v>8</v>
      </c>
      <c r="I3583" s="2" t="s">
        <v>4179</v>
      </c>
      <c r="J3583" s="2" t="s">
        <v>5824</v>
      </c>
      <c r="K3583" s="2" t="s">
        <v>3681</v>
      </c>
      <c r="L3583" s="373" t="s">
        <v>3166</v>
      </c>
    </row>
    <row r="3584" spans="1:12">
      <c r="A3584" s="2" t="s">
        <v>5835</v>
      </c>
      <c r="B3584" s="2">
        <v>114315</v>
      </c>
      <c r="C3584" s="2" t="s">
        <v>3153</v>
      </c>
      <c r="D3584" s="2" t="s">
        <v>3154</v>
      </c>
      <c r="E3584" s="2">
        <v>299.72000000000003</v>
      </c>
      <c r="F3584" s="2">
        <v>299.72000000000003</v>
      </c>
      <c r="G3584" s="34">
        <v>43910</v>
      </c>
      <c r="H3584" s="2">
        <v>7</v>
      </c>
      <c r="I3584" s="2" t="s">
        <v>4179</v>
      </c>
      <c r="J3584" s="2" t="s">
        <v>5824</v>
      </c>
      <c r="K3584" s="2" t="s">
        <v>3681</v>
      </c>
      <c r="L3584" s="373" t="s">
        <v>3166</v>
      </c>
    </row>
    <row r="3585" spans="1:12">
      <c r="A3585" s="2" t="s">
        <v>5836</v>
      </c>
      <c r="B3585" s="2">
        <v>1092101</v>
      </c>
      <c r="C3585" s="2" t="s">
        <v>3153</v>
      </c>
      <c r="D3585" s="2" t="s">
        <v>3154</v>
      </c>
      <c r="E3585" s="2">
        <v>5492.81</v>
      </c>
      <c r="F3585" s="2">
        <v>5492.81</v>
      </c>
      <c r="G3585" s="34">
        <v>43892</v>
      </c>
      <c r="H3585" s="2">
        <v>25</v>
      </c>
      <c r="I3585" s="2" t="s">
        <v>4179</v>
      </c>
      <c r="J3585" s="2" t="s">
        <v>5824</v>
      </c>
      <c r="K3585" s="2" t="s">
        <v>3681</v>
      </c>
      <c r="L3585" s="373" t="s">
        <v>3166</v>
      </c>
    </row>
    <row r="3586" spans="1:12">
      <c r="A3586" s="2" t="s">
        <v>5837</v>
      </c>
      <c r="B3586" s="2">
        <v>1048125</v>
      </c>
      <c r="C3586" s="2" t="s">
        <v>3153</v>
      </c>
      <c r="D3586" s="2" t="s">
        <v>3154</v>
      </c>
      <c r="E3586" s="2">
        <v>1710</v>
      </c>
      <c r="F3586" s="2">
        <v>564</v>
      </c>
      <c r="G3586" s="34">
        <v>43911</v>
      </c>
      <c r="H3586" s="2">
        <v>6</v>
      </c>
      <c r="I3586" s="2" t="s">
        <v>4179</v>
      </c>
      <c r="J3586" s="2" t="s">
        <v>5824</v>
      </c>
      <c r="K3586" s="2" t="s">
        <v>3681</v>
      </c>
      <c r="L3586" s="373" t="s">
        <v>3166</v>
      </c>
    </row>
    <row r="3587" spans="1:12">
      <c r="A3587" s="2" t="s">
        <v>5838</v>
      </c>
      <c r="B3587" s="2">
        <v>420563</v>
      </c>
      <c r="C3587" s="2" t="s">
        <v>3148</v>
      </c>
      <c r="D3587" s="2" t="s">
        <v>3149</v>
      </c>
      <c r="E3587" s="2">
        <v>-1000</v>
      </c>
      <c r="F3587" s="2">
        <v>-1000</v>
      </c>
      <c r="G3587" s="34">
        <v>43870</v>
      </c>
      <c r="H3587" s="2">
        <v>47</v>
      </c>
      <c r="I3587" s="2" t="s">
        <v>4177</v>
      </c>
      <c r="J3587" s="2" t="s">
        <v>5839</v>
      </c>
      <c r="K3587" s="2" t="s">
        <v>3675</v>
      </c>
      <c r="L3587" s="373" t="s">
        <v>3166</v>
      </c>
    </row>
    <row r="3588" spans="1:12">
      <c r="A3588" s="2" t="s">
        <v>4313</v>
      </c>
      <c r="B3588" s="2">
        <v>1150010</v>
      </c>
      <c r="C3588" s="2" t="s">
        <v>3148</v>
      </c>
      <c r="D3588" s="2" t="s">
        <v>3149</v>
      </c>
      <c r="E3588" s="2">
        <v>-500</v>
      </c>
      <c r="F3588" s="2">
        <v>-500</v>
      </c>
      <c r="G3588" s="34">
        <v>43906</v>
      </c>
      <c r="H3588" s="2">
        <v>11</v>
      </c>
      <c r="I3588" s="2" t="s">
        <v>4179</v>
      </c>
      <c r="J3588" s="2" t="s">
        <v>5839</v>
      </c>
      <c r="K3588" s="2" t="s">
        <v>3675</v>
      </c>
      <c r="L3588" s="373" t="s">
        <v>3166</v>
      </c>
    </row>
    <row r="3589" spans="1:12">
      <c r="A3589" s="2" t="s">
        <v>5840</v>
      </c>
      <c r="B3589" s="2">
        <v>355277</v>
      </c>
      <c r="C3589" s="2" t="s">
        <v>3148</v>
      </c>
      <c r="D3589" s="2" t="s">
        <v>3149</v>
      </c>
      <c r="E3589" s="2">
        <v>-500</v>
      </c>
      <c r="F3589" s="2">
        <v>-500</v>
      </c>
      <c r="G3589" s="34">
        <v>43866</v>
      </c>
      <c r="H3589" s="2">
        <v>51</v>
      </c>
      <c r="I3589" s="2" t="s">
        <v>4177</v>
      </c>
      <c r="J3589" s="2" t="s">
        <v>5839</v>
      </c>
      <c r="K3589" s="2" t="s">
        <v>3675</v>
      </c>
      <c r="L3589" s="373" t="s">
        <v>3166</v>
      </c>
    </row>
    <row r="3590" spans="1:12">
      <c r="A3590" s="2" t="s">
        <v>4470</v>
      </c>
      <c r="B3590" s="2">
        <v>1203095</v>
      </c>
      <c r="C3590" s="2" t="s">
        <v>3148</v>
      </c>
      <c r="D3590" s="2" t="s">
        <v>3149</v>
      </c>
      <c r="E3590" s="2">
        <v>-5746</v>
      </c>
      <c r="F3590" s="2">
        <v>-1279.96</v>
      </c>
      <c r="G3590" s="34">
        <v>43904</v>
      </c>
      <c r="H3590" s="2">
        <v>13</v>
      </c>
      <c r="I3590" s="2" t="s">
        <v>4179</v>
      </c>
      <c r="J3590" s="2" t="s">
        <v>5839</v>
      </c>
      <c r="K3590" s="2" t="s">
        <v>3675</v>
      </c>
      <c r="L3590" s="373" t="s">
        <v>3166</v>
      </c>
    </row>
    <row r="3591" spans="1:12">
      <c r="A3591" s="2" t="s">
        <v>5841</v>
      </c>
      <c r="B3591" s="2">
        <v>1250942</v>
      </c>
      <c r="C3591" s="2" t="s">
        <v>3148</v>
      </c>
      <c r="D3591" s="2" t="s">
        <v>3149</v>
      </c>
      <c r="E3591" s="2">
        <v>-1932</v>
      </c>
      <c r="F3591" s="2">
        <v>-1932</v>
      </c>
      <c r="G3591" s="34">
        <v>43878</v>
      </c>
      <c r="H3591" s="2">
        <v>39</v>
      </c>
      <c r="I3591" s="2" t="s">
        <v>4177</v>
      </c>
      <c r="J3591" s="2" t="s">
        <v>5839</v>
      </c>
      <c r="K3591" s="2" t="s">
        <v>3675</v>
      </c>
      <c r="L3591" s="373" t="s">
        <v>3166</v>
      </c>
    </row>
    <row r="3592" spans="1:12">
      <c r="A3592" s="2" t="s">
        <v>5842</v>
      </c>
      <c r="B3592" s="2">
        <v>1278901</v>
      </c>
      <c r="C3592" s="2" t="s">
        <v>3148</v>
      </c>
      <c r="D3592" s="2" t="s">
        <v>3149</v>
      </c>
      <c r="E3592" s="2">
        <v>-2000</v>
      </c>
      <c r="F3592" s="2">
        <v>-2000</v>
      </c>
      <c r="G3592" s="34">
        <v>43869</v>
      </c>
      <c r="H3592" s="2">
        <v>48</v>
      </c>
      <c r="I3592" s="2" t="s">
        <v>4177</v>
      </c>
      <c r="J3592" s="2" t="s">
        <v>5839</v>
      </c>
      <c r="K3592" s="2" t="s">
        <v>3675</v>
      </c>
      <c r="L3592" s="373" t="s">
        <v>3166</v>
      </c>
    </row>
    <row r="3593" spans="1:12">
      <c r="A3593" s="2" t="s">
        <v>5843</v>
      </c>
      <c r="B3593" s="2">
        <v>1224162</v>
      </c>
      <c r="C3593" s="2" t="s">
        <v>3148</v>
      </c>
      <c r="D3593" s="2" t="s">
        <v>3149</v>
      </c>
      <c r="E3593" s="2">
        <v>-500</v>
      </c>
      <c r="F3593" s="2">
        <v>-500</v>
      </c>
      <c r="G3593" s="34">
        <v>43910</v>
      </c>
      <c r="H3593" s="2">
        <v>7</v>
      </c>
      <c r="I3593" s="2" t="s">
        <v>4179</v>
      </c>
      <c r="J3593" s="2" t="s">
        <v>5839</v>
      </c>
      <c r="K3593" s="2" t="s">
        <v>3675</v>
      </c>
      <c r="L3593" s="373" t="s">
        <v>3166</v>
      </c>
    </row>
    <row r="3594" spans="1:12">
      <c r="A3594" s="2" t="s">
        <v>5844</v>
      </c>
      <c r="B3594" s="2">
        <v>1231225</v>
      </c>
      <c r="C3594" s="2" t="s">
        <v>3148</v>
      </c>
      <c r="D3594" s="2" t="s">
        <v>3149</v>
      </c>
      <c r="E3594" s="2">
        <v>-2000</v>
      </c>
      <c r="F3594" s="2">
        <v>-65.5</v>
      </c>
      <c r="G3594" s="34">
        <v>43887</v>
      </c>
      <c r="H3594" s="2">
        <v>30</v>
      </c>
      <c r="I3594" s="2" t="s">
        <v>4179</v>
      </c>
      <c r="J3594" s="2" t="s">
        <v>5839</v>
      </c>
      <c r="K3594" s="2" t="s">
        <v>3675</v>
      </c>
      <c r="L3594" s="373" t="s">
        <v>3166</v>
      </c>
    </row>
    <row r="3595" spans="1:12">
      <c r="A3595" s="2" t="s">
        <v>5845</v>
      </c>
      <c r="B3595" s="2">
        <v>1276208</v>
      </c>
      <c r="C3595" s="2" t="s">
        <v>3148</v>
      </c>
      <c r="D3595" s="2" t="s">
        <v>3149</v>
      </c>
      <c r="E3595" s="2">
        <v>-500</v>
      </c>
      <c r="F3595" s="2">
        <v>-500</v>
      </c>
      <c r="G3595" s="34">
        <v>43859</v>
      </c>
      <c r="H3595" s="2">
        <v>58</v>
      </c>
      <c r="I3595" s="2" t="s">
        <v>4177</v>
      </c>
      <c r="J3595" s="2" t="s">
        <v>5839</v>
      </c>
      <c r="K3595" s="2" t="s">
        <v>3675</v>
      </c>
      <c r="L3595" s="373" t="s">
        <v>3166</v>
      </c>
    </row>
    <row r="3596" spans="1:12">
      <c r="A3596" s="2" t="s">
        <v>5846</v>
      </c>
      <c r="B3596" s="2">
        <v>1253317</v>
      </c>
      <c r="C3596" s="2" t="s">
        <v>3148</v>
      </c>
      <c r="D3596" s="2" t="s">
        <v>3149</v>
      </c>
      <c r="E3596" s="2">
        <v>-500</v>
      </c>
      <c r="F3596" s="2">
        <v>-500</v>
      </c>
      <c r="G3596" s="34">
        <v>43899</v>
      </c>
      <c r="H3596" s="2">
        <v>18</v>
      </c>
      <c r="I3596" s="2" t="s">
        <v>4179</v>
      </c>
      <c r="J3596" s="2" t="s">
        <v>5839</v>
      </c>
      <c r="K3596" s="2" t="s">
        <v>3675</v>
      </c>
      <c r="L3596" s="373" t="s">
        <v>3166</v>
      </c>
    </row>
    <row r="3597" spans="1:12">
      <c r="A3597" s="2" t="s">
        <v>5847</v>
      </c>
      <c r="B3597" s="2">
        <v>787407</v>
      </c>
      <c r="C3597" s="2" t="s">
        <v>3148</v>
      </c>
      <c r="D3597" s="2" t="s">
        <v>3149</v>
      </c>
      <c r="E3597" s="2">
        <v>-500</v>
      </c>
      <c r="F3597" s="2">
        <v>-500</v>
      </c>
      <c r="G3597" s="34">
        <v>43864</v>
      </c>
      <c r="H3597" s="2">
        <v>53</v>
      </c>
      <c r="I3597" s="2" t="s">
        <v>4177</v>
      </c>
      <c r="J3597" s="2" t="s">
        <v>5839</v>
      </c>
      <c r="K3597" s="2" t="s">
        <v>3675</v>
      </c>
      <c r="L3597" s="373" t="s">
        <v>3166</v>
      </c>
    </row>
    <row r="3598" spans="1:12">
      <c r="A3598" s="2" t="s">
        <v>5848</v>
      </c>
      <c r="B3598" s="2">
        <v>886608</v>
      </c>
      <c r="C3598" s="2" t="s">
        <v>3148</v>
      </c>
      <c r="D3598" s="2" t="s">
        <v>3149</v>
      </c>
      <c r="E3598" s="2">
        <v>-500</v>
      </c>
      <c r="F3598" s="2">
        <v>-500</v>
      </c>
      <c r="G3598" s="34">
        <v>43906</v>
      </c>
      <c r="H3598" s="2">
        <v>11</v>
      </c>
      <c r="I3598" s="2" t="s">
        <v>4179</v>
      </c>
      <c r="J3598" s="2" t="s">
        <v>5839</v>
      </c>
      <c r="K3598" s="2" t="s">
        <v>3675</v>
      </c>
      <c r="L3598" s="373" t="s">
        <v>3166</v>
      </c>
    </row>
    <row r="3599" spans="1:12">
      <c r="A3599" s="2" t="s">
        <v>5849</v>
      </c>
      <c r="B3599" s="2">
        <v>1236151</v>
      </c>
      <c r="C3599" s="2" t="s">
        <v>3148</v>
      </c>
      <c r="D3599" s="2" t="s">
        <v>3149</v>
      </c>
      <c r="E3599" s="2">
        <v>-200</v>
      </c>
      <c r="F3599" s="2">
        <v>-200</v>
      </c>
      <c r="G3599" s="34">
        <v>43906</v>
      </c>
      <c r="H3599" s="2">
        <v>11</v>
      </c>
      <c r="I3599" s="2" t="s">
        <v>4179</v>
      </c>
      <c r="J3599" s="2" t="s">
        <v>5839</v>
      </c>
      <c r="K3599" s="2" t="s">
        <v>3675</v>
      </c>
      <c r="L3599" s="373" t="s">
        <v>3166</v>
      </c>
    </row>
    <row r="3600" spans="1:12">
      <c r="A3600" s="2" t="s">
        <v>5850</v>
      </c>
      <c r="B3600" s="2">
        <v>1154861</v>
      </c>
      <c r="C3600" s="2" t="s">
        <v>3148</v>
      </c>
      <c r="D3600" s="2" t="s">
        <v>3149</v>
      </c>
      <c r="E3600" s="2">
        <v>-1000</v>
      </c>
      <c r="F3600" s="2">
        <v>-1000</v>
      </c>
      <c r="G3600" s="34">
        <v>43902</v>
      </c>
      <c r="H3600" s="2">
        <v>15</v>
      </c>
      <c r="I3600" s="2" t="s">
        <v>4179</v>
      </c>
      <c r="J3600" s="2" t="s">
        <v>5839</v>
      </c>
      <c r="K3600" s="2" t="s">
        <v>3675</v>
      </c>
      <c r="L3600" s="373" t="s">
        <v>3166</v>
      </c>
    </row>
    <row r="3601" spans="1:12">
      <c r="A3601" s="2" t="s">
        <v>5851</v>
      </c>
      <c r="B3601" s="2">
        <v>826397</v>
      </c>
      <c r="C3601" s="2" t="s">
        <v>3148</v>
      </c>
      <c r="D3601" s="2" t="s">
        <v>3149</v>
      </c>
      <c r="E3601" s="2">
        <v>-2000</v>
      </c>
      <c r="F3601" s="2">
        <v>-2000</v>
      </c>
      <c r="G3601" s="34">
        <v>43897</v>
      </c>
      <c r="H3601" s="2">
        <v>20</v>
      </c>
      <c r="I3601" s="2" t="s">
        <v>4179</v>
      </c>
      <c r="J3601" s="2" t="s">
        <v>5852</v>
      </c>
      <c r="K3601" s="2" t="s">
        <v>3675</v>
      </c>
      <c r="L3601" s="373" t="s">
        <v>3166</v>
      </c>
    </row>
    <row r="3602" spans="1:12">
      <c r="A3602" s="2" t="s">
        <v>5853</v>
      </c>
      <c r="B3602" s="2">
        <v>1240469</v>
      </c>
      <c r="C3602" s="2" t="s">
        <v>3148</v>
      </c>
      <c r="D3602" s="2" t="s">
        <v>3149</v>
      </c>
      <c r="E3602" s="2">
        <v>-1277</v>
      </c>
      <c r="F3602" s="2">
        <v>-1277</v>
      </c>
      <c r="G3602" s="34">
        <v>43864</v>
      </c>
      <c r="H3602" s="2">
        <v>53</v>
      </c>
      <c r="I3602" s="2" t="s">
        <v>4177</v>
      </c>
      <c r="J3602" s="2" t="s">
        <v>5839</v>
      </c>
      <c r="K3602" s="2" t="s">
        <v>3675</v>
      </c>
      <c r="L3602" s="373" t="s">
        <v>3166</v>
      </c>
    </row>
    <row r="3603" spans="1:12">
      <c r="A3603" s="2" t="s">
        <v>5854</v>
      </c>
      <c r="B3603" s="2">
        <v>1137000</v>
      </c>
      <c r="C3603" s="2" t="s">
        <v>3148</v>
      </c>
      <c r="D3603" s="2" t="s">
        <v>3149</v>
      </c>
      <c r="E3603" s="2">
        <v>-2277</v>
      </c>
      <c r="F3603" s="2">
        <v>-2277</v>
      </c>
      <c r="G3603" s="34">
        <v>43894</v>
      </c>
      <c r="H3603" s="2">
        <v>23</v>
      </c>
      <c r="I3603" s="2" t="s">
        <v>4179</v>
      </c>
      <c r="J3603" s="2" t="s">
        <v>5839</v>
      </c>
      <c r="K3603" s="2" t="s">
        <v>3675</v>
      </c>
      <c r="L3603" s="373" t="s">
        <v>3166</v>
      </c>
    </row>
    <row r="3604" spans="1:12">
      <c r="A3604" s="2" t="s">
        <v>5855</v>
      </c>
      <c r="B3604" s="2">
        <v>1028307</v>
      </c>
      <c r="C3604" s="2" t="s">
        <v>3148</v>
      </c>
      <c r="D3604" s="2" t="s">
        <v>3149</v>
      </c>
      <c r="E3604" s="2">
        <v>-1500</v>
      </c>
      <c r="F3604" s="2">
        <v>-1500</v>
      </c>
      <c r="G3604" s="34">
        <v>43903</v>
      </c>
      <c r="H3604" s="2">
        <v>14</v>
      </c>
      <c r="I3604" s="2" t="s">
        <v>4179</v>
      </c>
      <c r="J3604" s="2" t="s">
        <v>5839</v>
      </c>
      <c r="K3604" s="2" t="s">
        <v>3675</v>
      </c>
      <c r="L3604" s="373" t="s">
        <v>3166</v>
      </c>
    </row>
    <row r="3605" spans="1:12">
      <c r="A3605" s="2" t="s">
        <v>5082</v>
      </c>
      <c r="B3605" s="2">
        <v>1131342</v>
      </c>
      <c r="C3605" s="2" t="s">
        <v>3153</v>
      </c>
      <c r="D3605" s="2" t="s">
        <v>3154</v>
      </c>
      <c r="E3605" s="2">
        <v>7845.47</v>
      </c>
      <c r="F3605" s="2">
        <v>7845.47</v>
      </c>
      <c r="G3605" s="34">
        <v>43908</v>
      </c>
      <c r="H3605" s="2">
        <v>9</v>
      </c>
      <c r="I3605" s="2" t="s">
        <v>4179</v>
      </c>
      <c r="J3605" s="2" t="s">
        <v>4141</v>
      </c>
      <c r="K3605" s="2" t="s">
        <v>3675</v>
      </c>
      <c r="L3605" s="373" t="s">
        <v>3166</v>
      </c>
    </row>
    <row r="3606" spans="1:12">
      <c r="A3606" s="2" t="s">
        <v>5856</v>
      </c>
      <c r="B3606" s="2">
        <v>1218886</v>
      </c>
      <c r="C3606" s="2" t="s">
        <v>3153</v>
      </c>
      <c r="D3606" s="2" t="s">
        <v>3154</v>
      </c>
      <c r="E3606" s="2">
        <v>3216.58</v>
      </c>
      <c r="F3606" s="2">
        <v>3216.58</v>
      </c>
      <c r="G3606" s="34">
        <v>43908</v>
      </c>
      <c r="H3606" s="2">
        <v>9</v>
      </c>
      <c r="I3606" s="2" t="s">
        <v>4179</v>
      </c>
      <c r="J3606" s="2" t="s">
        <v>4651</v>
      </c>
      <c r="K3606" s="2" t="s">
        <v>3675</v>
      </c>
      <c r="L3606" s="373" t="s">
        <v>3166</v>
      </c>
    </row>
    <row r="3607" spans="1:12">
      <c r="A3607" s="2" t="s">
        <v>4111</v>
      </c>
      <c r="B3607" s="2">
        <v>297195</v>
      </c>
      <c r="C3607" s="2" t="s">
        <v>3153</v>
      </c>
      <c r="D3607" s="2" t="s">
        <v>3154</v>
      </c>
      <c r="E3607" s="2">
        <v>20125.009999999998</v>
      </c>
      <c r="F3607" s="2">
        <v>20125.009999999998</v>
      </c>
      <c r="G3607" s="34">
        <v>43727</v>
      </c>
      <c r="H3607" s="2">
        <v>190</v>
      </c>
      <c r="I3607" s="2" t="s">
        <v>3870</v>
      </c>
      <c r="J3607" s="2" t="s">
        <v>4141</v>
      </c>
      <c r="K3607" s="2" t="s">
        <v>3675</v>
      </c>
      <c r="L3607" s="373" t="s">
        <v>3166</v>
      </c>
    </row>
    <row r="3608" spans="1:12">
      <c r="A3608" s="2" t="s">
        <v>5857</v>
      </c>
      <c r="B3608" s="2">
        <v>697591</v>
      </c>
      <c r="C3608" s="2" t="s">
        <v>3153</v>
      </c>
      <c r="D3608" s="2" t="s">
        <v>3154</v>
      </c>
      <c r="E3608" s="2">
        <v>8006.84</v>
      </c>
      <c r="F3608" s="2">
        <v>8006.84</v>
      </c>
      <c r="G3608" s="34">
        <v>43904</v>
      </c>
      <c r="H3608" s="2">
        <v>13</v>
      </c>
      <c r="I3608" s="2" t="s">
        <v>4179</v>
      </c>
      <c r="J3608" s="2" t="s">
        <v>4141</v>
      </c>
      <c r="K3608" s="2" t="s">
        <v>3675</v>
      </c>
      <c r="L3608" s="373" t="s">
        <v>3166</v>
      </c>
    </row>
    <row r="3609" spans="1:12">
      <c r="A3609" s="2" t="s">
        <v>4111</v>
      </c>
      <c r="B3609" s="2">
        <v>297195</v>
      </c>
      <c r="C3609" s="2" t="s">
        <v>3153</v>
      </c>
      <c r="D3609" s="2" t="s">
        <v>3154</v>
      </c>
      <c r="E3609" s="2">
        <v>3219.4</v>
      </c>
      <c r="F3609" s="2">
        <v>3219.4</v>
      </c>
      <c r="G3609" s="34">
        <v>43734</v>
      </c>
      <c r="H3609" s="2">
        <v>183</v>
      </c>
      <c r="I3609" s="2" t="s">
        <v>3870</v>
      </c>
      <c r="J3609" s="2" t="s">
        <v>4141</v>
      </c>
      <c r="K3609" s="2" t="s">
        <v>3675</v>
      </c>
      <c r="L3609" s="373" t="s">
        <v>3166</v>
      </c>
    </row>
    <row r="3610" spans="1:12">
      <c r="A3610" s="2" t="s">
        <v>5858</v>
      </c>
      <c r="B3610" s="2">
        <v>1051413</v>
      </c>
      <c r="C3610" s="2" t="s">
        <v>3153</v>
      </c>
      <c r="D3610" s="2" t="s">
        <v>3154</v>
      </c>
      <c r="E3610" s="2">
        <v>2913.02</v>
      </c>
      <c r="F3610" s="2">
        <v>13.02</v>
      </c>
      <c r="G3610" s="34">
        <v>43911</v>
      </c>
      <c r="H3610" s="2">
        <v>6</v>
      </c>
      <c r="I3610" s="2" t="s">
        <v>4179</v>
      </c>
      <c r="J3610" s="2" t="s">
        <v>4141</v>
      </c>
      <c r="K3610" s="2" t="s">
        <v>3675</v>
      </c>
      <c r="L3610" s="373" t="s">
        <v>3166</v>
      </c>
    </row>
    <row r="3611" spans="1:12">
      <c r="A3611" s="2" t="s">
        <v>5859</v>
      </c>
      <c r="B3611" s="2">
        <v>831909</v>
      </c>
      <c r="C3611" s="2" t="s">
        <v>3153</v>
      </c>
      <c r="D3611" s="2" t="s">
        <v>3154</v>
      </c>
      <c r="E3611" s="2">
        <v>14434.21</v>
      </c>
      <c r="F3611" s="2">
        <v>14434.21</v>
      </c>
      <c r="G3611" s="34">
        <v>43869</v>
      </c>
      <c r="H3611" s="2">
        <v>48</v>
      </c>
      <c r="I3611" s="2" t="s">
        <v>4177</v>
      </c>
      <c r="J3611" s="2" t="s">
        <v>4141</v>
      </c>
      <c r="K3611" s="2" t="s">
        <v>3675</v>
      </c>
      <c r="L3611" s="373" t="s">
        <v>3166</v>
      </c>
    </row>
    <row r="3612" spans="1:12">
      <c r="A3612" s="2" t="s">
        <v>4809</v>
      </c>
      <c r="B3612" s="2">
        <v>909025</v>
      </c>
      <c r="C3612" s="2" t="s">
        <v>3153</v>
      </c>
      <c r="D3612" s="2" t="s">
        <v>3154</v>
      </c>
      <c r="E3612" s="2">
        <v>8438.66</v>
      </c>
      <c r="F3612" s="2">
        <v>8438.66</v>
      </c>
      <c r="G3612" s="34">
        <v>43909</v>
      </c>
      <c r="H3612" s="2">
        <v>8</v>
      </c>
      <c r="I3612" s="2" t="s">
        <v>4179</v>
      </c>
      <c r="J3612" s="2" t="s">
        <v>4141</v>
      </c>
      <c r="K3612" s="2" t="s">
        <v>3675</v>
      </c>
      <c r="L3612" s="373" t="s">
        <v>3166</v>
      </c>
    </row>
    <row r="3613" spans="1:12">
      <c r="A3613" s="2" t="s">
        <v>5860</v>
      </c>
      <c r="B3613" s="2">
        <v>352376</v>
      </c>
      <c r="C3613" s="2" t="s">
        <v>3153</v>
      </c>
      <c r="D3613" s="2" t="s">
        <v>3154</v>
      </c>
      <c r="E3613" s="2">
        <v>7495.67</v>
      </c>
      <c r="F3613" s="2">
        <v>7495.67</v>
      </c>
      <c r="G3613" s="34">
        <v>43899</v>
      </c>
      <c r="H3613" s="2">
        <v>18</v>
      </c>
      <c r="I3613" s="2" t="s">
        <v>4179</v>
      </c>
      <c r="J3613" s="2" t="s">
        <v>4141</v>
      </c>
      <c r="K3613" s="2" t="s">
        <v>3675</v>
      </c>
      <c r="L3613" s="373" t="s">
        <v>3166</v>
      </c>
    </row>
    <row r="3614" spans="1:12">
      <c r="A3614" s="2" t="s">
        <v>5243</v>
      </c>
      <c r="B3614" s="2">
        <v>961289</v>
      </c>
      <c r="C3614" s="2" t="s">
        <v>3153</v>
      </c>
      <c r="D3614" s="2" t="s">
        <v>3154</v>
      </c>
      <c r="E3614" s="2">
        <v>3398.22</v>
      </c>
      <c r="F3614" s="2">
        <v>3398.22</v>
      </c>
      <c r="G3614" s="34">
        <v>43882</v>
      </c>
      <c r="H3614" s="2">
        <v>35</v>
      </c>
      <c r="I3614" s="2" t="s">
        <v>4177</v>
      </c>
      <c r="J3614" s="2" t="s">
        <v>4141</v>
      </c>
      <c r="K3614" s="2" t="s">
        <v>3675</v>
      </c>
      <c r="L3614" s="373" t="s">
        <v>3166</v>
      </c>
    </row>
    <row r="3615" spans="1:12">
      <c r="A3615" s="2" t="s">
        <v>4110</v>
      </c>
      <c r="B3615" s="2">
        <v>297196</v>
      </c>
      <c r="C3615" s="2" t="s">
        <v>3153</v>
      </c>
      <c r="D3615" s="2" t="s">
        <v>3154</v>
      </c>
      <c r="E3615" s="2">
        <v>16453.580000000002</v>
      </c>
      <c r="F3615" s="2">
        <v>16453.580000000002</v>
      </c>
      <c r="G3615" s="34">
        <v>43890</v>
      </c>
      <c r="H3615" s="2">
        <v>27</v>
      </c>
      <c r="I3615" s="2" t="s">
        <v>4179</v>
      </c>
      <c r="J3615" s="2" t="s">
        <v>4141</v>
      </c>
      <c r="K3615" s="2" t="s">
        <v>3675</v>
      </c>
      <c r="L3615" s="373" t="s">
        <v>3166</v>
      </c>
    </row>
    <row r="3616" spans="1:12">
      <c r="A3616" s="2" t="s">
        <v>5861</v>
      </c>
      <c r="B3616" s="2">
        <v>1291031</v>
      </c>
      <c r="C3616" s="2" t="s">
        <v>3153</v>
      </c>
      <c r="D3616" s="2" t="s">
        <v>3154</v>
      </c>
      <c r="E3616" s="2">
        <v>2913</v>
      </c>
      <c r="F3616" s="2">
        <v>13</v>
      </c>
      <c r="G3616" s="34">
        <v>43910</v>
      </c>
      <c r="H3616" s="2">
        <v>7</v>
      </c>
      <c r="I3616" s="2" t="s">
        <v>4179</v>
      </c>
      <c r="J3616" s="2" t="s">
        <v>4141</v>
      </c>
      <c r="K3616" s="2" t="s">
        <v>3675</v>
      </c>
      <c r="L3616" s="373" t="s">
        <v>3166</v>
      </c>
    </row>
    <row r="3617" spans="1:12">
      <c r="A3617" s="2" t="s">
        <v>5862</v>
      </c>
      <c r="B3617" s="2">
        <v>804376</v>
      </c>
      <c r="C3617" s="2" t="s">
        <v>3153</v>
      </c>
      <c r="D3617" s="2" t="s">
        <v>3154</v>
      </c>
      <c r="E3617" s="2">
        <v>10476.61</v>
      </c>
      <c r="F3617" s="2">
        <v>10476.61</v>
      </c>
      <c r="G3617" s="34">
        <v>43882</v>
      </c>
      <c r="H3617" s="2">
        <v>35</v>
      </c>
      <c r="I3617" s="2" t="s">
        <v>4177</v>
      </c>
      <c r="J3617" s="2" t="s">
        <v>4141</v>
      </c>
      <c r="K3617" s="2" t="s">
        <v>3675</v>
      </c>
      <c r="L3617" s="373" t="s">
        <v>3166</v>
      </c>
    </row>
    <row r="3618" spans="1:12">
      <c r="A3618" s="2" t="s">
        <v>5863</v>
      </c>
      <c r="B3618" s="2">
        <v>914511</v>
      </c>
      <c r="C3618" s="2" t="s">
        <v>3153</v>
      </c>
      <c r="D3618" s="2" t="s">
        <v>3154</v>
      </c>
      <c r="E3618" s="2">
        <v>19172.53</v>
      </c>
      <c r="F3618" s="2">
        <v>19172.53</v>
      </c>
      <c r="G3618" s="34">
        <v>43838</v>
      </c>
      <c r="H3618" s="2">
        <v>79</v>
      </c>
      <c r="I3618" s="2" t="s">
        <v>4181</v>
      </c>
      <c r="J3618" s="2" t="s">
        <v>4141</v>
      </c>
      <c r="K3618" s="2" t="s">
        <v>3675</v>
      </c>
      <c r="L3618" s="373" t="s">
        <v>3166</v>
      </c>
    </row>
    <row r="3619" spans="1:12">
      <c r="A3619" s="2" t="s">
        <v>3891</v>
      </c>
      <c r="B3619" s="2">
        <v>126333</v>
      </c>
      <c r="C3619" s="2" t="s">
        <v>3153</v>
      </c>
      <c r="D3619" s="2" t="s">
        <v>3154</v>
      </c>
      <c r="E3619" s="2">
        <v>530</v>
      </c>
      <c r="F3619" s="2">
        <v>530</v>
      </c>
      <c r="G3619" s="34">
        <v>43555</v>
      </c>
      <c r="H3619" s="2">
        <v>362</v>
      </c>
      <c r="I3619" s="2" t="s">
        <v>3870</v>
      </c>
      <c r="J3619" s="2" t="s">
        <v>4141</v>
      </c>
      <c r="K3619" s="2" t="s">
        <v>3675</v>
      </c>
      <c r="L3619" s="373" t="s">
        <v>3166</v>
      </c>
    </row>
    <row r="3620" spans="1:12">
      <c r="A3620" s="2" t="s">
        <v>5864</v>
      </c>
      <c r="B3620" s="2">
        <v>1291172</v>
      </c>
      <c r="C3620" s="2" t="s">
        <v>3153</v>
      </c>
      <c r="D3620" s="2" t="s">
        <v>3154</v>
      </c>
      <c r="E3620" s="2">
        <v>249.01</v>
      </c>
      <c r="F3620" s="2">
        <v>249.01</v>
      </c>
      <c r="G3620" s="34">
        <v>43911</v>
      </c>
      <c r="H3620" s="2">
        <v>6</v>
      </c>
      <c r="I3620" s="2" t="s">
        <v>4179</v>
      </c>
      <c r="J3620" s="2" t="s">
        <v>4651</v>
      </c>
      <c r="K3620" s="2" t="s">
        <v>3675</v>
      </c>
      <c r="L3620" s="373" t="s">
        <v>3166</v>
      </c>
    </row>
    <row r="3621" spans="1:12">
      <c r="A3621" s="2" t="s">
        <v>3891</v>
      </c>
      <c r="B3621" s="2">
        <v>126333</v>
      </c>
      <c r="C3621" s="2" t="s">
        <v>3153</v>
      </c>
      <c r="D3621" s="2" t="s">
        <v>3154</v>
      </c>
      <c r="E3621" s="2">
        <v>52134.23</v>
      </c>
      <c r="F3621" s="2">
        <v>52134.23</v>
      </c>
      <c r="G3621" s="34">
        <v>43555</v>
      </c>
      <c r="H3621" s="2">
        <v>362</v>
      </c>
      <c r="I3621" s="2" t="s">
        <v>3870</v>
      </c>
      <c r="J3621" s="2" t="s">
        <v>4141</v>
      </c>
      <c r="K3621" s="2" t="s">
        <v>3675</v>
      </c>
      <c r="L3621" s="373" t="s">
        <v>3166</v>
      </c>
    </row>
    <row r="3622" spans="1:12">
      <c r="A3622" s="2" t="s">
        <v>5857</v>
      </c>
      <c r="B3622" s="2">
        <v>697591</v>
      </c>
      <c r="C3622" s="2" t="s">
        <v>3153</v>
      </c>
      <c r="D3622" s="2" t="s">
        <v>3154</v>
      </c>
      <c r="E3622" s="2">
        <v>3130.86</v>
      </c>
      <c r="F3622" s="2">
        <v>3130.86</v>
      </c>
      <c r="G3622" s="34">
        <v>43910</v>
      </c>
      <c r="H3622" s="2">
        <v>7</v>
      </c>
      <c r="I3622" s="2" t="s">
        <v>4179</v>
      </c>
      <c r="J3622" s="2" t="s">
        <v>4141</v>
      </c>
      <c r="K3622" s="2" t="s">
        <v>3675</v>
      </c>
      <c r="L3622" s="373" t="s">
        <v>3166</v>
      </c>
    </row>
    <row r="3623" spans="1:12">
      <c r="A3623" s="2" t="s">
        <v>5865</v>
      </c>
      <c r="B3623" s="2">
        <v>1290111</v>
      </c>
      <c r="C3623" s="2" t="s">
        <v>3153</v>
      </c>
      <c r="D3623" s="2" t="s">
        <v>3154</v>
      </c>
      <c r="E3623" s="2">
        <v>6674.7</v>
      </c>
      <c r="F3623" s="2">
        <v>6674.7</v>
      </c>
      <c r="G3623" s="34">
        <v>43909</v>
      </c>
      <c r="H3623" s="2">
        <v>8</v>
      </c>
      <c r="I3623" s="2" t="s">
        <v>4179</v>
      </c>
      <c r="J3623" s="2" t="s">
        <v>4141</v>
      </c>
      <c r="K3623" s="2" t="s">
        <v>3675</v>
      </c>
      <c r="L3623" s="373" t="s">
        <v>3166</v>
      </c>
    </row>
    <row r="3624" spans="1:12">
      <c r="A3624" s="2" t="s">
        <v>5866</v>
      </c>
      <c r="B3624" s="2">
        <v>357948</v>
      </c>
      <c r="C3624" s="2" t="s">
        <v>3153</v>
      </c>
      <c r="D3624" s="2" t="s">
        <v>3154</v>
      </c>
      <c r="E3624" s="2">
        <v>22538.79</v>
      </c>
      <c r="F3624" s="2">
        <v>22538.79</v>
      </c>
      <c r="G3624" s="34">
        <v>43903</v>
      </c>
      <c r="H3624" s="2">
        <v>14</v>
      </c>
      <c r="I3624" s="2" t="s">
        <v>4179</v>
      </c>
      <c r="J3624" s="2" t="s">
        <v>4141</v>
      </c>
      <c r="K3624" s="2" t="s">
        <v>3675</v>
      </c>
      <c r="L3624" s="373" t="s">
        <v>3166</v>
      </c>
    </row>
    <row r="3625" spans="1:12">
      <c r="A3625" s="2" t="s">
        <v>3889</v>
      </c>
      <c r="B3625" s="2">
        <v>1110178</v>
      </c>
      <c r="C3625" s="2" t="s">
        <v>3153</v>
      </c>
      <c r="D3625" s="2" t="s">
        <v>3154</v>
      </c>
      <c r="E3625" s="2">
        <v>680</v>
      </c>
      <c r="F3625" s="2">
        <v>680</v>
      </c>
      <c r="G3625" s="34">
        <v>43889</v>
      </c>
      <c r="H3625" s="2">
        <v>28</v>
      </c>
      <c r="I3625" s="2" t="s">
        <v>4179</v>
      </c>
      <c r="J3625" s="2" t="s">
        <v>4141</v>
      </c>
      <c r="K3625" s="2" t="s">
        <v>3675</v>
      </c>
      <c r="L3625" s="373" t="s">
        <v>3166</v>
      </c>
    </row>
    <row r="3626" spans="1:12">
      <c r="A3626" s="2" t="s">
        <v>5867</v>
      </c>
      <c r="B3626" s="2">
        <v>1217314</v>
      </c>
      <c r="C3626" s="2" t="s">
        <v>3153</v>
      </c>
      <c r="D3626" s="2" t="s">
        <v>3154</v>
      </c>
      <c r="E3626" s="2">
        <v>9034.49</v>
      </c>
      <c r="F3626" s="2">
        <v>9034.49</v>
      </c>
      <c r="G3626" s="34">
        <v>43909</v>
      </c>
      <c r="H3626" s="2">
        <v>8</v>
      </c>
      <c r="I3626" s="2" t="s">
        <v>4179</v>
      </c>
      <c r="J3626" s="2" t="s">
        <v>4141</v>
      </c>
      <c r="K3626" s="2" t="s">
        <v>3675</v>
      </c>
      <c r="L3626" s="373" t="s">
        <v>3166</v>
      </c>
    </row>
    <row r="3627" spans="1:12">
      <c r="A3627" s="2" t="s">
        <v>5868</v>
      </c>
      <c r="B3627" s="2">
        <v>1148933</v>
      </c>
      <c r="C3627" s="2" t="s">
        <v>3153</v>
      </c>
      <c r="D3627" s="2" t="s">
        <v>3154</v>
      </c>
      <c r="E3627" s="2">
        <v>4429</v>
      </c>
      <c r="F3627" s="2">
        <v>3000</v>
      </c>
      <c r="G3627" s="34">
        <v>43823</v>
      </c>
      <c r="H3627" s="2">
        <v>94</v>
      </c>
      <c r="I3627" s="2" t="s">
        <v>4174</v>
      </c>
      <c r="J3627" s="2" t="s">
        <v>4141</v>
      </c>
      <c r="K3627" s="2" t="s">
        <v>3675</v>
      </c>
      <c r="L3627" s="373" t="s">
        <v>3166</v>
      </c>
    </row>
    <row r="3628" spans="1:12">
      <c r="A3628" s="2" t="s">
        <v>5869</v>
      </c>
      <c r="B3628" s="2">
        <v>844435</v>
      </c>
      <c r="C3628" s="2" t="s">
        <v>3153</v>
      </c>
      <c r="D3628" s="2" t="s">
        <v>3154</v>
      </c>
      <c r="E3628" s="2">
        <v>6220.06</v>
      </c>
      <c r="F3628" s="2">
        <v>6220.06</v>
      </c>
      <c r="G3628" s="34">
        <v>43909</v>
      </c>
      <c r="H3628" s="2">
        <v>8</v>
      </c>
      <c r="I3628" s="2" t="s">
        <v>4179</v>
      </c>
      <c r="J3628" s="2" t="s">
        <v>4141</v>
      </c>
      <c r="K3628" s="2" t="s">
        <v>3675</v>
      </c>
      <c r="L3628" s="373" t="s">
        <v>3166</v>
      </c>
    </row>
    <row r="3629" spans="1:12">
      <c r="A3629" s="2" t="s">
        <v>5870</v>
      </c>
      <c r="B3629" s="2">
        <v>1029035</v>
      </c>
      <c r="C3629" s="2" t="s">
        <v>3148</v>
      </c>
      <c r="D3629" s="2" t="s">
        <v>3149</v>
      </c>
      <c r="E3629" s="2">
        <v>-3200</v>
      </c>
      <c r="F3629" s="2">
        <v>-359.1</v>
      </c>
      <c r="G3629" s="34">
        <v>43904</v>
      </c>
      <c r="H3629" s="2">
        <v>13</v>
      </c>
      <c r="I3629" s="2" t="s">
        <v>4179</v>
      </c>
      <c r="J3629" s="2" t="s">
        <v>4143</v>
      </c>
      <c r="K3629" s="2" t="s">
        <v>3165</v>
      </c>
      <c r="L3629" s="373" t="s">
        <v>3166</v>
      </c>
    </row>
    <row r="3630" spans="1:12">
      <c r="A3630" s="2" t="s">
        <v>5871</v>
      </c>
      <c r="B3630" s="2">
        <v>1286013</v>
      </c>
      <c r="C3630" s="2" t="s">
        <v>3148</v>
      </c>
      <c r="D3630" s="2" t="s">
        <v>3149</v>
      </c>
      <c r="E3630" s="2">
        <v>-6000</v>
      </c>
      <c r="F3630" s="2">
        <v>-6000</v>
      </c>
      <c r="G3630" s="34">
        <v>43894</v>
      </c>
      <c r="H3630" s="2">
        <v>23</v>
      </c>
      <c r="I3630" s="2" t="s">
        <v>4179</v>
      </c>
      <c r="J3630" s="2" t="s">
        <v>4143</v>
      </c>
      <c r="K3630" s="2" t="s">
        <v>3165</v>
      </c>
      <c r="L3630" s="373" t="s">
        <v>3166</v>
      </c>
    </row>
    <row r="3631" spans="1:12">
      <c r="A3631" s="2" t="s">
        <v>4331</v>
      </c>
      <c r="B3631" s="2">
        <v>1086604</v>
      </c>
      <c r="C3631" s="2" t="s">
        <v>3148</v>
      </c>
      <c r="D3631" s="2" t="s">
        <v>3149</v>
      </c>
      <c r="E3631" s="2">
        <v>-2000</v>
      </c>
      <c r="F3631" s="2">
        <v>-2000</v>
      </c>
      <c r="G3631" s="34">
        <v>43885</v>
      </c>
      <c r="H3631" s="2">
        <v>32</v>
      </c>
      <c r="I3631" s="2" t="s">
        <v>4177</v>
      </c>
      <c r="J3631" s="2" t="s">
        <v>4143</v>
      </c>
      <c r="K3631" s="2" t="s">
        <v>3165</v>
      </c>
      <c r="L3631" s="373" t="s">
        <v>3166</v>
      </c>
    </row>
    <row r="3632" spans="1:12">
      <c r="A3632" s="2" t="s">
        <v>5872</v>
      </c>
      <c r="B3632" s="2">
        <v>564708</v>
      </c>
      <c r="C3632" s="2" t="s">
        <v>3148</v>
      </c>
      <c r="D3632" s="2" t="s">
        <v>3149</v>
      </c>
      <c r="E3632" s="2">
        <v>-836</v>
      </c>
      <c r="F3632" s="2">
        <v>-599.98</v>
      </c>
      <c r="G3632" s="34">
        <v>43884</v>
      </c>
      <c r="H3632" s="2">
        <v>33</v>
      </c>
      <c r="I3632" s="2" t="s">
        <v>4177</v>
      </c>
      <c r="J3632" s="2" t="s">
        <v>4143</v>
      </c>
      <c r="K3632" s="2" t="s">
        <v>3165</v>
      </c>
      <c r="L3632" s="373" t="s">
        <v>3166</v>
      </c>
    </row>
    <row r="3633" spans="1:12">
      <c r="A3633" s="2" t="s">
        <v>5873</v>
      </c>
      <c r="B3633" s="2">
        <v>867020</v>
      </c>
      <c r="C3633" s="2" t="s">
        <v>3148</v>
      </c>
      <c r="D3633" s="2" t="s">
        <v>3149</v>
      </c>
      <c r="E3633" s="2">
        <v>-8118</v>
      </c>
      <c r="F3633" s="2">
        <v>-23.22</v>
      </c>
      <c r="G3633" s="34">
        <v>43796</v>
      </c>
      <c r="H3633" s="2">
        <v>121</v>
      </c>
      <c r="I3633" s="2" t="s">
        <v>4174</v>
      </c>
      <c r="J3633" s="2" t="s">
        <v>4143</v>
      </c>
      <c r="K3633" s="2" t="s">
        <v>3165</v>
      </c>
      <c r="L3633" s="373" t="s">
        <v>3166</v>
      </c>
    </row>
    <row r="3634" spans="1:12">
      <c r="A3634" s="2" t="s">
        <v>5874</v>
      </c>
      <c r="B3634" s="2">
        <v>136757</v>
      </c>
      <c r="C3634" s="2" t="s">
        <v>3148</v>
      </c>
      <c r="D3634" s="2" t="s">
        <v>3149</v>
      </c>
      <c r="E3634" s="2">
        <v>-18000</v>
      </c>
      <c r="F3634" s="2">
        <v>-12.06</v>
      </c>
      <c r="G3634" s="34">
        <v>43908</v>
      </c>
      <c r="H3634" s="2">
        <v>9</v>
      </c>
      <c r="I3634" s="2" t="s">
        <v>4179</v>
      </c>
      <c r="J3634" s="2" t="s">
        <v>4143</v>
      </c>
      <c r="K3634" s="2" t="s">
        <v>3165</v>
      </c>
      <c r="L3634" s="373" t="s">
        <v>3166</v>
      </c>
    </row>
    <row r="3635" spans="1:12">
      <c r="A3635" s="2" t="s">
        <v>5875</v>
      </c>
      <c r="B3635" s="2">
        <v>851185</v>
      </c>
      <c r="C3635" s="2" t="s">
        <v>3148</v>
      </c>
      <c r="D3635" s="2" t="s">
        <v>3149</v>
      </c>
      <c r="E3635" s="2">
        <v>-2000</v>
      </c>
      <c r="F3635" s="2">
        <v>-2000</v>
      </c>
      <c r="G3635" s="34">
        <v>43901</v>
      </c>
      <c r="H3635" s="2">
        <v>16</v>
      </c>
      <c r="I3635" s="2" t="s">
        <v>4179</v>
      </c>
      <c r="J3635" s="2" t="s">
        <v>4143</v>
      </c>
      <c r="K3635" s="2" t="s">
        <v>3165</v>
      </c>
      <c r="L3635" s="373" t="s">
        <v>3166</v>
      </c>
    </row>
    <row r="3636" spans="1:12">
      <c r="A3636" s="2" t="s">
        <v>5876</v>
      </c>
      <c r="B3636" s="2">
        <v>1047184</v>
      </c>
      <c r="C3636" s="2" t="s">
        <v>3148</v>
      </c>
      <c r="D3636" s="2" t="s">
        <v>3149</v>
      </c>
      <c r="E3636" s="2">
        <v>-8700</v>
      </c>
      <c r="F3636" s="2">
        <v>-53.85</v>
      </c>
      <c r="G3636" s="34">
        <v>43896</v>
      </c>
      <c r="H3636" s="2">
        <v>21</v>
      </c>
      <c r="I3636" s="2" t="s">
        <v>4179</v>
      </c>
      <c r="J3636" s="2" t="s">
        <v>4143</v>
      </c>
      <c r="K3636" s="2" t="s">
        <v>3165</v>
      </c>
      <c r="L3636" s="373" t="s">
        <v>3166</v>
      </c>
    </row>
    <row r="3637" spans="1:12">
      <c r="A3637" s="2" t="s">
        <v>5877</v>
      </c>
      <c r="B3637" s="2">
        <v>1043279</v>
      </c>
      <c r="C3637" s="2" t="s">
        <v>3148</v>
      </c>
      <c r="D3637" s="2" t="s">
        <v>3149</v>
      </c>
      <c r="E3637" s="2">
        <v>-2200</v>
      </c>
      <c r="F3637" s="2">
        <v>-88.83</v>
      </c>
      <c r="G3637" s="34">
        <v>43816</v>
      </c>
      <c r="H3637" s="2">
        <v>101</v>
      </c>
      <c r="I3637" s="2" t="s">
        <v>4174</v>
      </c>
      <c r="J3637" s="2" t="s">
        <v>4143</v>
      </c>
      <c r="K3637" s="2" t="s">
        <v>3165</v>
      </c>
      <c r="L3637" s="373" t="s">
        <v>3166</v>
      </c>
    </row>
    <row r="3638" spans="1:12">
      <c r="A3638" s="2" t="s">
        <v>4142</v>
      </c>
      <c r="B3638" s="2">
        <v>126436</v>
      </c>
      <c r="C3638" s="2" t="s">
        <v>3148</v>
      </c>
      <c r="D3638" s="2" t="s">
        <v>3149</v>
      </c>
      <c r="E3638" s="2">
        <v>-120</v>
      </c>
      <c r="F3638" s="2">
        <v>-120</v>
      </c>
      <c r="G3638" s="34">
        <v>43655</v>
      </c>
      <c r="H3638" s="2">
        <v>262</v>
      </c>
      <c r="I3638" s="2" t="s">
        <v>3870</v>
      </c>
      <c r="J3638" s="2" t="s">
        <v>4143</v>
      </c>
      <c r="K3638" s="2" t="s">
        <v>3165</v>
      </c>
      <c r="L3638" s="373" t="s">
        <v>3166</v>
      </c>
    </row>
    <row r="3639" spans="1:12">
      <c r="A3639" s="2" t="s">
        <v>4325</v>
      </c>
      <c r="B3639" s="2">
        <v>1146382</v>
      </c>
      <c r="C3639" s="2" t="s">
        <v>3148</v>
      </c>
      <c r="D3639" s="2" t="s">
        <v>3149</v>
      </c>
      <c r="E3639" s="2">
        <v>-2930</v>
      </c>
      <c r="F3639" s="2">
        <v>-1098.07</v>
      </c>
      <c r="G3639" s="34">
        <v>43908</v>
      </c>
      <c r="H3639" s="2">
        <v>9</v>
      </c>
      <c r="I3639" s="2" t="s">
        <v>4179</v>
      </c>
      <c r="J3639" s="2" t="s">
        <v>4143</v>
      </c>
      <c r="K3639" s="2" t="s">
        <v>3165</v>
      </c>
      <c r="L3639" s="373" t="s">
        <v>3166</v>
      </c>
    </row>
    <row r="3640" spans="1:12">
      <c r="A3640" s="2" t="s">
        <v>5460</v>
      </c>
      <c r="B3640" s="2">
        <v>1213239</v>
      </c>
      <c r="C3640" s="2" t="s">
        <v>3148</v>
      </c>
      <c r="D3640" s="2" t="s">
        <v>3149</v>
      </c>
      <c r="E3640" s="2">
        <v>-45</v>
      </c>
      <c r="F3640" s="2">
        <v>-45</v>
      </c>
      <c r="G3640" s="34">
        <v>43881</v>
      </c>
      <c r="H3640" s="2">
        <v>36</v>
      </c>
      <c r="I3640" s="2" t="s">
        <v>4177</v>
      </c>
      <c r="J3640" s="2" t="s">
        <v>5878</v>
      </c>
      <c r="K3640" s="2" t="s">
        <v>3165</v>
      </c>
      <c r="L3640" s="373" t="s">
        <v>3166</v>
      </c>
    </row>
    <row r="3641" spans="1:12">
      <c r="A3641" s="2" t="s">
        <v>5879</v>
      </c>
      <c r="B3641" s="2">
        <v>1136328</v>
      </c>
      <c r="C3641" s="2" t="s">
        <v>3148</v>
      </c>
      <c r="D3641" s="2" t="s">
        <v>3149</v>
      </c>
      <c r="E3641" s="2">
        <v>-1000</v>
      </c>
      <c r="F3641" s="2">
        <v>-205</v>
      </c>
      <c r="G3641" s="34">
        <v>43872</v>
      </c>
      <c r="H3641" s="2">
        <v>45</v>
      </c>
      <c r="I3641" s="2" t="s">
        <v>4177</v>
      </c>
      <c r="J3641" s="2" t="s">
        <v>4143</v>
      </c>
      <c r="K3641" s="2" t="s">
        <v>3165</v>
      </c>
      <c r="L3641" s="373" t="s">
        <v>3166</v>
      </c>
    </row>
    <row r="3642" spans="1:12">
      <c r="A3642" s="2" t="s">
        <v>5880</v>
      </c>
      <c r="B3642" s="2">
        <v>1191776</v>
      </c>
      <c r="C3642" s="2" t="s">
        <v>3148</v>
      </c>
      <c r="D3642" s="2" t="s">
        <v>3149</v>
      </c>
      <c r="E3642" s="2">
        <v>-2000</v>
      </c>
      <c r="F3642" s="2">
        <v>-290.01</v>
      </c>
      <c r="G3642" s="34">
        <v>43850</v>
      </c>
      <c r="H3642" s="2">
        <v>67</v>
      </c>
      <c r="I3642" s="2" t="s">
        <v>4181</v>
      </c>
      <c r="J3642" s="2" t="s">
        <v>4143</v>
      </c>
      <c r="K3642" s="2" t="s">
        <v>3165</v>
      </c>
      <c r="L3642" s="373" t="s">
        <v>3166</v>
      </c>
    </row>
    <row r="3643" spans="1:12">
      <c r="A3643" s="2" t="s">
        <v>4676</v>
      </c>
      <c r="B3643" s="2">
        <v>1105044</v>
      </c>
      <c r="C3643" s="2" t="s">
        <v>3148</v>
      </c>
      <c r="D3643" s="2" t="s">
        <v>3149</v>
      </c>
      <c r="E3643" s="2">
        <v>-8114</v>
      </c>
      <c r="F3643" s="2">
        <v>-60.44</v>
      </c>
      <c r="G3643" s="34">
        <v>43797</v>
      </c>
      <c r="H3643" s="2">
        <v>120</v>
      </c>
      <c r="I3643" s="2" t="s">
        <v>4174</v>
      </c>
      <c r="J3643" s="2" t="s">
        <v>4143</v>
      </c>
      <c r="K3643" s="2" t="s">
        <v>3165</v>
      </c>
      <c r="L3643" s="373" t="s">
        <v>3166</v>
      </c>
    </row>
    <row r="3644" spans="1:12">
      <c r="A3644" s="2" t="s">
        <v>5881</v>
      </c>
      <c r="B3644" s="2">
        <v>350778</v>
      </c>
      <c r="C3644" s="2" t="s">
        <v>3148</v>
      </c>
      <c r="D3644" s="2" t="s">
        <v>3149</v>
      </c>
      <c r="E3644" s="2">
        <v>-17161</v>
      </c>
      <c r="F3644" s="2">
        <v>-17161</v>
      </c>
      <c r="G3644" s="34">
        <v>43910</v>
      </c>
      <c r="H3644" s="2">
        <v>7</v>
      </c>
      <c r="I3644" s="2" t="s">
        <v>4179</v>
      </c>
      <c r="J3644" s="2" t="s">
        <v>4143</v>
      </c>
      <c r="K3644" s="2" t="s">
        <v>3165</v>
      </c>
      <c r="L3644" s="373" t="s">
        <v>3166</v>
      </c>
    </row>
    <row r="3645" spans="1:12">
      <c r="A3645" s="2" t="s">
        <v>5882</v>
      </c>
      <c r="B3645" s="2">
        <v>137676</v>
      </c>
      <c r="C3645" s="2" t="s">
        <v>3148</v>
      </c>
      <c r="D3645" s="2" t="s">
        <v>3149</v>
      </c>
      <c r="E3645" s="2">
        <v>-3000</v>
      </c>
      <c r="F3645" s="2">
        <v>-3000</v>
      </c>
      <c r="G3645" s="34">
        <v>43909</v>
      </c>
      <c r="H3645" s="2">
        <v>8</v>
      </c>
      <c r="I3645" s="2" t="s">
        <v>4179</v>
      </c>
      <c r="J3645" s="2" t="s">
        <v>4143</v>
      </c>
      <c r="K3645" s="2" t="s">
        <v>3165</v>
      </c>
      <c r="L3645" s="373" t="s">
        <v>3166</v>
      </c>
    </row>
    <row r="3646" spans="1:12">
      <c r="A3646" s="2" t="s">
        <v>5883</v>
      </c>
      <c r="B3646" s="2">
        <v>1179620</v>
      </c>
      <c r="C3646" s="2" t="s">
        <v>3148</v>
      </c>
      <c r="D3646" s="2" t="s">
        <v>3149</v>
      </c>
      <c r="E3646" s="2">
        <v>-2800</v>
      </c>
      <c r="F3646" s="2">
        <v>-11.77</v>
      </c>
      <c r="G3646" s="34">
        <v>43894</v>
      </c>
      <c r="H3646" s="2">
        <v>23</v>
      </c>
      <c r="I3646" s="2" t="s">
        <v>4179</v>
      </c>
      <c r="J3646" s="2" t="s">
        <v>4143</v>
      </c>
      <c r="K3646" s="2" t="s">
        <v>3165</v>
      </c>
      <c r="L3646" s="373" t="s">
        <v>3166</v>
      </c>
    </row>
    <row r="3647" spans="1:12">
      <c r="A3647" s="2" t="s">
        <v>5884</v>
      </c>
      <c r="B3647" s="2">
        <v>1112175</v>
      </c>
      <c r="C3647" s="2" t="s">
        <v>3148</v>
      </c>
      <c r="D3647" s="2" t="s">
        <v>3149</v>
      </c>
      <c r="E3647" s="2">
        <v>-1800</v>
      </c>
      <c r="F3647" s="2">
        <v>-201</v>
      </c>
      <c r="G3647" s="34">
        <v>43872</v>
      </c>
      <c r="H3647" s="2">
        <v>45</v>
      </c>
      <c r="I3647" s="2" t="s">
        <v>4177</v>
      </c>
      <c r="J3647" s="2" t="s">
        <v>4143</v>
      </c>
      <c r="K3647" s="2" t="s">
        <v>3165</v>
      </c>
      <c r="L3647" s="373" t="s">
        <v>3166</v>
      </c>
    </row>
    <row r="3648" spans="1:12">
      <c r="A3648" s="2" t="s">
        <v>5885</v>
      </c>
      <c r="B3648" s="2">
        <v>828461</v>
      </c>
      <c r="C3648" s="2" t="s">
        <v>3148</v>
      </c>
      <c r="D3648" s="2" t="s">
        <v>3149</v>
      </c>
      <c r="E3648" s="2">
        <v>-4000</v>
      </c>
      <c r="F3648" s="2">
        <v>-3342.99</v>
      </c>
      <c r="G3648" s="34">
        <v>43834</v>
      </c>
      <c r="H3648" s="2">
        <v>83</v>
      </c>
      <c r="I3648" s="2" t="s">
        <v>4181</v>
      </c>
      <c r="J3648" s="2" t="s">
        <v>4143</v>
      </c>
      <c r="K3648" s="2" t="s">
        <v>3165</v>
      </c>
      <c r="L3648" s="373" t="s">
        <v>3166</v>
      </c>
    </row>
    <row r="3649" spans="1:12">
      <c r="A3649" s="2" t="s">
        <v>5886</v>
      </c>
      <c r="B3649" s="2">
        <v>1001185</v>
      </c>
      <c r="C3649" s="2" t="s">
        <v>3148</v>
      </c>
      <c r="D3649" s="2" t="s">
        <v>3149</v>
      </c>
      <c r="E3649" s="2">
        <v>-1400</v>
      </c>
      <c r="F3649" s="2">
        <v>-105</v>
      </c>
      <c r="G3649" s="34">
        <v>43793</v>
      </c>
      <c r="H3649" s="2">
        <v>124</v>
      </c>
      <c r="I3649" s="2" t="s">
        <v>4174</v>
      </c>
      <c r="J3649" s="2" t="s">
        <v>4143</v>
      </c>
      <c r="K3649" s="2" t="s">
        <v>3165</v>
      </c>
      <c r="L3649" s="373" t="s">
        <v>3166</v>
      </c>
    </row>
    <row r="3650" spans="1:12">
      <c r="A3650" s="2" t="s">
        <v>5887</v>
      </c>
      <c r="B3650" s="2">
        <v>1235544</v>
      </c>
      <c r="C3650" s="2" t="s">
        <v>3148</v>
      </c>
      <c r="D3650" s="2" t="s">
        <v>3149</v>
      </c>
      <c r="E3650" s="2">
        <v>-301</v>
      </c>
      <c r="F3650" s="2">
        <v>-301</v>
      </c>
      <c r="G3650" s="34">
        <v>43910</v>
      </c>
      <c r="H3650" s="2">
        <v>7</v>
      </c>
      <c r="I3650" s="2" t="s">
        <v>4179</v>
      </c>
      <c r="J3650" s="2" t="s">
        <v>4143</v>
      </c>
      <c r="K3650" s="2" t="s">
        <v>3165</v>
      </c>
      <c r="L3650" s="373" t="s">
        <v>3166</v>
      </c>
    </row>
    <row r="3651" spans="1:12">
      <c r="A3651" s="2" t="s">
        <v>4331</v>
      </c>
      <c r="B3651" s="2">
        <v>1086604</v>
      </c>
      <c r="C3651" s="2" t="s">
        <v>3148</v>
      </c>
      <c r="D3651" s="2" t="s">
        <v>3149</v>
      </c>
      <c r="E3651" s="2">
        <v>-4200</v>
      </c>
      <c r="F3651" s="2">
        <v>-4200</v>
      </c>
      <c r="G3651" s="34">
        <v>43908</v>
      </c>
      <c r="H3651" s="2">
        <v>9</v>
      </c>
      <c r="I3651" s="2" t="s">
        <v>4179</v>
      </c>
      <c r="J3651" s="2" t="s">
        <v>4143</v>
      </c>
      <c r="K3651" s="2" t="s">
        <v>3165</v>
      </c>
      <c r="L3651" s="373" t="s">
        <v>3166</v>
      </c>
    </row>
    <row r="3652" spans="1:12">
      <c r="A3652" s="2" t="s">
        <v>5888</v>
      </c>
      <c r="B3652" s="2">
        <v>969265</v>
      </c>
      <c r="C3652" s="2" t="s">
        <v>3148</v>
      </c>
      <c r="D3652" s="2" t="s">
        <v>3149</v>
      </c>
      <c r="E3652" s="2">
        <v>-28685</v>
      </c>
      <c r="F3652" s="2">
        <v>-197.38</v>
      </c>
      <c r="G3652" s="34">
        <v>43880</v>
      </c>
      <c r="H3652" s="2">
        <v>37</v>
      </c>
      <c r="I3652" s="2" t="s">
        <v>4177</v>
      </c>
      <c r="J3652" s="2" t="s">
        <v>4143</v>
      </c>
      <c r="K3652" s="2" t="s">
        <v>3165</v>
      </c>
      <c r="L3652" s="373" t="s">
        <v>3166</v>
      </c>
    </row>
    <row r="3653" spans="1:12">
      <c r="A3653" s="2" t="s">
        <v>5879</v>
      </c>
      <c r="B3653" s="2">
        <v>1136328</v>
      </c>
      <c r="C3653" s="2" t="s">
        <v>3148</v>
      </c>
      <c r="D3653" s="2" t="s">
        <v>3149</v>
      </c>
      <c r="E3653" s="2">
        <v>-720</v>
      </c>
      <c r="F3653" s="2">
        <v>-720</v>
      </c>
      <c r="G3653" s="34">
        <v>43878</v>
      </c>
      <c r="H3653" s="2">
        <v>39</v>
      </c>
      <c r="I3653" s="2" t="s">
        <v>4177</v>
      </c>
      <c r="J3653" s="2" t="s">
        <v>4143</v>
      </c>
      <c r="K3653" s="2" t="s">
        <v>3165</v>
      </c>
      <c r="L3653" s="373" t="s">
        <v>3166</v>
      </c>
    </row>
    <row r="3654" spans="1:12">
      <c r="A3654" s="2" t="s">
        <v>5889</v>
      </c>
      <c r="B3654" s="2">
        <v>1035255</v>
      </c>
      <c r="C3654" s="2" t="s">
        <v>3148</v>
      </c>
      <c r="D3654" s="2" t="s">
        <v>3149</v>
      </c>
      <c r="E3654" s="2">
        <v>-8966</v>
      </c>
      <c r="F3654" s="2">
        <v>-43.09</v>
      </c>
      <c r="G3654" s="34">
        <v>43876</v>
      </c>
      <c r="H3654" s="2">
        <v>41</v>
      </c>
      <c r="I3654" s="2" t="s">
        <v>4177</v>
      </c>
      <c r="J3654" s="2" t="s">
        <v>4143</v>
      </c>
      <c r="K3654" s="2" t="s">
        <v>3165</v>
      </c>
      <c r="L3654" s="373" t="s">
        <v>3166</v>
      </c>
    </row>
    <row r="3655" spans="1:12">
      <c r="A3655" s="2" t="s">
        <v>5890</v>
      </c>
      <c r="B3655" s="2">
        <v>1110772</v>
      </c>
      <c r="C3655" s="2" t="s">
        <v>3148</v>
      </c>
      <c r="D3655" s="2" t="s">
        <v>3149</v>
      </c>
      <c r="E3655" s="2">
        <v>-6000</v>
      </c>
      <c r="F3655" s="2">
        <v>-45.82</v>
      </c>
      <c r="G3655" s="34">
        <v>43808</v>
      </c>
      <c r="H3655" s="2">
        <v>109</v>
      </c>
      <c r="I3655" s="2" t="s">
        <v>4174</v>
      </c>
      <c r="J3655" s="2" t="s">
        <v>4143</v>
      </c>
      <c r="K3655" s="2" t="s">
        <v>3165</v>
      </c>
      <c r="L3655" s="373" t="s">
        <v>3166</v>
      </c>
    </row>
    <row r="3656" spans="1:12">
      <c r="A3656" s="2" t="s">
        <v>5891</v>
      </c>
      <c r="B3656" s="2">
        <v>659596</v>
      </c>
      <c r="C3656" s="2" t="s">
        <v>3148</v>
      </c>
      <c r="D3656" s="2" t="s">
        <v>3149</v>
      </c>
      <c r="E3656" s="2">
        <v>-2800</v>
      </c>
      <c r="F3656" s="2">
        <v>-237.06</v>
      </c>
      <c r="G3656" s="34">
        <v>43804</v>
      </c>
      <c r="H3656" s="2">
        <v>113</v>
      </c>
      <c r="I3656" s="2" t="s">
        <v>4174</v>
      </c>
      <c r="J3656" s="2" t="s">
        <v>4143</v>
      </c>
      <c r="K3656" s="2" t="s">
        <v>3165</v>
      </c>
      <c r="L3656" s="373" t="s">
        <v>3166</v>
      </c>
    </row>
    <row r="3657" spans="1:12">
      <c r="A3657" s="2" t="s">
        <v>5892</v>
      </c>
      <c r="B3657" s="2">
        <v>482506</v>
      </c>
      <c r="C3657" s="2" t="s">
        <v>3148</v>
      </c>
      <c r="D3657" s="2" t="s">
        <v>3149</v>
      </c>
      <c r="E3657" s="2">
        <v>-1200</v>
      </c>
      <c r="F3657" s="2">
        <v>-179.09</v>
      </c>
      <c r="G3657" s="34">
        <v>43795</v>
      </c>
      <c r="H3657" s="2">
        <v>122</v>
      </c>
      <c r="I3657" s="2" t="s">
        <v>4174</v>
      </c>
      <c r="J3657" s="2" t="s">
        <v>4143</v>
      </c>
      <c r="K3657" s="2" t="s">
        <v>3165</v>
      </c>
      <c r="L3657" s="373" t="s">
        <v>3166</v>
      </c>
    </row>
    <row r="3658" spans="1:12">
      <c r="A3658" s="2" t="s">
        <v>5893</v>
      </c>
      <c r="B3658" s="2">
        <v>1200782</v>
      </c>
      <c r="C3658" s="2" t="s">
        <v>3148</v>
      </c>
      <c r="D3658" s="2" t="s">
        <v>3149</v>
      </c>
      <c r="E3658" s="2">
        <v>-1256</v>
      </c>
      <c r="F3658" s="2">
        <v>-24.29</v>
      </c>
      <c r="G3658" s="34">
        <v>43767</v>
      </c>
      <c r="H3658" s="2">
        <v>150</v>
      </c>
      <c r="I3658" s="2" t="s">
        <v>4174</v>
      </c>
      <c r="J3658" s="2" t="s">
        <v>4143</v>
      </c>
      <c r="K3658" s="2" t="s">
        <v>3165</v>
      </c>
      <c r="L3658" s="373" t="s">
        <v>3166</v>
      </c>
    </row>
    <row r="3659" spans="1:12">
      <c r="A3659" s="2" t="s">
        <v>5894</v>
      </c>
      <c r="B3659" s="2">
        <v>811035</v>
      </c>
      <c r="C3659" s="2" t="s">
        <v>3148</v>
      </c>
      <c r="D3659" s="2" t="s">
        <v>3149</v>
      </c>
      <c r="E3659" s="2">
        <v>-8724</v>
      </c>
      <c r="F3659" s="2">
        <v>-42.54</v>
      </c>
      <c r="G3659" s="34">
        <v>43910</v>
      </c>
      <c r="H3659" s="2">
        <v>7</v>
      </c>
      <c r="I3659" s="2" t="s">
        <v>4179</v>
      </c>
      <c r="J3659" s="2" t="s">
        <v>4143</v>
      </c>
      <c r="K3659" s="2" t="s">
        <v>3165</v>
      </c>
      <c r="L3659" s="373" t="s">
        <v>3166</v>
      </c>
    </row>
    <row r="3660" spans="1:12">
      <c r="A3660" s="2" t="s">
        <v>4687</v>
      </c>
      <c r="B3660" s="2">
        <v>1263518</v>
      </c>
      <c r="C3660" s="2" t="s">
        <v>3148</v>
      </c>
      <c r="D3660" s="2" t="s">
        <v>3149</v>
      </c>
      <c r="E3660" s="2">
        <v>-1035</v>
      </c>
      <c r="F3660" s="2">
        <v>-1035</v>
      </c>
      <c r="G3660" s="34">
        <v>43910</v>
      </c>
      <c r="H3660" s="2">
        <v>7</v>
      </c>
      <c r="I3660" s="2" t="s">
        <v>4179</v>
      </c>
      <c r="J3660" s="2" t="s">
        <v>4143</v>
      </c>
      <c r="K3660" s="2" t="s">
        <v>3165</v>
      </c>
      <c r="L3660" s="373" t="s">
        <v>3166</v>
      </c>
    </row>
    <row r="3661" spans="1:12">
      <c r="A3661" s="2" t="s">
        <v>5895</v>
      </c>
      <c r="B3661" s="2">
        <v>1212243</v>
      </c>
      <c r="C3661" s="2" t="s">
        <v>3148</v>
      </c>
      <c r="D3661" s="2" t="s">
        <v>3149</v>
      </c>
      <c r="E3661" s="2">
        <v>-10000</v>
      </c>
      <c r="F3661" s="2">
        <v>-10000</v>
      </c>
      <c r="G3661" s="34">
        <v>43909</v>
      </c>
      <c r="H3661" s="2">
        <v>8</v>
      </c>
      <c r="I3661" s="2" t="s">
        <v>4179</v>
      </c>
      <c r="J3661" s="2" t="s">
        <v>4143</v>
      </c>
      <c r="K3661" s="2" t="s">
        <v>3165</v>
      </c>
      <c r="L3661" s="373" t="s">
        <v>3166</v>
      </c>
    </row>
    <row r="3662" spans="1:12">
      <c r="A3662" s="2" t="s">
        <v>5896</v>
      </c>
      <c r="B3662" s="2">
        <v>1023022</v>
      </c>
      <c r="C3662" s="2" t="s">
        <v>3148</v>
      </c>
      <c r="D3662" s="2" t="s">
        <v>3149</v>
      </c>
      <c r="E3662" s="2">
        <v>-1200</v>
      </c>
      <c r="F3662" s="2">
        <v>-40.04</v>
      </c>
      <c r="G3662" s="34">
        <v>43904</v>
      </c>
      <c r="H3662" s="2">
        <v>13</v>
      </c>
      <c r="I3662" s="2" t="s">
        <v>4179</v>
      </c>
      <c r="J3662" s="2" t="s">
        <v>4143</v>
      </c>
      <c r="K3662" s="2" t="s">
        <v>3165</v>
      </c>
      <c r="L3662" s="373" t="s">
        <v>3166</v>
      </c>
    </row>
    <row r="3663" spans="1:12">
      <c r="A3663" s="2" t="s">
        <v>5897</v>
      </c>
      <c r="B3663" s="2">
        <v>1273519</v>
      </c>
      <c r="C3663" s="2" t="s">
        <v>3148</v>
      </c>
      <c r="D3663" s="2" t="s">
        <v>3149</v>
      </c>
      <c r="E3663" s="2">
        <v>-9479</v>
      </c>
      <c r="F3663" s="2">
        <v>-57.41</v>
      </c>
      <c r="G3663" s="34">
        <v>43850</v>
      </c>
      <c r="H3663" s="2">
        <v>67</v>
      </c>
      <c r="I3663" s="2" t="s">
        <v>4181</v>
      </c>
      <c r="J3663" s="2" t="s">
        <v>4143</v>
      </c>
      <c r="K3663" s="2" t="s">
        <v>3165</v>
      </c>
      <c r="L3663" s="373" t="s">
        <v>3166</v>
      </c>
    </row>
    <row r="3664" spans="1:12">
      <c r="A3664" s="2" t="s">
        <v>5898</v>
      </c>
      <c r="B3664" s="2">
        <v>350222</v>
      </c>
      <c r="C3664" s="2" t="s">
        <v>3148</v>
      </c>
      <c r="D3664" s="2" t="s">
        <v>3149</v>
      </c>
      <c r="E3664" s="2">
        <v>-5000</v>
      </c>
      <c r="F3664" s="2">
        <v>-5000</v>
      </c>
      <c r="G3664" s="34">
        <v>43810</v>
      </c>
      <c r="H3664" s="2">
        <v>107</v>
      </c>
      <c r="I3664" s="2" t="s">
        <v>4174</v>
      </c>
      <c r="J3664" s="2" t="s">
        <v>4143</v>
      </c>
      <c r="K3664" s="2" t="s">
        <v>3165</v>
      </c>
      <c r="L3664" s="373" t="s">
        <v>3166</v>
      </c>
    </row>
    <row r="3665" spans="1:12">
      <c r="A3665" s="2" t="s">
        <v>5899</v>
      </c>
      <c r="B3665" s="2">
        <v>1247216</v>
      </c>
      <c r="C3665" s="2" t="s">
        <v>3148</v>
      </c>
      <c r="D3665" s="2" t="s">
        <v>3149</v>
      </c>
      <c r="E3665" s="2">
        <v>-2200</v>
      </c>
      <c r="F3665" s="2">
        <v>-229</v>
      </c>
      <c r="G3665" s="34">
        <v>43778</v>
      </c>
      <c r="H3665" s="2">
        <v>139</v>
      </c>
      <c r="I3665" s="2" t="s">
        <v>4174</v>
      </c>
      <c r="J3665" s="2" t="s">
        <v>4143</v>
      </c>
      <c r="K3665" s="2" t="s">
        <v>3165</v>
      </c>
      <c r="L3665" s="373" t="s">
        <v>3166</v>
      </c>
    </row>
    <row r="3666" spans="1:12">
      <c r="A3666" s="2" t="s">
        <v>5900</v>
      </c>
      <c r="B3666" s="2">
        <v>706576</v>
      </c>
      <c r="C3666" s="2" t="s">
        <v>3148</v>
      </c>
      <c r="D3666" s="2" t="s">
        <v>3149</v>
      </c>
      <c r="E3666" s="2">
        <v>-500</v>
      </c>
      <c r="F3666" s="2">
        <v>-500</v>
      </c>
      <c r="G3666" s="34">
        <v>43773</v>
      </c>
      <c r="H3666" s="2">
        <v>144</v>
      </c>
      <c r="I3666" s="2" t="s">
        <v>4174</v>
      </c>
      <c r="J3666" s="2" t="s">
        <v>4143</v>
      </c>
      <c r="K3666" s="2" t="s">
        <v>3165</v>
      </c>
      <c r="L3666" s="373" t="s">
        <v>3166</v>
      </c>
    </row>
    <row r="3667" spans="1:12">
      <c r="A3667" s="2" t="s">
        <v>5901</v>
      </c>
      <c r="B3667" s="2">
        <v>861859</v>
      </c>
      <c r="C3667" s="2" t="s">
        <v>3148</v>
      </c>
      <c r="D3667" s="2" t="s">
        <v>3149</v>
      </c>
      <c r="E3667" s="2">
        <v>-1662</v>
      </c>
      <c r="F3667" s="2">
        <v>-1662</v>
      </c>
      <c r="G3667" s="34">
        <v>43907</v>
      </c>
      <c r="H3667" s="2">
        <v>10</v>
      </c>
      <c r="I3667" s="2" t="s">
        <v>4179</v>
      </c>
      <c r="J3667" s="2" t="s">
        <v>5878</v>
      </c>
      <c r="K3667" s="2" t="s">
        <v>3165</v>
      </c>
      <c r="L3667" s="373" t="s">
        <v>3166</v>
      </c>
    </row>
    <row r="3668" spans="1:12">
      <c r="A3668" s="2" t="s">
        <v>4071</v>
      </c>
      <c r="B3668" s="2">
        <v>754814</v>
      </c>
      <c r="C3668" s="2" t="s">
        <v>3148</v>
      </c>
      <c r="D3668" s="2" t="s">
        <v>3149</v>
      </c>
      <c r="E3668" s="2">
        <v>-6076</v>
      </c>
      <c r="F3668" s="2">
        <v>-50.59</v>
      </c>
      <c r="G3668" s="34">
        <v>43882</v>
      </c>
      <c r="H3668" s="2">
        <v>35</v>
      </c>
      <c r="I3668" s="2" t="s">
        <v>4177</v>
      </c>
      <c r="J3668" s="2" t="s">
        <v>4143</v>
      </c>
      <c r="K3668" s="2" t="s">
        <v>3165</v>
      </c>
      <c r="L3668" s="373" t="s">
        <v>3166</v>
      </c>
    </row>
    <row r="3669" spans="1:12">
      <c r="A3669" s="2" t="s">
        <v>5902</v>
      </c>
      <c r="B3669" s="2">
        <v>1213007</v>
      </c>
      <c r="C3669" s="2" t="s">
        <v>3148</v>
      </c>
      <c r="D3669" s="2" t="s">
        <v>3149</v>
      </c>
      <c r="E3669" s="2">
        <v>-10148</v>
      </c>
      <c r="F3669" s="2">
        <v>-10148</v>
      </c>
      <c r="G3669" s="34">
        <v>43882</v>
      </c>
      <c r="H3669" s="2">
        <v>35</v>
      </c>
      <c r="I3669" s="2" t="s">
        <v>4177</v>
      </c>
      <c r="J3669" s="2" t="s">
        <v>4143</v>
      </c>
      <c r="K3669" s="2" t="s">
        <v>3165</v>
      </c>
      <c r="L3669" s="373" t="s">
        <v>3166</v>
      </c>
    </row>
    <row r="3670" spans="1:12">
      <c r="A3670" s="2" t="s">
        <v>5903</v>
      </c>
      <c r="B3670" s="2">
        <v>122777</v>
      </c>
      <c r="C3670" s="2" t="s">
        <v>3148</v>
      </c>
      <c r="D3670" s="2" t="s">
        <v>3149</v>
      </c>
      <c r="E3670" s="2">
        <v>-1000</v>
      </c>
      <c r="F3670" s="2">
        <v>-1000</v>
      </c>
      <c r="G3670" s="34">
        <v>43865</v>
      </c>
      <c r="H3670" s="2">
        <v>52</v>
      </c>
      <c r="I3670" s="2" t="s">
        <v>4177</v>
      </c>
      <c r="J3670" s="2" t="s">
        <v>4143</v>
      </c>
      <c r="K3670" s="2" t="s">
        <v>3165</v>
      </c>
      <c r="L3670" s="373" t="s">
        <v>3166</v>
      </c>
    </row>
    <row r="3671" spans="1:12">
      <c r="A3671" s="2" t="s">
        <v>5904</v>
      </c>
      <c r="B3671" s="2">
        <v>900869</v>
      </c>
      <c r="C3671" s="2" t="s">
        <v>3148</v>
      </c>
      <c r="D3671" s="2" t="s">
        <v>3149</v>
      </c>
      <c r="E3671" s="2">
        <v>-11500</v>
      </c>
      <c r="F3671" s="2">
        <v>-203.33</v>
      </c>
      <c r="G3671" s="34">
        <v>43839</v>
      </c>
      <c r="H3671" s="2">
        <v>78</v>
      </c>
      <c r="I3671" s="2" t="s">
        <v>4181</v>
      </c>
      <c r="J3671" s="2" t="s">
        <v>4143</v>
      </c>
      <c r="K3671" s="2" t="s">
        <v>3165</v>
      </c>
      <c r="L3671" s="373" t="s">
        <v>3166</v>
      </c>
    </row>
    <row r="3672" spans="1:12">
      <c r="A3672" s="2" t="s">
        <v>5905</v>
      </c>
      <c r="B3672" s="2">
        <v>1060577</v>
      </c>
      <c r="C3672" s="2" t="s">
        <v>3148</v>
      </c>
      <c r="D3672" s="2" t="s">
        <v>3149</v>
      </c>
      <c r="E3672" s="2">
        <v>-1810</v>
      </c>
      <c r="F3672" s="2">
        <v>-60</v>
      </c>
      <c r="G3672" s="34">
        <v>43816</v>
      </c>
      <c r="H3672" s="2">
        <v>101</v>
      </c>
      <c r="I3672" s="2" t="s">
        <v>4174</v>
      </c>
      <c r="J3672" s="2" t="s">
        <v>4143</v>
      </c>
      <c r="K3672" s="2" t="s">
        <v>3165</v>
      </c>
      <c r="L3672" s="373" t="s">
        <v>3166</v>
      </c>
    </row>
    <row r="3673" spans="1:12">
      <c r="A3673" s="2" t="s">
        <v>5906</v>
      </c>
      <c r="B3673" s="2">
        <v>1284238</v>
      </c>
      <c r="C3673" s="2" t="s">
        <v>3148</v>
      </c>
      <c r="D3673" s="2" t="s">
        <v>3149</v>
      </c>
      <c r="E3673" s="2">
        <v>-900</v>
      </c>
      <c r="F3673" s="2">
        <v>-900</v>
      </c>
      <c r="G3673" s="34">
        <v>43887</v>
      </c>
      <c r="H3673" s="2">
        <v>30</v>
      </c>
      <c r="I3673" s="2" t="s">
        <v>4179</v>
      </c>
      <c r="J3673" s="2" t="s">
        <v>4143</v>
      </c>
      <c r="K3673" s="2" t="s">
        <v>3165</v>
      </c>
      <c r="L3673" s="373" t="s">
        <v>3166</v>
      </c>
    </row>
    <row r="3674" spans="1:12">
      <c r="A3674" s="2" t="s">
        <v>5907</v>
      </c>
      <c r="B3674" s="2">
        <v>869839</v>
      </c>
      <c r="C3674" s="2" t="s">
        <v>3148</v>
      </c>
      <c r="D3674" s="2" t="s">
        <v>3149</v>
      </c>
      <c r="E3674" s="2">
        <v>-5280</v>
      </c>
      <c r="F3674" s="2">
        <v>-24.89</v>
      </c>
      <c r="G3674" s="34">
        <v>43879</v>
      </c>
      <c r="H3674" s="2">
        <v>38</v>
      </c>
      <c r="I3674" s="2" t="s">
        <v>4177</v>
      </c>
      <c r="J3674" s="2" t="s">
        <v>4143</v>
      </c>
      <c r="K3674" s="2" t="s">
        <v>3165</v>
      </c>
      <c r="L3674" s="373" t="s">
        <v>3166</v>
      </c>
    </row>
    <row r="3675" spans="1:12">
      <c r="A3675" s="2" t="s">
        <v>5908</v>
      </c>
      <c r="B3675" s="2">
        <v>954534</v>
      </c>
      <c r="C3675" s="2" t="s">
        <v>3148</v>
      </c>
      <c r="D3675" s="2" t="s">
        <v>3149</v>
      </c>
      <c r="E3675" s="2">
        <v>-34573</v>
      </c>
      <c r="F3675" s="2">
        <v>-51.09</v>
      </c>
      <c r="G3675" s="34">
        <v>43876</v>
      </c>
      <c r="H3675" s="2">
        <v>41</v>
      </c>
      <c r="I3675" s="2" t="s">
        <v>4177</v>
      </c>
      <c r="J3675" s="2" t="s">
        <v>4143</v>
      </c>
      <c r="K3675" s="2" t="s">
        <v>3165</v>
      </c>
      <c r="L3675" s="373" t="s">
        <v>3166</v>
      </c>
    </row>
    <row r="3676" spans="1:12">
      <c r="A3676" s="2" t="s">
        <v>5909</v>
      </c>
      <c r="B3676" s="2">
        <v>985579</v>
      </c>
      <c r="C3676" s="2" t="s">
        <v>3148</v>
      </c>
      <c r="D3676" s="2" t="s">
        <v>3149</v>
      </c>
      <c r="E3676" s="2">
        <v>-1400</v>
      </c>
      <c r="F3676" s="2">
        <v>-105</v>
      </c>
      <c r="G3676" s="34">
        <v>43869</v>
      </c>
      <c r="H3676" s="2">
        <v>48</v>
      </c>
      <c r="I3676" s="2" t="s">
        <v>4177</v>
      </c>
      <c r="J3676" s="2" t="s">
        <v>4143</v>
      </c>
      <c r="K3676" s="2" t="s">
        <v>3165</v>
      </c>
      <c r="L3676" s="373" t="s">
        <v>3166</v>
      </c>
    </row>
    <row r="3677" spans="1:12">
      <c r="A3677" s="2" t="s">
        <v>5910</v>
      </c>
      <c r="B3677" s="2">
        <v>1269990</v>
      </c>
      <c r="C3677" s="2" t="s">
        <v>3148</v>
      </c>
      <c r="D3677" s="2" t="s">
        <v>3149</v>
      </c>
      <c r="E3677" s="2">
        <v>-23993</v>
      </c>
      <c r="F3677" s="2">
        <v>-399.06</v>
      </c>
      <c r="G3677" s="34">
        <v>43840</v>
      </c>
      <c r="H3677" s="2">
        <v>77</v>
      </c>
      <c r="I3677" s="2" t="s">
        <v>4181</v>
      </c>
      <c r="J3677" s="2" t="s">
        <v>4143</v>
      </c>
      <c r="K3677" s="2" t="s">
        <v>3165</v>
      </c>
      <c r="L3677" s="373" t="s">
        <v>3166</v>
      </c>
    </row>
    <row r="3678" spans="1:12">
      <c r="A3678" s="2" t="s">
        <v>5911</v>
      </c>
      <c r="B3678" s="2">
        <v>726675</v>
      </c>
      <c r="C3678" s="2" t="s">
        <v>3148</v>
      </c>
      <c r="D3678" s="2" t="s">
        <v>3149</v>
      </c>
      <c r="E3678" s="2">
        <v>-1600</v>
      </c>
      <c r="F3678" s="2">
        <v>-142.03</v>
      </c>
      <c r="G3678" s="34">
        <v>43785</v>
      </c>
      <c r="H3678" s="2">
        <v>132</v>
      </c>
      <c r="I3678" s="2" t="s">
        <v>4174</v>
      </c>
      <c r="J3678" s="2" t="s">
        <v>4143</v>
      </c>
      <c r="K3678" s="2" t="s">
        <v>3165</v>
      </c>
      <c r="L3678" s="373" t="s">
        <v>3166</v>
      </c>
    </row>
    <row r="3679" spans="1:12">
      <c r="A3679" s="2" t="s">
        <v>5912</v>
      </c>
      <c r="B3679" s="2">
        <v>953297</v>
      </c>
      <c r="C3679" s="2" t="s">
        <v>3148</v>
      </c>
      <c r="D3679" s="2" t="s">
        <v>3149</v>
      </c>
      <c r="E3679" s="2">
        <v>-6180</v>
      </c>
      <c r="F3679" s="2">
        <v>-48.07</v>
      </c>
      <c r="G3679" s="34">
        <v>43770</v>
      </c>
      <c r="H3679" s="2">
        <v>147</v>
      </c>
      <c r="I3679" s="2" t="s">
        <v>4174</v>
      </c>
      <c r="J3679" s="2" t="s">
        <v>4143</v>
      </c>
      <c r="K3679" s="2" t="s">
        <v>3165</v>
      </c>
      <c r="L3679" s="373" t="s">
        <v>3166</v>
      </c>
    </row>
    <row r="3680" spans="1:12">
      <c r="A3680" s="2" t="s">
        <v>5913</v>
      </c>
      <c r="B3680" s="2">
        <v>711945</v>
      </c>
      <c r="C3680" s="2" t="s">
        <v>3148</v>
      </c>
      <c r="D3680" s="2" t="s">
        <v>3149</v>
      </c>
      <c r="E3680" s="2">
        <v>-7333</v>
      </c>
      <c r="F3680" s="2">
        <v>-180.02</v>
      </c>
      <c r="G3680" s="34">
        <v>43760</v>
      </c>
      <c r="H3680" s="2">
        <v>157</v>
      </c>
      <c r="I3680" s="2" t="s">
        <v>4174</v>
      </c>
      <c r="J3680" s="2" t="s">
        <v>4143</v>
      </c>
      <c r="K3680" s="2" t="s">
        <v>3165</v>
      </c>
      <c r="L3680" s="373" t="s">
        <v>3166</v>
      </c>
    </row>
    <row r="3681" spans="1:12">
      <c r="A3681" s="2" t="s">
        <v>4708</v>
      </c>
      <c r="B3681" s="2">
        <v>118030</v>
      </c>
      <c r="C3681" s="2" t="s">
        <v>3148</v>
      </c>
      <c r="D3681" s="2" t="s">
        <v>3149</v>
      </c>
      <c r="E3681" s="2">
        <v>-5300</v>
      </c>
      <c r="F3681" s="2">
        <v>-92.38</v>
      </c>
      <c r="G3681" s="34">
        <v>43744</v>
      </c>
      <c r="H3681" s="2">
        <v>173</v>
      </c>
      <c r="I3681" s="2" t="s">
        <v>4174</v>
      </c>
      <c r="J3681" s="2" t="s">
        <v>4143</v>
      </c>
      <c r="K3681" s="2" t="s">
        <v>3165</v>
      </c>
      <c r="L3681" s="373" t="s">
        <v>3166</v>
      </c>
    </row>
    <row r="3682" spans="1:12">
      <c r="A3682" s="2" t="s">
        <v>5914</v>
      </c>
      <c r="B3682" s="2">
        <v>984279</v>
      </c>
      <c r="C3682" s="2" t="s">
        <v>3148</v>
      </c>
      <c r="D3682" s="2" t="s">
        <v>3149</v>
      </c>
      <c r="E3682" s="2">
        <v>-500</v>
      </c>
      <c r="F3682" s="2">
        <v>-500</v>
      </c>
      <c r="G3682" s="34">
        <v>43903</v>
      </c>
      <c r="H3682" s="2">
        <v>14</v>
      </c>
      <c r="I3682" s="2" t="s">
        <v>4179</v>
      </c>
      <c r="J3682" s="2" t="s">
        <v>4143</v>
      </c>
      <c r="K3682" s="2" t="s">
        <v>3165</v>
      </c>
      <c r="L3682" s="373" t="s">
        <v>3166</v>
      </c>
    </row>
    <row r="3683" spans="1:12">
      <c r="A3683" s="2" t="s">
        <v>4511</v>
      </c>
      <c r="B3683" s="2">
        <v>1285080</v>
      </c>
      <c r="C3683" s="2" t="s">
        <v>3148</v>
      </c>
      <c r="D3683" s="2" t="s">
        <v>3149</v>
      </c>
      <c r="E3683" s="2">
        <v>-20000</v>
      </c>
      <c r="F3683" s="2">
        <v>-20000</v>
      </c>
      <c r="G3683" s="34">
        <v>43890</v>
      </c>
      <c r="H3683" s="2">
        <v>27</v>
      </c>
      <c r="I3683" s="2" t="s">
        <v>4179</v>
      </c>
      <c r="J3683" s="2" t="s">
        <v>4143</v>
      </c>
      <c r="K3683" s="2" t="s">
        <v>3165</v>
      </c>
      <c r="L3683" s="373" t="s">
        <v>3166</v>
      </c>
    </row>
    <row r="3684" spans="1:12">
      <c r="A3684" s="2" t="s">
        <v>5915</v>
      </c>
      <c r="B3684" s="2">
        <v>1159038</v>
      </c>
      <c r="C3684" s="2" t="s">
        <v>3148</v>
      </c>
      <c r="D3684" s="2" t="s">
        <v>3149</v>
      </c>
      <c r="E3684" s="2">
        <v>-90</v>
      </c>
      <c r="F3684" s="2">
        <v>-90</v>
      </c>
      <c r="G3684" s="34">
        <v>43853</v>
      </c>
      <c r="H3684" s="2">
        <v>64</v>
      </c>
      <c r="I3684" s="2" t="s">
        <v>4181</v>
      </c>
      <c r="J3684" s="2" t="s">
        <v>4143</v>
      </c>
      <c r="K3684" s="2" t="s">
        <v>3165</v>
      </c>
      <c r="L3684" s="373" t="s">
        <v>3166</v>
      </c>
    </row>
    <row r="3685" spans="1:12">
      <c r="A3685" s="2" t="s">
        <v>4688</v>
      </c>
      <c r="B3685" s="2">
        <v>1187764</v>
      </c>
      <c r="C3685" s="2" t="s">
        <v>3148</v>
      </c>
      <c r="D3685" s="2" t="s">
        <v>3149</v>
      </c>
      <c r="E3685" s="2">
        <v>-46</v>
      </c>
      <c r="F3685" s="2">
        <v>-46</v>
      </c>
      <c r="G3685" s="34">
        <v>43808</v>
      </c>
      <c r="H3685" s="2">
        <v>109</v>
      </c>
      <c r="I3685" s="2" t="s">
        <v>4174</v>
      </c>
      <c r="J3685" s="2" t="s">
        <v>4143</v>
      </c>
      <c r="K3685" s="2" t="s">
        <v>3165</v>
      </c>
      <c r="L3685" s="373" t="s">
        <v>3166</v>
      </c>
    </row>
    <row r="3686" spans="1:12">
      <c r="A3686" s="2" t="s">
        <v>5916</v>
      </c>
      <c r="B3686" s="2">
        <v>1076384</v>
      </c>
      <c r="C3686" s="2" t="s">
        <v>3148</v>
      </c>
      <c r="D3686" s="2" t="s">
        <v>3149</v>
      </c>
      <c r="E3686" s="2">
        <v>-4443</v>
      </c>
      <c r="F3686" s="2">
        <v>-126.02</v>
      </c>
      <c r="G3686" s="34">
        <v>43783</v>
      </c>
      <c r="H3686" s="2">
        <v>134</v>
      </c>
      <c r="I3686" s="2" t="s">
        <v>4174</v>
      </c>
      <c r="J3686" s="2" t="s">
        <v>4143</v>
      </c>
      <c r="K3686" s="2" t="s">
        <v>3165</v>
      </c>
      <c r="L3686" s="373" t="s">
        <v>3166</v>
      </c>
    </row>
    <row r="3687" spans="1:12">
      <c r="A3687" s="2" t="s">
        <v>5917</v>
      </c>
      <c r="B3687" s="2">
        <v>1022561</v>
      </c>
      <c r="C3687" s="2" t="s">
        <v>3148</v>
      </c>
      <c r="D3687" s="2" t="s">
        <v>3149</v>
      </c>
      <c r="E3687" s="2">
        <v>-5200</v>
      </c>
      <c r="F3687" s="2">
        <v>-40.119999999999997</v>
      </c>
      <c r="G3687" s="34">
        <v>43861</v>
      </c>
      <c r="H3687" s="2">
        <v>56</v>
      </c>
      <c r="I3687" s="2" t="s">
        <v>4177</v>
      </c>
      <c r="J3687" s="2" t="s">
        <v>4143</v>
      </c>
      <c r="K3687" s="2" t="s">
        <v>3165</v>
      </c>
      <c r="L3687" s="373" t="s">
        <v>3166</v>
      </c>
    </row>
    <row r="3688" spans="1:12">
      <c r="A3688" s="2" t="s">
        <v>5918</v>
      </c>
      <c r="B3688" s="2">
        <v>1030840</v>
      </c>
      <c r="C3688" s="2" t="s">
        <v>3148</v>
      </c>
      <c r="D3688" s="2" t="s">
        <v>3149</v>
      </c>
      <c r="E3688" s="2">
        <v>-10320</v>
      </c>
      <c r="F3688" s="2">
        <v>-45.46</v>
      </c>
      <c r="G3688" s="34">
        <v>43783</v>
      </c>
      <c r="H3688" s="2">
        <v>134</v>
      </c>
      <c r="I3688" s="2" t="s">
        <v>4174</v>
      </c>
      <c r="J3688" s="2" t="s">
        <v>4143</v>
      </c>
      <c r="K3688" s="2" t="s">
        <v>3165</v>
      </c>
      <c r="L3688" s="373" t="s">
        <v>3166</v>
      </c>
    </row>
    <row r="3689" spans="1:12">
      <c r="A3689" s="2" t="s">
        <v>5919</v>
      </c>
      <c r="B3689" s="2">
        <v>965274</v>
      </c>
      <c r="C3689" s="2" t="s">
        <v>3148</v>
      </c>
      <c r="D3689" s="2" t="s">
        <v>3149</v>
      </c>
      <c r="E3689" s="2">
        <v>-2000</v>
      </c>
      <c r="F3689" s="2">
        <v>-2000</v>
      </c>
      <c r="G3689" s="34">
        <v>43886</v>
      </c>
      <c r="H3689" s="2">
        <v>31</v>
      </c>
      <c r="I3689" s="2" t="s">
        <v>4177</v>
      </c>
      <c r="J3689" s="2" t="s">
        <v>4143</v>
      </c>
      <c r="K3689" s="2" t="s">
        <v>3165</v>
      </c>
      <c r="L3689" s="373" t="s">
        <v>3166</v>
      </c>
    </row>
    <row r="3690" spans="1:12">
      <c r="A3690" s="2" t="s">
        <v>5920</v>
      </c>
      <c r="B3690" s="2">
        <v>728089</v>
      </c>
      <c r="C3690" s="2" t="s">
        <v>3148</v>
      </c>
      <c r="D3690" s="2" t="s">
        <v>3149</v>
      </c>
      <c r="E3690" s="2">
        <v>-1000</v>
      </c>
      <c r="F3690" s="2">
        <v>-174.01</v>
      </c>
      <c r="G3690" s="34">
        <v>43867</v>
      </c>
      <c r="H3690" s="2">
        <v>50</v>
      </c>
      <c r="I3690" s="2" t="s">
        <v>4177</v>
      </c>
      <c r="J3690" s="2" t="s">
        <v>4143</v>
      </c>
      <c r="K3690" s="2" t="s">
        <v>3165</v>
      </c>
      <c r="L3690" s="373" t="s">
        <v>3166</v>
      </c>
    </row>
    <row r="3691" spans="1:12">
      <c r="A3691" s="2" t="s">
        <v>5921</v>
      </c>
      <c r="B3691" s="2">
        <v>1140280</v>
      </c>
      <c r="C3691" s="2" t="s">
        <v>3148</v>
      </c>
      <c r="D3691" s="2" t="s">
        <v>3149</v>
      </c>
      <c r="E3691" s="2">
        <v>-4500</v>
      </c>
      <c r="F3691" s="2">
        <v>-46.45</v>
      </c>
      <c r="G3691" s="34">
        <v>43782</v>
      </c>
      <c r="H3691" s="2">
        <v>135</v>
      </c>
      <c r="I3691" s="2" t="s">
        <v>4174</v>
      </c>
      <c r="J3691" s="2" t="s">
        <v>4143</v>
      </c>
      <c r="K3691" s="2" t="s">
        <v>3165</v>
      </c>
      <c r="L3691" s="373" t="s">
        <v>3166</v>
      </c>
    </row>
    <row r="3692" spans="1:12">
      <c r="A3692" s="2" t="s">
        <v>5922</v>
      </c>
      <c r="B3692" s="2">
        <v>1219148</v>
      </c>
      <c r="C3692" s="2" t="s">
        <v>3148</v>
      </c>
      <c r="D3692" s="2" t="s">
        <v>3149</v>
      </c>
      <c r="E3692" s="2">
        <v>-2800</v>
      </c>
      <c r="F3692" s="2">
        <v>-11.66</v>
      </c>
      <c r="G3692" s="34">
        <v>43759</v>
      </c>
      <c r="H3692" s="2">
        <v>158</v>
      </c>
      <c r="I3692" s="2" t="s">
        <v>4174</v>
      </c>
      <c r="J3692" s="2" t="s">
        <v>4143</v>
      </c>
      <c r="K3692" s="2" t="s">
        <v>3165</v>
      </c>
      <c r="L3692" s="373" t="s">
        <v>3166</v>
      </c>
    </row>
    <row r="3693" spans="1:12">
      <c r="A3693" s="2" t="s">
        <v>5923</v>
      </c>
      <c r="B3693" s="2">
        <v>117861</v>
      </c>
      <c r="C3693" s="2" t="s">
        <v>3148</v>
      </c>
      <c r="D3693" s="2" t="s">
        <v>3149</v>
      </c>
      <c r="E3693" s="2">
        <v>-17000</v>
      </c>
      <c r="F3693" s="2">
        <v>-11.78</v>
      </c>
      <c r="G3693" s="34">
        <v>43747</v>
      </c>
      <c r="H3693" s="2">
        <v>170</v>
      </c>
      <c r="I3693" s="2" t="s">
        <v>4174</v>
      </c>
      <c r="J3693" s="2" t="s">
        <v>4143</v>
      </c>
      <c r="K3693" s="2" t="s">
        <v>3165</v>
      </c>
      <c r="L3693" s="373" t="s">
        <v>3166</v>
      </c>
    </row>
    <row r="3694" spans="1:12">
      <c r="A3694" s="2" t="s">
        <v>4317</v>
      </c>
      <c r="B3694" s="2">
        <v>1212092</v>
      </c>
      <c r="C3694" s="2" t="s">
        <v>3148</v>
      </c>
      <c r="D3694" s="2" t="s">
        <v>3149</v>
      </c>
      <c r="E3694" s="2">
        <v>-1631</v>
      </c>
      <c r="F3694" s="2">
        <v>-1631</v>
      </c>
      <c r="G3694" s="34">
        <v>43910</v>
      </c>
      <c r="H3694" s="2">
        <v>7</v>
      </c>
      <c r="I3694" s="2" t="s">
        <v>4179</v>
      </c>
      <c r="J3694" s="2" t="s">
        <v>4143</v>
      </c>
      <c r="K3694" s="2" t="s">
        <v>3165</v>
      </c>
      <c r="L3694" s="373" t="s">
        <v>3166</v>
      </c>
    </row>
    <row r="3695" spans="1:12">
      <c r="A3695" s="2" t="s">
        <v>5924</v>
      </c>
      <c r="B3695" s="2">
        <v>359104</v>
      </c>
      <c r="C3695" s="2" t="s">
        <v>3148</v>
      </c>
      <c r="D3695" s="2" t="s">
        <v>3149</v>
      </c>
      <c r="E3695" s="2">
        <v>-1000</v>
      </c>
      <c r="F3695" s="2">
        <v>-116.09</v>
      </c>
      <c r="G3695" s="34">
        <v>43841</v>
      </c>
      <c r="H3695" s="2">
        <v>76</v>
      </c>
      <c r="I3695" s="2" t="s">
        <v>4181</v>
      </c>
      <c r="J3695" s="2" t="s">
        <v>4143</v>
      </c>
      <c r="K3695" s="2" t="s">
        <v>3165</v>
      </c>
      <c r="L3695" s="373" t="s">
        <v>3166</v>
      </c>
    </row>
    <row r="3696" spans="1:12">
      <c r="A3696" s="2" t="s">
        <v>5925</v>
      </c>
      <c r="B3696" s="2">
        <v>1191199</v>
      </c>
      <c r="C3696" s="2" t="s">
        <v>3148</v>
      </c>
      <c r="D3696" s="2" t="s">
        <v>3149</v>
      </c>
      <c r="E3696" s="2">
        <v>-1500</v>
      </c>
      <c r="F3696" s="2">
        <v>-193.02</v>
      </c>
      <c r="G3696" s="34">
        <v>43781</v>
      </c>
      <c r="H3696" s="2">
        <v>136</v>
      </c>
      <c r="I3696" s="2" t="s">
        <v>4174</v>
      </c>
      <c r="J3696" s="2" t="s">
        <v>4143</v>
      </c>
      <c r="K3696" s="2" t="s">
        <v>3165</v>
      </c>
      <c r="L3696" s="373" t="s">
        <v>3166</v>
      </c>
    </row>
    <row r="3697" spans="1:12">
      <c r="A3697" s="2" t="s">
        <v>5580</v>
      </c>
      <c r="B3697" s="2">
        <v>1170947</v>
      </c>
      <c r="C3697" s="2" t="s">
        <v>3148</v>
      </c>
      <c r="D3697" s="2" t="s">
        <v>3149</v>
      </c>
      <c r="E3697" s="2">
        <v>-350</v>
      </c>
      <c r="F3697" s="2">
        <v>-350</v>
      </c>
      <c r="G3697" s="34">
        <v>43901</v>
      </c>
      <c r="H3697" s="2">
        <v>16</v>
      </c>
      <c r="I3697" s="2" t="s">
        <v>4179</v>
      </c>
      <c r="J3697" s="2" t="s">
        <v>4143</v>
      </c>
      <c r="K3697" s="2" t="s">
        <v>3165</v>
      </c>
      <c r="L3697" s="373" t="s">
        <v>3166</v>
      </c>
    </row>
    <row r="3698" spans="1:12">
      <c r="A3698" s="2" t="s">
        <v>5926</v>
      </c>
      <c r="B3698" s="2">
        <v>981772</v>
      </c>
      <c r="C3698" s="2" t="s">
        <v>3148</v>
      </c>
      <c r="D3698" s="2" t="s">
        <v>3149</v>
      </c>
      <c r="E3698" s="2">
        <v>-850</v>
      </c>
      <c r="F3698" s="2">
        <v>-10.06</v>
      </c>
      <c r="G3698" s="34">
        <v>43861</v>
      </c>
      <c r="H3698" s="2">
        <v>56</v>
      </c>
      <c r="I3698" s="2" t="s">
        <v>4177</v>
      </c>
      <c r="J3698" s="2" t="s">
        <v>4143</v>
      </c>
      <c r="K3698" s="2" t="s">
        <v>3165</v>
      </c>
      <c r="L3698" s="373" t="s">
        <v>3166</v>
      </c>
    </row>
    <row r="3699" spans="1:12">
      <c r="A3699" s="2" t="s">
        <v>5927</v>
      </c>
      <c r="B3699" s="2">
        <v>958924</v>
      </c>
      <c r="C3699" s="2" t="s">
        <v>3148</v>
      </c>
      <c r="D3699" s="2" t="s">
        <v>3149</v>
      </c>
      <c r="E3699" s="2">
        <v>-9780</v>
      </c>
      <c r="F3699" s="2">
        <v>-221.52</v>
      </c>
      <c r="G3699" s="34">
        <v>43814</v>
      </c>
      <c r="H3699" s="2">
        <v>103</v>
      </c>
      <c r="I3699" s="2" t="s">
        <v>4174</v>
      </c>
      <c r="J3699" s="2" t="s">
        <v>4143</v>
      </c>
      <c r="K3699" s="2" t="s">
        <v>3165</v>
      </c>
      <c r="L3699" s="373" t="s">
        <v>3166</v>
      </c>
    </row>
    <row r="3700" spans="1:12">
      <c r="A3700" s="2" t="s">
        <v>5928</v>
      </c>
      <c r="B3700" s="2">
        <v>858776</v>
      </c>
      <c r="C3700" s="2" t="s">
        <v>3148</v>
      </c>
      <c r="D3700" s="2" t="s">
        <v>3149</v>
      </c>
      <c r="E3700" s="2">
        <v>-21377</v>
      </c>
      <c r="F3700" s="2">
        <v>-49.45</v>
      </c>
      <c r="G3700" s="34">
        <v>43910</v>
      </c>
      <c r="H3700" s="2">
        <v>7</v>
      </c>
      <c r="I3700" s="2" t="s">
        <v>4179</v>
      </c>
      <c r="J3700" s="2" t="s">
        <v>4143</v>
      </c>
      <c r="K3700" s="2" t="s">
        <v>3165</v>
      </c>
      <c r="L3700" s="373" t="s">
        <v>3166</v>
      </c>
    </row>
    <row r="3701" spans="1:12">
      <c r="A3701" s="2" t="s">
        <v>4485</v>
      </c>
      <c r="B3701" s="2">
        <v>1289975</v>
      </c>
      <c r="C3701" s="2" t="s">
        <v>3148</v>
      </c>
      <c r="D3701" s="2" t="s">
        <v>3149</v>
      </c>
      <c r="E3701" s="2">
        <v>-1000</v>
      </c>
      <c r="F3701" s="2">
        <v>-1000</v>
      </c>
      <c r="G3701" s="34">
        <v>43906</v>
      </c>
      <c r="H3701" s="2">
        <v>11</v>
      </c>
      <c r="I3701" s="2" t="s">
        <v>4179</v>
      </c>
      <c r="J3701" s="2" t="s">
        <v>4143</v>
      </c>
      <c r="K3701" s="2" t="s">
        <v>3165</v>
      </c>
      <c r="L3701" s="373" t="s">
        <v>3166</v>
      </c>
    </row>
    <row r="3702" spans="1:12">
      <c r="A3702" s="2" t="s">
        <v>5929</v>
      </c>
      <c r="B3702" s="2">
        <v>351638</v>
      </c>
      <c r="C3702" s="2" t="s">
        <v>3148</v>
      </c>
      <c r="D3702" s="2" t="s">
        <v>3149</v>
      </c>
      <c r="E3702" s="2">
        <v>-500</v>
      </c>
      <c r="F3702" s="2">
        <v>-500</v>
      </c>
      <c r="G3702" s="34">
        <v>43892</v>
      </c>
      <c r="H3702" s="2">
        <v>25</v>
      </c>
      <c r="I3702" s="2" t="s">
        <v>4179</v>
      </c>
      <c r="J3702" s="2" t="s">
        <v>4143</v>
      </c>
      <c r="K3702" s="2" t="s">
        <v>3165</v>
      </c>
      <c r="L3702" s="373" t="s">
        <v>3166</v>
      </c>
    </row>
    <row r="3703" spans="1:12">
      <c r="A3703" s="2" t="s">
        <v>5930</v>
      </c>
      <c r="B3703" s="2">
        <v>1250577</v>
      </c>
      <c r="C3703" s="2" t="s">
        <v>3148</v>
      </c>
      <c r="D3703" s="2" t="s">
        <v>3149</v>
      </c>
      <c r="E3703" s="2">
        <v>-34</v>
      </c>
      <c r="F3703" s="2">
        <v>-34</v>
      </c>
      <c r="G3703" s="34">
        <v>43880</v>
      </c>
      <c r="H3703" s="2">
        <v>37</v>
      </c>
      <c r="I3703" s="2" t="s">
        <v>4177</v>
      </c>
      <c r="J3703" s="2" t="s">
        <v>5878</v>
      </c>
      <c r="K3703" s="2" t="s">
        <v>3165</v>
      </c>
      <c r="L3703" s="373" t="s">
        <v>3166</v>
      </c>
    </row>
    <row r="3704" spans="1:12">
      <c r="A3704" s="2" t="s">
        <v>5931</v>
      </c>
      <c r="B3704" s="2">
        <v>1188077</v>
      </c>
      <c r="C3704" s="2" t="s">
        <v>3148</v>
      </c>
      <c r="D3704" s="2" t="s">
        <v>3149</v>
      </c>
      <c r="E3704" s="2">
        <v>-3200</v>
      </c>
      <c r="F3704" s="2">
        <v>-237.57</v>
      </c>
      <c r="G3704" s="34">
        <v>43894</v>
      </c>
      <c r="H3704" s="2">
        <v>23</v>
      </c>
      <c r="I3704" s="2" t="s">
        <v>4179</v>
      </c>
      <c r="J3704" s="2" t="s">
        <v>4143</v>
      </c>
      <c r="K3704" s="2" t="s">
        <v>3165</v>
      </c>
      <c r="L3704" s="373" t="s">
        <v>3166</v>
      </c>
    </row>
    <row r="3705" spans="1:12">
      <c r="A3705" s="2" t="s">
        <v>5932</v>
      </c>
      <c r="B3705" s="2">
        <v>1172250</v>
      </c>
      <c r="C3705" s="2" t="s">
        <v>3148</v>
      </c>
      <c r="D3705" s="2" t="s">
        <v>3149</v>
      </c>
      <c r="E3705" s="2">
        <v>-6585</v>
      </c>
      <c r="F3705" s="2">
        <v>-350.19</v>
      </c>
      <c r="G3705" s="34">
        <v>43874</v>
      </c>
      <c r="H3705" s="2">
        <v>43</v>
      </c>
      <c r="I3705" s="2" t="s">
        <v>4177</v>
      </c>
      <c r="J3705" s="2" t="s">
        <v>4143</v>
      </c>
      <c r="K3705" s="2" t="s">
        <v>3165</v>
      </c>
      <c r="L3705" s="373" t="s">
        <v>3166</v>
      </c>
    </row>
    <row r="3706" spans="1:12">
      <c r="A3706" s="2" t="s">
        <v>5933</v>
      </c>
      <c r="B3706" s="2">
        <v>668837</v>
      </c>
      <c r="C3706" s="2" t="s">
        <v>3148</v>
      </c>
      <c r="D3706" s="2" t="s">
        <v>3149</v>
      </c>
      <c r="E3706" s="2">
        <v>-6500</v>
      </c>
      <c r="F3706" s="2">
        <v>-865.19</v>
      </c>
      <c r="G3706" s="34">
        <v>43847</v>
      </c>
      <c r="H3706" s="2">
        <v>70</v>
      </c>
      <c r="I3706" s="2" t="s">
        <v>4181</v>
      </c>
      <c r="J3706" s="2" t="s">
        <v>4143</v>
      </c>
      <c r="K3706" s="2" t="s">
        <v>3165</v>
      </c>
      <c r="L3706" s="373" t="s">
        <v>3166</v>
      </c>
    </row>
    <row r="3707" spans="1:12">
      <c r="A3707" s="2" t="s">
        <v>4536</v>
      </c>
      <c r="B3707" s="2">
        <v>1138746</v>
      </c>
      <c r="C3707" s="2" t="s">
        <v>3148</v>
      </c>
      <c r="D3707" s="2" t="s">
        <v>3149</v>
      </c>
      <c r="E3707" s="2">
        <v>-1500</v>
      </c>
      <c r="F3707" s="2">
        <v>-1500</v>
      </c>
      <c r="G3707" s="34">
        <v>43791</v>
      </c>
      <c r="H3707" s="2">
        <v>126</v>
      </c>
      <c r="I3707" s="2" t="s">
        <v>4174</v>
      </c>
      <c r="J3707" s="2" t="s">
        <v>4143</v>
      </c>
      <c r="K3707" s="2" t="s">
        <v>3165</v>
      </c>
      <c r="L3707" s="373" t="s">
        <v>3166</v>
      </c>
    </row>
    <row r="3708" spans="1:12">
      <c r="A3708" s="2" t="s">
        <v>5934</v>
      </c>
      <c r="B3708" s="2">
        <v>1141260</v>
      </c>
      <c r="C3708" s="2" t="s">
        <v>3148</v>
      </c>
      <c r="D3708" s="2" t="s">
        <v>3149</v>
      </c>
      <c r="E3708" s="2">
        <v>-900</v>
      </c>
      <c r="F3708" s="2">
        <v>-105</v>
      </c>
      <c r="G3708" s="34">
        <v>43752</v>
      </c>
      <c r="H3708" s="2">
        <v>165</v>
      </c>
      <c r="I3708" s="2" t="s">
        <v>4174</v>
      </c>
      <c r="J3708" s="2" t="s">
        <v>4143</v>
      </c>
      <c r="K3708" s="2" t="s">
        <v>3165</v>
      </c>
      <c r="L3708" s="373" t="s">
        <v>3166</v>
      </c>
    </row>
    <row r="3709" spans="1:12">
      <c r="A3709" s="2" t="s">
        <v>5935</v>
      </c>
      <c r="B3709" s="2">
        <v>806439</v>
      </c>
      <c r="C3709" s="2" t="s">
        <v>3881</v>
      </c>
      <c r="D3709" s="2" t="s">
        <v>3882</v>
      </c>
      <c r="E3709" s="2">
        <v>-100.31</v>
      </c>
      <c r="F3709" s="2">
        <v>-100.31</v>
      </c>
      <c r="G3709" s="34">
        <v>43831</v>
      </c>
      <c r="H3709" s="2">
        <v>86</v>
      </c>
      <c r="I3709" s="2" t="s">
        <v>4181</v>
      </c>
      <c r="J3709" s="2" t="s">
        <v>5936</v>
      </c>
      <c r="K3709" s="2" t="s">
        <v>3165</v>
      </c>
      <c r="L3709" s="373" t="s">
        <v>3166</v>
      </c>
    </row>
    <row r="3710" spans="1:12">
      <c r="A3710" s="2" t="s">
        <v>5937</v>
      </c>
      <c r="B3710" s="2">
        <v>926437</v>
      </c>
      <c r="C3710" s="2" t="s">
        <v>3881</v>
      </c>
      <c r="D3710" s="2" t="s">
        <v>3882</v>
      </c>
      <c r="E3710" s="2">
        <v>-349.73</v>
      </c>
      <c r="F3710" s="2">
        <v>-349.73</v>
      </c>
      <c r="G3710" s="34">
        <v>43831</v>
      </c>
      <c r="H3710" s="2">
        <v>86</v>
      </c>
      <c r="I3710" s="2" t="s">
        <v>4181</v>
      </c>
      <c r="J3710" s="2" t="s">
        <v>5936</v>
      </c>
      <c r="K3710" s="2" t="s">
        <v>3165</v>
      </c>
      <c r="L3710" s="373" t="s">
        <v>3166</v>
      </c>
    </row>
    <row r="3711" spans="1:12">
      <c r="A3711" s="2" t="s">
        <v>5938</v>
      </c>
      <c r="B3711" s="2">
        <v>1271520</v>
      </c>
      <c r="C3711" s="2" t="s">
        <v>3881</v>
      </c>
      <c r="D3711" s="2" t="s">
        <v>3882</v>
      </c>
      <c r="E3711" s="2">
        <v>-13</v>
      </c>
      <c r="F3711" s="2">
        <v>-13</v>
      </c>
      <c r="G3711" s="34">
        <v>43862</v>
      </c>
      <c r="H3711" s="2">
        <v>55</v>
      </c>
      <c r="I3711" s="2" t="s">
        <v>4177</v>
      </c>
      <c r="J3711" s="2" t="s">
        <v>5936</v>
      </c>
      <c r="K3711" s="2" t="s">
        <v>3165</v>
      </c>
      <c r="L3711" s="373" t="s">
        <v>3166</v>
      </c>
    </row>
    <row r="3712" spans="1:12">
      <c r="A3712" s="2" t="s">
        <v>5939</v>
      </c>
      <c r="B3712" s="2">
        <v>1144000</v>
      </c>
      <c r="C3712" s="2" t="s">
        <v>3881</v>
      </c>
      <c r="D3712" s="2" t="s">
        <v>3882</v>
      </c>
      <c r="E3712" s="2">
        <v>-199.98</v>
      </c>
      <c r="F3712" s="2">
        <v>-199.98</v>
      </c>
      <c r="G3712" s="34">
        <v>43831</v>
      </c>
      <c r="H3712" s="2">
        <v>86</v>
      </c>
      <c r="I3712" s="2" t="s">
        <v>4181</v>
      </c>
      <c r="J3712" s="2" t="s">
        <v>5936</v>
      </c>
      <c r="K3712" s="2" t="s">
        <v>3165</v>
      </c>
      <c r="L3712" s="373" t="s">
        <v>3166</v>
      </c>
    </row>
    <row r="3713" spans="1:12">
      <c r="A3713" s="2" t="s">
        <v>5940</v>
      </c>
      <c r="B3713" s="2">
        <v>947122</v>
      </c>
      <c r="C3713" s="2" t="s">
        <v>3881</v>
      </c>
      <c r="D3713" s="2" t="s">
        <v>3882</v>
      </c>
      <c r="E3713" s="2">
        <v>-299.5</v>
      </c>
      <c r="F3713" s="2">
        <v>-299.5</v>
      </c>
      <c r="G3713" s="34">
        <v>43831</v>
      </c>
      <c r="H3713" s="2">
        <v>86</v>
      </c>
      <c r="I3713" s="2" t="s">
        <v>4181</v>
      </c>
      <c r="J3713" s="2" t="s">
        <v>5936</v>
      </c>
      <c r="K3713" s="2" t="s">
        <v>3165</v>
      </c>
      <c r="L3713" s="373" t="s">
        <v>3166</v>
      </c>
    </row>
    <row r="3714" spans="1:12">
      <c r="A3714" s="2" t="s">
        <v>5941</v>
      </c>
      <c r="B3714" s="2">
        <v>1245715</v>
      </c>
      <c r="C3714" s="2" t="s">
        <v>3881</v>
      </c>
      <c r="D3714" s="2" t="s">
        <v>3882</v>
      </c>
      <c r="E3714" s="2">
        <v>-38.99</v>
      </c>
      <c r="F3714" s="2">
        <v>-38.99</v>
      </c>
      <c r="G3714" s="34">
        <v>43831</v>
      </c>
      <c r="H3714" s="2">
        <v>86</v>
      </c>
      <c r="I3714" s="2" t="s">
        <v>4181</v>
      </c>
      <c r="J3714" s="2" t="s">
        <v>5936</v>
      </c>
      <c r="K3714" s="2" t="s">
        <v>3165</v>
      </c>
      <c r="L3714" s="373" t="s">
        <v>3166</v>
      </c>
    </row>
    <row r="3715" spans="1:12">
      <c r="A3715" s="2" t="s">
        <v>5942</v>
      </c>
      <c r="B3715" s="2">
        <v>880431</v>
      </c>
      <c r="C3715" s="2" t="s">
        <v>3881</v>
      </c>
      <c r="D3715" s="2" t="s">
        <v>3882</v>
      </c>
      <c r="E3715" s="2">
        <v>-250.38</v>
      </c>
      <c r="F3715" s="2">
        <v>-250.38</v>
      </c>
      <c r="G3715" s="34">
        <v>43831</v>
      </c>
      <c r="H3715" s="2">
        <v>86</v>
      </c>
      <c r="I3715" s="2" t="s">
        <v>4181</v>
      </c>
      <c r="J3715" s="2" t="s">
        <v>5936</v>
      </c>
      <c r="K3715" s="2" t="s">
        <v>3165</v>
      </c>
      <c r="L3715" s="373" t="s">
        <v>3166</v>
      </c>
    </row>
    <row r="3716" spans="1:12">
      <c r="A3716" s="2" t="s">
        <v>5943</v>
      </c>
      <c r="B3716" s="2">
        <v>460035</v>
      </c>
      <c r="C3716" s="2" t="s">
        <v>3881</v>
      </c>
      <c r="D3716" s="2" t="s">
        <v>3882</v>
      </c>
      <c r="E3716" s="2">
        <v>-497.12</v>
      </c>
      <c r="F3716" s="2">
        <v>-497.12</v>
      </c>
      <c r="G3716" s="34">
        <v>43831</v>
      </c>
      <c r="H3716" s="2">
        <v>86</v>
      </c>
      <c r="I3716" s="2" t="s">
        <v>4181</v>
      </c>
      <c r="J3716" s="2" t="s">
        <v>5936</v>
      </c>
      <c r="K3716" s="2" t="s">
        <v>3165</v>
      </c>
      <c r="L3716" s="373" t="s">
        <v>3166</v>
      </c>
    </row>
    <row r="3717" spans="1:12">
      <c r="A3717" s="2" t="s">
        <v>3161</v>
      </c>
      <c r="B3717" s="2">
        <v>860556</v>
      </c>
      <c r="C3717" s="2" t="s">
        <v>3881</v>
      </c>
      <c r="D3717" s="2" t="s">
        <v>3882</v>
      </c>
      <c r="E3717" s="2">
        <v>-413.42</v>
      </c>
      <c r="F3717" s="2">
        <v>-413.42</v>
      </c>
      <c r="G3717" s="34">
        <v>43831</v>
      </c>
      <c r="H3717" s="2">
        <v>86</v>
      </c>
      <c r="I3717" s="2" t="s">
        <v>4181</v>
      </c>
      <c r="J3717" s="2" t="s">
        <v>5936</v>
      </c>
      <c r="K3717" s="2" t="s">
        <v>3165</v>
      </c>
      <c r="L3717" s="373" t="s">
        <v>3166</v>
      </c>
    </row>
    <row r="3718" spans="1:12">
      <c r="A3718" s="2" t="s">
        <v>5944</v>
      </c>
      <c r="B3718" s="2">
        <v>137210</v>
      </c>
      <c r="C3718" s="2" t="s">
        <v>3881</v>
      </c>
      <c r="D3718" s="2" t="s">
        <v>3882</v>
      </c>
      <c r="E3718" s="2">
        <v>-68.02</v>
      </c>
      <c r="F3718" s="2">
        <v>-68.02</v>
      </c>
      <c r="G3718" s="34">
        <v>43831</v>
      </c>
      <c r="H3718" s="2">
        <v>86</v>
      </c>
      <c r="I3718" s="2" t="s">
        <v>4181</v>
      </c>
      <c r="J3718" s="2" t="s">
        <v>5936</v>
      </c>
      <c r="K3718" s="2" t="s">
        <v>3165</v>
      </c>
      <c r="L3718" s="373" t="s">
        <v>3166</v>
      </c>
    </row>
    <row r="3719" spans="1:12">
      <c r="A3719" s="2" t="s">
        <v>5941</v>
      </c>
      <c r="B3719" s="2">
        <v>1245715</v>
      </c>
      <c r="C3719" s="2" t="s">
        <v>3881</v>
      </c>
      <c r="D3719" s="2" t="s">
        <v>3882</v>
      </c>
      <c r="E3719" s="2">
        <v>-11.97</v>
      </c>
      <c r="F3719" s="2">
        <v>-11.97</v>
      </c>
      <c r="G3719" s="34">
        <v>43831</v>
      </c>
      <c r="H3719" s="2">
        <v>86</v>
      </c>
      <c r="I3719" s="2" t="s">
        <v>4181</v>
      </c>
      <c r="J3719" s="2" t="s">
        <v>5936</v>
      </c>
      <c r="K3719" s="2" t="s">
        <v>3165</v>
      </c>
      <c r="L3719" s="373" t="s">
        <v>3166</v>
      </c>
    </row>
    <row r="3720" spans="1:12">
      <c r="A3720" s="2" t="s">
        <v>5945</v>
      </c>
      <c r="B3720" s="2">
        <v>932529</v>
      </c>
      <c r="C3720" s="2" t="s">
        <v>3881</v>
      </c>
      <c r="D3720" s="2" t="s">
        <v>3882</v>
      </c>
      <c r="E3720" s="2">
        <v>-354</v>
      </c>
      <c r="F3720" s="2">
        <v>-354</v>
      </c>
      <c r="G3720" s="34">
        <v>43910</v>
      </c>
      <c r="H3720" s="2">
        <v>7</v>
      </c>
      <c r="I3720" s="2" t="s">
        <v>4179</v>
      </c>
      <c r="J3720" s="2" t="s">
        <v>5936</v>
      </c>
      <c r="K3720" s="2" t="s">
        <v>3165</v>
      </c>
      <c r="L3720" s="373" t="s">
        <v>3166</v>
      </c>
    </row>
    <row r="3721" spans="1:12">
      <c r="A3721" s="2" t="s">
        <v>5946</v>
      </c>
      <c r="B3721" s="2">
        <v>834546</v>
      </c>
      <c r="C3721" s="2" t="s">
        <v>3881</v>
      </c>
      <c r="D3721" s="2" t="s">
        <v>3882</v>
      </c>
      <c r="E3721" s="2">
        <v>-31.98</v>
      </c>
      <c r="F3721" s="2">
        <v>-31.98</v>
      </c>
      <c r="G3721" s="34">
        <v>43831</v>
      </c>
      <c r="H3721" s="2">
        <v>86</v>
      </c>
      <c r="I3721" s="2" t="s">
        <v>4181</v>
      </c>
      <c r="J3721" s="2" t="s">
        <v>5936</v>
      </c>
      <c r="K3721" s="2" t="s">
        <v>3165</v>
      </c>
      <c r="L3721" s="373" t="s">
        <v>3166</v>
      </c>
    </row>
    <row r="3722" spans="1:12">
      <c r="A3722" s="2" t="s">
        <v>5947</v>
      </c>
      <c r="B3722" s="2">
        <v>821603</v>
      </c>
      <c r="C3722" s="2" t="s">
        <v>3881</v>
      </c>
      <c r="D3722" s="2" t="s">
        <v>3882</v>
      </c>
      <c r="E3722" s="2">
        <v>-32.29</v>
      </c>
      <c r="F3722" s="2">
        <v>-32.29</v>
      </c>
      <c r="G3722" s="34">
        <v>43831</v>
      </c>
      <c r="H3722" s="2">
        <v>86</v>
      </c>
      <c r="I3722" s="2" t="s">
        <v>4181</v>
      </c>
      <c r="J3722" s="2" t="s">
        <v>5936</v>
      </c>
      <c r="K3722" s="2" t="s">
        <v>3165</v>
      </c>
      <c r="L3722" s="373" t="s">
        <v>3166</v>
      </c>
    </row>
    <row r="3723" spans="1:12">
      <c r="A3723" s="2" t="s">
        <v>5948</v>
      </c>
      <c r="B3723" s="2">
        <v>1245384</v>
      </c>
      <c r="C3723" s="2" t="s">
        <v>3881</v>
      </c>
      <c r="D3723" s="2" t="s">
        <v>3882</v>
      </c>
      <c r="E3723" s="2">
        <v>-17.489999999999998</v>
      </c>
      <c r="F3723" s="2">
        <v>-17.489999999999998</v>
      </c>
      <c r="G3723" s="34">
        <v>43831</v>
      </c>
      <c r="H3723" s="2">
        <v>86</v>
      </c>
      <c r="I3723" s="2" t="s">
        <v>4181</v>
      </c>
      <c r="J3723" s="2" t="s">
        <v>5936</v>
      </c>
      <c r="K3723" s="2" t="s">
        <v>3165</v>
      </c>
      <c r="L3723" s="373" t="s">
        <v>3166</v>
      </c>
    </row>
    <row r="3724" spans="1:12">
      <c r="A3724" s="2" t="s">
        <v>5949</v>
      </c>
      <c r="B3724" s="2">
        <v>140950</v>
      </c>
      <c r="C3724" s="2" t="s">
        <v>3881</v>
      </c>
      <c r="D3724" s="2" t="s">
        <v>3882</v>
      </c>
      <c r="E3724" s="2">
        <v>-126.8</v>
      </c>
      <c r="F3724" s="2">
        <v>-126.8</v>
      </c>
      <c r="G3724" s="34">
        <v>43831</v>
      </c>
      <c r="H3724" s="2">
        <v>86</v>
      </c>
      <c r="I3724" s="2" t="s">
        <v>4181</v>
      </c>
      <c r="J3724" s="2" t="s">
        <v>5936</v>
      </c>
      <c r="K3724" s="2" t="s">
        <v>3165</v>
      </c>
      <c r="L3724" s="373" t="s">
        <v>3166</v>
      </c>
    </row>
    <row r="3725" spans="1:12">
      <c r="A3725" s="2" t="s">
        <v>4687</v>
      </c>
      <c r="B3725" s="2">
        <v>1263518</v>
      </c>
      <c r="C3725" s="2" t="s">
        <v>3153</v>
      </c>
      <c r="D3725" s="2" t="s">
        <v>3154</v>
      </c>
      <c r="E3725" s="2">
        <v>1034.8599999999999</v>
      </c>
      <c r="F3725" s="2">
        <v>971.86</v>
      </c>
      <c r="G3725" s="34">
        <v>43909</v>
      </c>
      <c r="H3725" s="2">
        <v>8</v>
      </c>
      <c r="I3725" s="2" t="s">
        <v>4179</v>
      </c>
      <c r="J3725" s="2" t="s">
        <v>4144</v>
      </c>
      <c r="K3725" s="2" t="s">
        <v>3165</v>
      </c>
      <c r="L3725" s="373" t="s">
        <v>3166</v>
      </c>
    </row>
    <row r="3726" spans="1:12">
      <c r="A3726" s="2" t="s">
        <v>4320</v>
      </c>
      <c r="B3726" s="2">
        <v>1160826</v>
      </c>
      <c r="C3726" s="2" t="s">
        <v>3153</v>
      </c>
      <c r="D3726" s="2" t="s">
        <v>3154</v>
      </c>
      <c r="E3726" s="2">
        <v>7601.31</v>
      </c>
      <c r="F3726" s="2">
        <v>7601.31</v>
      </c>
      <c r="G3726" s="34">
        <v>43852</v>
      </c>
      <c r="H3726" s="2">
        <v>65</v>
      </c>
      <c r="I3726" s="2" t="s">
        <v>4181</v>
      </c>
      <c r="J3726" s="2" t="s">
        <v>4144</v>
      </c>
      <c r="K3726" s="2" t="s">
        <v>3165</v>
      </c>
      <c r="L3726" s="373" t="s">
        <v>3166</v>
      </c>
    </row>
    <row r="3727" spans="1:12">
      <c r="A3727" s="2" t="s">
        <v>4110</v>
      </c>
      <c r="B3727" s="2">
        <v>297196</v>
      </c>
      <c r="C3727" s="2" t="s">
        <v>3153</v>
      </c>
      <c r="D3727" s="2" t="s">
        <v>3154</v>
      </c>
      <c r="E3727" s="2">
        <v>71537.8</v>
      </c>
      <c r="F3727" s="2">
        <v>71537.8</v>
      </c>
      <c r="G3727" s="34">
        <v>43734</v>
      </c>
      <c r="H3727" s="2">
        <v>183</v>
      </c>
      <c r="I3727" s="2" t="s">
        <v>3870</v>
      </c>
      <c r="J3727" s="2" t="s">
        <v>4144</v>
      </c>
      <c r="K3727" s="2" t="s">
        <v>3165</v>
      </c>
      <c r="L3727" s="373" t="s">
        <v>3166</v>
      </c>
    </row>
    <row r="3728" spans="1:12">
      <c r="A3728" s="2" t="s">
        <v>4536</v>
      </c>
      <c r="B3728" s="2">
        <v>1138746</v>
      </c>
      <c r="C3728" s="2" t="s">
        <v>3153</v>
      </c>
      <c r="D3728" s="2" t="s">
        <v>3154</v>
      </c>
      <c r="E3728" s="2">
        <v>692.66</v>
      </c>
      <c r="F3728" s="2">
        <v>692.66</v>
      </c>
      <c r="G3728" s="34">
        <v>43911</v>
      </c>
      <c r="H3728" s="2">
        <v>6</v>
      </c>
      <c r="I3728" s="2" t="s">
        <v>4179</v>
      </c>
      <c r="J3728" s="2" t="s">
        <v>4144</v>
      </c>
      <c r="K3728" s="2" t="s">
        <v>3165</v>
      </c>
      <c r="L3728" s="373" t="s">
        <v>3166</v>
      </c>
    </row>
    <row r="3729" spans="1:12">
      <c r="A3729" s="2" t="s">
        <v>4110</v>
      </c>
      <c r="B3729" s="2">
        <v>297196</v>
      </c>
      <c r="C3729" s="2" t="s">
        <v>3153</v>
      </c>
      <c r="D3729" s="2" t="s">
        <v>3154</v>
      </c>
      <c r="E3729" s="2">
        <v>2074.1</v>
      </c>
      <c r="F3729" s="2">
        <v>2074.1</v>
      </c>
      <c r="G3729" s="34">
        <v>43874</v>
      </c>
      <c r="H3729" s="2">
        <v>43</v>
      </c>
      <c r="I3729" s="2" t="s">
        <v>4177</v>
      </c>
      <c r="J3729" s="2" t="s">
        <v>4144</v>
      </c>
      <c r="K3729" s="2" t="s">
        <v>3165</v>
      </c>
      <c r="L3729" s="373" t="s">
        <v>3166</v>
      </c>
    </row>
    <row r="3730" spans="1:12">
      <c r="A3730" s="2" t="s">
        <v>5950</v>
      </c>
      <c r="B3730" s="2">
        <v>1286953</v>
      </c>
      <c r="C3730" s="2" t="s">
        <v>3153</v>
      </c>
      <c r="D3730" s="2" t="s">
        <v>3154</v>
      </c>
      <c r="E3730" s="2">
        <v>16012.86</v>
      </c>
      <c r="F3730" s="2">
        <v>16012.86</v>
      </c>
      <c r="G3730" s="34">
        <v>43897</v>
      </c>
      <c r="H3730" s="2">
        <v>20</v>
      </c>
      <c r="I3730" s="2" t="s">
        <v>4179</v>
      </c>
      <c r="J3730" s="2" t="s">
        <v>4144</v>
      </c>
      <c r="K3730" s="2" t="s">
        <v>3165</v>
      </c>
      <c r="L3730" s="373" t="s">
        <v>3166</v>
      </c>
    </row>
    <row r="3731" spans="1:12">
      <c r="A3731" s="2" t="s">
        <v>4110</v>
      </c>
      <c r="B3731" s="2">
        <v>297196</v>
      </c>
      <c r="C3731" s="2" t="s">
        <v>3153</v>
      </c>
      <c r="D3731" s="2" t="s">
        <v>3154</v>
      </c>
      <c r="E3731" s="2">
        <v>2002.39</v>
      </c>
      <c r="F3731" s="2">
        <v>2002.39</v>
      </c>
      <c r="G3731" s="34">
        <v>43889</v>
      </c>
      <c r="H3731" s="2">
        <v>28</v>
      </c>
      <c r="I3731" s="2" t="s">
        <v>4179</v>
      </c>
      <c r="J3731" s="2" t="s">
        <v>4144</v>
      </c>
      <c r="K3731" s="2" t="s">
        <v>3165</v>
      </c>
      <c r="L3731" s="373" t="s">
        <v>3166</v>
      </c>
    </row>
    <row r="3732" spans="1:12">
      <c r="A3732" s="2" t="s">
        <v>5951</v>
      </c>
      <c r="B3732" s="2">
        <v>1290221</v>
      </c>
      <c r="C3732" s="2" t="s">
        <v>3153</v>
      </c>
      <c r="D3732" s="2" t="s">
        <v>3154</v>
      </c>
      <c r="E3732" s="2">
        <v>3252.11</v>
      </c>
      <c r="F3732" s="2">
        <v>3250</v>
      </c>
      <c r="G3732" s="34">
        <v>43908</v>
      </c>
      <c r="H3732" s="2">
        <v>9</v>
      </c>
      <c r="I3732" s="2" t="s">
        <v>4179</v>
      </c>
      <c r="J3732" s="2" t="s">
        <v>4144</v>
      </c>
      <c r="K3732" s="2" t="s">
        <v>3165</v>
      </c>
      <c r="L3732" s="373" t="s">
        <v>3166</v>
      </c>
    </row>
    <row r="3733" spans="1:12">
      <c r="A3733" s="2" t="s">
        <v>4111</v>
      </c>
      <c r="B3733" s="2">
        <v>297195</v>
      </c>
      <c r="C3733" s="2" t="s">
        <v>3153</v>
      </c>
      <c r="D3733" s="2" t="s">
        <v>3154</v>
      </c>
      <c r="E3733" s="2">
        <v>7824.69</v>
      </c>
      <c r="F3733" s="2">
        <v>7824.69</v>
      </c>
      <c r="G3733" s="34">
        <v>43749</v>
      </c>
      <c r="H3733" s="2">
        <v>168</v>
      </c>
      <c r="I3733" s="2" t="s">
        <v>4174</v>
      </c>
      <c r="J3733" s="2" t="s">
        <v>4144</v>
      </c>
      <c r="K3733" s="2" t="s">
        <v>3165</v>
      </c>
      <c r="L3733" s="373" t="s">
        <v>3166</v>
      </c>
    </row>
    <row r="3734" spans="1:12">
      <c r="A3734" s="2" t="s">
        <v>5952</v>
      </c>
      <c r="B3734" s="2">
        <v>472955</v>
      </c>
      <c r="C3734" s="2" t="s">
        <v>3153</v>
      </c>
      <c r="D3734" s="2" t="s">
        <v>3154</v>
      </c>
      <c r="E3734" s="2">
        <v>12025.83</v>
      </c>
      <c r="F3734" s="2">
        <v>12025.83</v>
      </c>
      <c r="G3734" s="34">
        <v>43911</v>
      </c>
      <c r="H3734" s="2">
        <v>6</v>
      </c>
      <c r="I3734" s="2" t="s">
        <v>4179</v>
      </c>
      <c r="J3734" s="2" t="s">
        <v>4144</v>
      </c>
      <c r="K3734" s="2" t="s">
        <v>3165</v>
      </c>
      <c r="L3734" s="373" t="s">
        <v>3166</v>
      </c>
    </row>
    <row r="3735" spans="1:12">
      <c r="A3735" s="2" t="s">
        <v>4111</v>
      </c>
      <c r="B3735" s="2">
        <v>297195</v>
      </c>
      <c r="C3735" s="2" t="s">
        <v>3153</v>
      </c>
      <c r="D3735" s="2" t="s">
        <v>3154</v>
      </c>
      <c r="E3735" s="2">
        <v>27506.52</v>
      </c>
      <c r="F3735" s="2">
        <v>27506.52</v>
      </c>
      <c r="G3735" s="34">
        <v>43797</v>
      </c>
      <c r="H3735" s="2">
        <v>120</v>
      </c>
      <c r="I3735" s="2" t="s">
        <v>4174</v>
      </c>
      <c r="J3735" s="2" t="s">
        <v>4144</v>
      </c>
      <c r="K3735" s="2" t="s">
        <v>3165</v>
      </c>
      <c r="L3735" s="373" t="s">
        <v>3166</v>
      </c>
    </row>
    <row r="3736" spans="1:12">
      <c r="A3736" s="2" t="s">
        <v>5887</v>
      </c>
      <c r="B3736" s="2">
        <v>1235544</v>
      </c>
      <c r="C3736" s="2" t="s">
        <v>3153</v>
      </c>
      <c r="D3736" s="2" t="s">
        <v>3154</v>
      </c>
      <c r="E3736" s="2">
        <v>299.72000000000003</v>
      </c>
      <c r="F3736" s="2">
        <v>248.72</v>
      </c>
      <c r="G3736" s="34">
        <v>43910</v>
      </c>
      <c r="H3736" s="2">
        <v>7</v>
      </c>
      <c r="I3736" s="2" t="s">
        <v>4179</v>
      </c>
      <c r="J3736" s="2" t="s">
        <v>4144</v>
      </c>
      <c r="K3736" s="2" t="s">
        <v>3165</v>
      </c>
      <c r="L3736" s="373" t="s">
        <v>3166</v>
      </c>
    </row>
    <row r="3737" spans="1:12">
      <c r="A3737" s="2" t="s">
        <v>5953</v>
      </c>
      <c r="B3737" s="2">
        <v>1280228</v>
      </c>
      <c r="C3737" s="2" t="s">
        <v>3153</v>
      </c>
      <c r="D3737" s="2" t="s">
        <v>3154</v>
      </c>
      <c r="E3737" s="2">
        <v>51.01</v>
      </c>
      <c r="F3737" s="2">
        <v>51.01</v>
      </c>
      <c r="G3737" s="34">
        <v>43910</v>
      </c>
      <c r="H3737" s="2">
        <v>7</v>
      </c>
      <c r="I3737" s="2" t="s">
        <v>4179</v>
      </c>
      <c r="J3737" s="2" t="s">
        <v>4659</v>
      </c>
      <c r="K3737" s="2" t="s">
        <v>3165</v>
      </c>
      <c r="L3737" s="373" t="s">
        <v>3166</v>
      </c>
    </row>
    <row r="3738" spans="1:12">
      <c r="A3738" s="2" t="s">
        <v>5952</v>
      </c>
      <c r="B3738" s="2">
        <v>472955</v>
      </c>
      <c r="C3738" s="2" t="s">
        <v>3153</v>
      </c>
      <c r="D3738" s="2" t="s">
        <v>3154</v>
      </c>
      <c r="E3738" s="2">
        <v>299.72000000000003</v>
      </c>
      <c r="F3738" s="2">
        <v>299.72000000000003</v>
      </c>
      <c r="G3738" s="34">
        <v>43911</v>
      </c>
      <c r="H3738" s="2">
        <v>6</v>
      </c>
      <c r="I3738" s="2" t="s">
        <v>4179</v>
      </c>
      <c r="J3738" s="2" t="s">
        <v>4144</v>
      </c>
      <c r="K3738" s="2" t="s">
        <v>3165</v>
      </c>
      <c r="L3738" s="373" t="s">
        <v>3166</v>
      </c>
    </row>
    <row r="3739" spans="1:12">
      <c r="A3739" s="2" t="s">
        <v>5954</v>
      </c>
      <c r="B3739" s="2">
        <v>968126</v>
      </c>
      <c r="C3739" s="2" t="s">
        <v>3153</v>
      </c>
      <c r="D3739" s="2" t="s">
        <v>3154</v>
      </c>
      <c r="E3739" s="2">
        <v>9212.0300000000007</v>
      </c>
      <c r="F3739" s="2">
        <v>9212.0300000000007</v>
      </c>
      <c r="G3739" s="34">
        <v>43911</v>
      </c>
      <c r="H3739" s="2">
        <v>6</v>
      </c>
      <c r="I3739" s="2" t="s">
        <v>4179</v>
      </c>
      <c r="J3739" s="2" t="s">
        <v>4144</v>
      </c>
      <c r="K3739" s="2" t="s">
        <v>3165</v>
      </c>
      <c r="L3739" s="373" t="s">
        <v>3166</v>
      </c>
    </row>
    <row r="3740" spans="1:12">
      <c r="A3740" s="2" t="s">
        <v>5955</v>
      </c>
      <c r="B3740" s="2">
        <v>466543</v>
      </c>
      <c r="C3740" s="2" t="s">
        <v>3153</v>
      </c>
      <c r="D3740" s="2" t="s">
        <v>3154</v>
      </c>
      <c r="E3740" s="2">
        <v>5057.37</v>
      </c>
      <c r="F3740" s="2">
        <v>5057.37</v>
      </c>
      <c r="G3740" s="34">
        <v>43906</v>
      </c>
      <c r="H3740" s="2">
        <v>11</v>
      </c>
      <c r="I3740" s="2" t="s">
        <v>4179</v>
      </c>
      <c r="J3740" s="2" t="s">
        <v>4144</v>
      </c>
      <c r="K3740" s="2" t="s">
        <v>3165</v>
      </c>
      <c r="L3740" s="373" t="s">
        <v>3166</v>
      </c>
    </row>
    <row r="3741" spans="1:12">
      <c r="A3741" s="2" t="s">
        <v>4111</v>
      </c>
      <c r="B3741" s="2">
        <v>297195</v>
      </c>
      <c r="C3741" s="2" t="s">
        <v>3153</v>
      </c>
      <c r="D3741" s="2" t="s">
        <v>3154</v>
      </c>
      <c r="E3741" s="2">
        <v>7972.4</v>
      </c>
      <c r="F3741" s="2">
        <v>7972.4</v>
      </c>
      <c r="G3741" s="34">
        <v>43737</v>
      </c>
      <c r="H3741" s="2">
        <v>180</v>
      </c>
      <c r="I3741" s="2" t="s">
        <v>4174</v>
      </c>
      <c r="J3741" s="2" t="s">
        <v>4144</v>
      </c>
      <c r="K3741" s="2" t="s">
        <v>3165</v>
      </c>
      <c r="L3741" s="373" t="s">
        <v>3166</v>
      </c>
    </row>
    <row r="3742" spans="1:12">
      <c r="A3742" s="2" t="s">
        <v>4111</v>
      </c>
      <c r="B3742" s="2">
        <v>297195</v>
      </c>
      <c r="C3742" s="2" t="s">
        <v>3153</v>
      </c>
      <c r="D3742" s="2" t="s">
        <v>3154</v>
      </c>
      <c r="E3742" s="2">
        <v>4361.92</v>
      </c>
      <c r="F3742" s="2">
        <v>4361.92</v>
      </c>
      <c r="G3742" s="34">
        <v>43826</v>
      </c>
      <c r="H3742" s="2">
        <v>91</v>
      </c>
      <c r="I3742" s="2" t="s">
        <v>4174</v>
      </c>
      <c r="J3742" s="2" t="s">
        <v>4144</v>
      </c>
      <c r="K3742" s="2" t="s">
        <v>3165</v>
      </c>
      <c r="L3742" s="373" t="s">
        <v>3166</v>
      </c>
    </row>
    <row r="3743" spans="1:12">
      <c r="A3743" s="2" t="s">
        <v>4111</v>
      </c>
      <c r="B3743" s="2">
        <v>297195</v>
      </c>
      <c r="C3743" s="2" t="s">
        <v>3153</v>
      </c>
      <c r="D3743" s="2" t="s">
        <v>3154</v>
      </c>
      <c r="E3743" s="2">
        <v>5474.98</v>
      </c>
      <c r="F3743" s="2">
        <v>5474.98</v>
      </c>
      <c r="G3743" s="34">
        <v>43733</v>
      </c>
      <c r="H3743" s="2">
        <v>184</v>
      </c>
      <c r="I3743" s="2" t="s">
        <v>3870</v>
      </c>
      <c r="J3743" s="2" t="s">
        <v>4144</v>
      </c>
      <c r="K3743" s="2" t="s">
        <v>3165</v>
      </c>
      <c r="L3743" s="373" t="s">
        <v>3166</v>
      </c>
    </row>
    <row r="3744" spans="1:12">
      <c r="A3744" s="2" t="s">
        <v>5956</v>
      </c>
      <c r="B3744" s="2">
        <v>830073</v>
      </c>
      <c r="C3744" s="2" t="s">
        <v>3153</v>
      </c>
      <c r="D3744" s="2" t="s">
        <v>3154</v>
      </c>
      <c r="E3744" s="2">
        <v>7883.05</v>
      </c>
      <c r="F3744" s="2">
        <v>7883.05</v>
      </c>
      <c r="G3744" s="34">
        <v>43911</v>
      </c>
      <c r="H3744" s="2">
        <v>6</v>
      </c>
      <c r="I3744" s="2" t="s">
        <v>4179</v>
      </c>
      <c r="J3744" s="2" t="s">
        <v>4144</v>
      </c>
      <c r="K3744" s="2" t="s">
        <v>3165</v>
      </c>
      <c r="L3744" s="373" t="s">
        <v>3166</v>
      </c>
    </row>
    <row r="3745" spans="1:12">
      <c r="A3745" s="2" t="s">
        <v>5957</v>
      </c>
      <c r="B3745" s="2">
        <v>1127202</v>
      </c>
      <c r="C3745" s="2" t="s">
        <v>3153</v>
      </c>
      <c r="D3745" s="2" t="s">
        <v>3154</v>
      </c>
      <c r="E3745" s="2">
        <v>1535.56</v>
      </c>
      <c r="F3745" s="2">
        <v>1535.56</v>
      </c>
      <c r="G3745" s="34">
        <v>43854</v>
      </c>
      <c r="H3745" s="2">
        <v>63</v>
      </c>
      <c r="I3745" s="2" t="s">
        <v>4181</v>
      </c>
      <c r="J3745" s="2" t="s">
        <v>4144</v>
      </c>
      <c r="K3745" s="2" t="s">
        <v>3165</v>
      </c>
      <c r="L3745" s="373" t="s">
        <v>3166</v>
      </c>
    </row>
    <row r="3746" spans="1:12">
      <c r="A3746" s="2" t="s">
        <v>5881</v>
      </c>
      <c r="B3746" s="2">
        <v>350778</v>
      </c>
      <c r="C3746" s="2" t="s">
        <v>3153</v>
      </c>
      <c r="D3746" s="2" t="s">
        <v>3154</v>
      </c>
      <c r="E3746" s="2">
        <v>17160.939999999999</v>
      </c>
      <c r="F3746" s="2">
        <v>17160.939999999999</v>
      </c>
      <c r="G3746" s="34">
        <v>43910</v>
      </c>
      <c r="H3746" s="2">
        <v>7</v>
      </c>
      <c r="I3746" s="2" t="s">
        <v>4179</v>
      </c>
      <c r="J3746" s="2" t="s">
        <v>4144</v>
      </c>
      <c r="K3746" s="2" t="s">
        <v>3165</v>
      </c>
      <c r="L3746" s="373" t="s">
        <v>3166</v>
      </c>
    </row>
    <row r="3747" spans="1:12">
      <c r="A3747" s="2" t="s">
        <v>4687</v>
      </c>
      <c r="B3747" s="2">
        <v>1263518</v>
      </c>
      <c r="C3747" s="2" t="s">
        <v>3153</v>
      </c>
      <c r="D3747" s="2" t="s">
        <v>3154</v>
      </c>
      <c r="E3747" s="2">
        <v>62.99</v>
      </c>
      <c r="F3747" s="2">
        <v>62.99</v>
      </c>
      <c r="G3747" s="34">
        <v>43909</v>
      </c>
      <c r="H3747" s="2">
        <v>8</v>
      </c>
      <c r="I3747" s="2" t="s">
        <v>4179</v>
      </c>
      <c r="J3747" s="2" t="s">
        <v>4659</v>
      </c>
      <c r="K3747" s="2" t="s">
        <v>3165</v>
      </c>
      <c r="L3747" s="373" t="s">
        <v>3166</v>
      </c>
    </row>
    <row r="3748" spans="1:12">
      <c r="A3748" s="2" t="s">
        <v>4111</v>
      </c>
      <c r="B3748" s="2">
        <v>297195</v>
      </c>
      <c r="C3748" s="2" t="s">
        <v>3153</v>
      </c>
      <c r="D3748" s="2" t="s">
        <v>3154</v>
      </c>
      <c r="E3748" s="2">
        <v>33837.07</v>
      </c>
      <c r="F3748" s="2">
        <v>901.07</v>
      </c>
      <c r="G3748" s="34">
        <v>43572</v>
      </c>
      <c r="H3748" s="2">
        <v>345</v>
      </c>
      <c r="I3748" s="2" t="s">
        <v>3870</v>
      </c>
      <c r="J3748" s="2" t="s">
        <v>4144</v>
      </c>
      <c r="K3748" s="2" t="s">
        <v>3165</v>
      </c>
      <c r="L3748" s="373" t="s">
        <v>3166</v>
      </c>
    </row>
    <row r="3749" spans="1:12">
      <c r="A3749" s="2" t="s">
        <v>5945</v>
      </c>
      <c r="B3749" s="2">
        <v>932529</v>
      </c>
      <c r="C3749" s="2" t="s">
        <v>3153</v>
      </c>
      <c r="D3749" s="2" t="s">
        <v>3154</v>
      </c>
      <c r="E3749" s="2">
        <v>1209.4000000000001</v>
      </c>
      <c r="F3749" s="2">
        <v>209.4</v>
      </c>
      <c r="G3749" s="34">
        <v>43910</v>
      </c>
      <c r="H3749" s="2">
        <v>7</v>
      </c>
      <c r="I3749" s="2" t="s">
        <v>4179</v>
      </c>
      <c r="J3749" s="2" t="s">
        <v>4144</v>
      </c>
      <c r="K3749" s="2" t="s">
        <v>3165</v>
      </c>
      <c r="L3749" s="373" t="s">
        <v>3166</v>
      </c>
    </row>
    <row r="3750" spans="1:12">
      <c r="A3750" s="2" t="s">
        <v>4111</v>
      </c>
      <c r="B3750" s="2">
        <v>297195</v>
      </c>
      <c r="C3750" s="2" t="s">
        <v>3153</v>
      </c>
      <c r="D3750" s="2" t="s">
        <v>3154</v>
      </c>
      <c r="E3750" s="2">
        <v>3779.4</v>
      </c>
      <c r="F3750" s="2">
        <v>3779.4</v>
      </c>
      <c r="G3750" s="34">
        <v>43717</v>
      </c>
      <c r="H3750" s="2">
        <v>200</v>
      </c>
      <c r="I3750" s="2" t="s">
        <v>3870</v>
      </c>
      <c r="J3750" s="2" t="s">
        <v>4144</v>
      </c>
      <c r="K3750" s="2" t="s">
        <v>3165</v>
      </c>
      <c r="L3750" s="373" t="s">
        <v>3166</v>
      </c>
    </row>
    <row r="3751" spans="1:12">
      <c r="A3751" s="2" t="s">
        <v>4110</v>
      </c>
      <c r="B3751" s="2">
        <v>297196</v>
      </c>
      <c r="C3751" s="2" t="s">
        <v>3153</v>
      </c>
      <c r="D3751" s="2" t="s">
        <v>3154</v>
      </c>
      <c r="E3751" s="2">
        <v>13386.47</v>
      </c>
      <c r="F3751" s="2">
        <v>13386.47</v>
      </c>
      <c r="G3751" s="34">
        <v>43852</v>
      </c>
      <c r="H3751" s="2">
        <v>65</v>
      </c>
      <c r="I3751" s="2" t="s">
        <v>4181</v>
      </c>
      <c r="J3751" s="2" t="s">
        <v>4144</v>
      </c>
      <c r="K3751" s="2" t="s">
        <v>3165</v>
      </c>
      <c r="L3751" s="373" t="s">
        <v>3166</v>
      </c>
    </row>
    <row r="3752" spans="1:12">
      <c r="A3752" s="2" t="s">
        <v>4111</v>
      </c>
      <c r="B3752" s="2">
        <v>297195</v>
      </c>
      <c r="C3752" s="2" t="s">
        <v>3153</v>
      </c>
      <c r="D3752" s="2" t="s">
        <v>3154</v>
      </c>
      <c r="E3752" s="2">
        <v>1282.6600000000001</v>
      </c>
      <c r="F3752" s="2">
        <v>1282.6600000000001</v>
      </c>
      <c r="G3752" s="34">
        <v>43785</v>
      </c>
      <c r="H3752" s="2">
        <v>132</v>
      </c>
      <c r="I3752" s="2" t="s">
        <v>4174</v>
      </c>
      <c r="J3752" s="2" t="s">
        <v>4144</v>
      </c>
      <c r="K3752" s="2" t="s">
        <v>3165</v>
      </c>
      <c r="L3752" s="373" t="s">
        <v>3166</v>
      </c>
    </row>
    <row r="3753" spans="1:12">
      <c r="A3753" s="2" t="s">
        <v>5895</v>
      </c>
      <c r="B3753" s="2">
        <v>1212243</v>
      </c>
      <c r="C3753" s="2" t="s">
        <v>3153</v>
      </c>
      <c r="D3753" s="2" t="s">
        <v>3154</v>
      </c>
      <c r="E3753" s="2">
        <v>30232.95</v>
      </c>
      <c r="F3753" s="2">
        <v>9999.9500000000007</v>
      </c>
      <c r="G3753" s="34">
        <v>43910</v>
      </c>
      <c r="H3753" s="2">
        <v>7</v>
      </c>
      <c r="I3753" s="2" t="s">
        <v>4179</v>
      </c>
      <c r="J3753" s="2" t="s">
        <v>4144</v>
      </c>
      <c r="K3753" s="2" t="s">
        <v>3165</v>
      </c>
      <c r="L3753" s="373" t="s">
        <v>3166</v>
      </c>
    </row>
    <row r="3754" spans="1:12">
      <c r="A3754" s="2" t="s">
        <v>5958</v>
      </c>
      <c r="B3754" s="2">
        <v>939194</v>
      </c>
      <c r="C3754" s="2" t="s">
        <v>3153</v>
      </c>
      <c r="D3754" s="2" t="s">
        <v>3154</v>
      </c>
      <c r="E3754" s="2">
        <v>8193.94</v>
      </c>
      <c r="F3754" s="2">
        <v>8193.94</v>
      </c>
      <c r="G3754" s="34">
        <v>43911</v>
      </c>
      <c r="H3754" s="2">
        <v>6</v>
      </c>
      <c r="I3754" s="2" t="s">
        <v>4179</v>
      </c>
      <c r="J3754" s="2" t="s">
        <v>4144</v>
      </c>
      <c r="K3754" s="2" t="s">
        <v>3165</v>
      </c>
      <c r="L3754" s="373" t="s">
        <v>3166</v>
      </c>
    </row>
    <row r="3755" spans="1:12">
      <c r="A3755" s="2" t="s">
        <v>4111</v>
      </c>
      <c r="B3755" s="2">
        <v>297195</v>
      </c>
      <c r="C3755" s="2" t="s">
        <v>3153</v>
      </c>
      <c r="D3755" s="2" t="s">
        <v>3154</v>
      </c>
      <c r="E3755" s="2">
        <v>9677.7900000000009</v>
      </c>
      <c r="F3755" s="2">
        <v>9677.7900000000009</v>
      </c>
      <c r="G3755" s="34">
        <v>43717</v>
      </c>
      <c r="H3755" s="2">
        <v>200</v>
      </c>
      <c r="I3755" s="2" t="s">
        <v>3870</v>
      </c>
      <c r="J3755" s="2" t="s">
        <v>4144</v>
      </c>
      <c r="K3755" s="2" t="s">
        <v>3165</v>
      </c>
      <c r="L3755" s="373" t="s">
        <v>3166</v>
      </c>
    </row>
    <row r="3756" spans="1:12">
      <c r="A3756" s="2" t="s">
        <v>4504</v>
      </c>
      <c r="B3756" s="2">
        <v>142848</v>
      </c>
      <c r="C3756" s="2" t="s">
        <v>3153</v>
      </c>
      <c r="D3756" s="2" t="s">
        <v>3154</v>
      </c>
      <c r="E3756" s="2">
        <v>8580.4699999999993</v>
      </c>
      <c r="F3756" s="2">
        <v>8580</v>
      </c>
      <c r="G3756" s="34">
        <v>43905</v>
      </c>
      <c r="H3756" s="2">
        <v>12</v>
      </c>
      <c r="I3756" s="2" t="s">
        <v>4179</v>
      </c>
      <c r="J3756" s="2" t="s">
        <v>4144</v>
      </c>
      <c r="K3756" s="2" t="s">
        <v>3165</v>
      </c>
      <c r="L3756" s="373" t="s">
        <v>3166</v>
      </c>
    </row>
    <row r="3757" spans="1:12">
      <c r="A3757" s="2" t="s">
        <v>5039</v>
      </c>
      <c r="B3757" s="2">
        <v>1291136</v>
      </c>
      <c r="C3757" s="2" t="s">
        <v>3153</v>
      </c>
      <c r="D3757" s="2" t="s">
        <v>3154</v>
      </c>
      <c r="E3757" s="2">
        <v>2887.61</v>
      </c>
      <c r="F3757" s="2">
        <v>449.61</v>
      </c>
      <c r="G3757" s="34">
        <v>43911</v>
      </c>
      <c r="H3757" s="2">
        <v>6</v>
      </c>
      <c r="I3757" s="2" t="s">
        <v>4179</v>
      </c>
      <c r="J3757" s="2" t="s">
        <v>4659</v>
      </c>
      <c r="K3757" s="2" t="s">
        <v>3165</v>
      </c>
      <c r="L3757" s="373" t="s">
        <v>3166</v>
      </c>
    </row>
    <row r="3758" spans="1:12">
      <c r="A3758" s="2" t="s">
        <v>4145</v>
      </c>
      <c r="B3758" s="2">
        <v>980293</v>
      </c>
      <c r="C3758" s="2" t="s">
        <v>3153</v>
      </c>
      <c r="D3758" s="2" t="s">
        <v>3154</v>
      </c>
      <c r="E3758" s="2">
        <v>51775.05</v>
      </c>
      <c r="F3758" s="2">
        <v>12014.05</v>
      </c>
      <c r="G3758" s="34">
        <v>43708</v>
      </c>
      <c r="H3758" s="2">
        <v>209</v>
      </c>
      <c r="I3758" s="2" t="s">
        <v>3870</v>
      </c>
      <c r="J3758" s="2" t="s">
        <v>4144</v>
      </c>
      <c r="K3758" s="2" t="s">
        <v>3165</v>
      </c>
      <c r="L3758" s="373" t="s">
        <v>3166</v>
      </c>
    </row>
    <row r="3759" spans="1:12">
      <c r="A3759" s="2" t="s">
        <v>5959</v>
      </c>
      <c r="B3759" s="2">
        <v>364896</v>
      </c>
      <c r="C3759" s="2" t="s">
        <v>3153</v>
      </c>
      <c r="D3759" s="2" t="s">
        <v>3154</v>
      </c>
      <c r="E3759" s="2">
        <v>8946.86</v>
      </c>
      <c r="F3759" s="2">
        <v>8946.86</v>
      </c>
      <c r="G3759" s="34">
        <v>43911</v>
      </c>
      <c r="H3759" s="2">
        <v>6</v>
      </c>
      <c r="I3759" s="2" t="s">
        <v>4179</v>
      </c>
      <c r="J3759" s="2" t="s">
        <v>4144</v>
      </c>
      <c r="K3759" s="2" t="s">
        <v>3165</v>
      </c>
      <c r="L3759" s="373" t="s">
        <v>3166</v>
      </c>
    </row>
    <row r="3760" spans="1:12">
      <c r="A3760" s="2" t="s">
        <v>5960</v>
      </c>
      <c r="B3760" s="2">
        <v>1118363</v>
      </c>
      <c r="C3760" s="2" t="s">
        <v>3153</v>
      </c>
      <c r="D3760" s="2" t="s">
        <v>3154</v>
      </c>
      <c r="E3760" s="2">
        <v>24382.080000000002</v>
      </c>
      <c r="F3760" s="2">
        <v>4998.08</v>
      </c>
      <c r="G3760" s="34">
        <v>43829</v>
      </c>
      <c r="H3760" s="2">
        <v>88</v>
      </c>
      <c r="I3760" s="2" t="s">
        <v>4181</v>
      </c>
      <c r="J3760" s="2" t="s">
        <v>4144</v>
      </c>
      <c r="K3760" s="2" t="s">
        <v>3165</v>
      </c>
      <c r="L3760" s="373" t="s">
        <v>3166</v>
      </c>
    </row>
    <row r="3761" spans="1:12">
      <c r="A3761" s="2" t="s">
        <v>5961</v>
      </c>
      <c r="B3761" s="2">
        <v>1269142</v>
      </c>
      <c r="C3761" s="2" t="s">
        <v>3153</v>
      </c>
      <c r="D3761" s="2" t="s">
        <v>3154</v>
      </c>
      <c r="E3761" s="2">
        <v>46345.02</v>
      </c>
      <c r="F3761" s="2">
        <v>46345.02</v>
      </c>
      <c r="G3761" s="34">
        <v>43890</v>
      </c>
      <c r="H3761" s="2">
        <v>27</v>
      </c>
      <c r="I3761" s="2" t="s">
        <v>4179</v>
      </c>
      <c r="J3761" s="2" t="s">
        <v>4144</v>
      </c>
      <c r="K3761" s="2" t="s">
        <v>3165</v>
      </c>
      <c r="L3761" s="373" t="s">
        <v>3166</v>
      </c>
    </row>
    <row r="3762" spans="1:12">
      <c r="A3762" s="2" t="s">
        <v>4111</v>
      </c>
      <c r="B3762" s="2">
        <v>297195</v>
      </c>
      <c r="C3762" s="2" t="s">
        <v>3153</v>
      </c>
      <c r="D3762" s="2" t="s">
        <v>3154</v>
      </c>
      <c r="E3762" s="2">
        <v>6608</v>
      </c>
      <c r="F3762" s="2">
        <v>6608</v>
      </c>
      <c r="G3762" s="34">
        <v>43748</v>
      </c>
      <c r="H3762" s="2">
        <v>169</v>
      </c>
      <c r="I3762" s="2" t="s">
        <v>4174</v>
      </c>
      <c r="J3762" s="2" t="s">
        <v>4144</v>
      </c>
      <c r="K3762" s="2" t="s">
        <v>3165</v>
      </c>
      <c r="L3762" s="373" t="s">
        <v>3166</v>
      </c>
    </row>
    <row r="3763" spans="1:12">
      <c r="A3763" s="2" t="s">
        <v>4111</v>
      </c>
      <c r="B3763" s="2">
        <v>297195</v>
      </c>
      <c r="C3763" s="2" t="s">
        <v>3153</v>
      </c>
      <c r="D3763" s="2" t="s">
        <v>3154</v>
      </c>
      <c r="E3763" s="2">
        <v>6580.01</v>
      </c>
      <c r="F3763" s="2">
        <v>6580.01</v>
      </c>
      <c r="G3763" s="34">
        <v>43788</v>
      </c>
      <c r="H3763" s="2">
        <v>129</v>
      </c>
      <c r="I3763" s="2" t="s">
        <v>4174</v>
      </c>
      <c r="J3763" s="2" t="s">
        <v>4144</v>
      </c>
      <c r="K3763" s="2" t="s">
        <v>3165</v>
      </c>
      <c r="L3763" s="373" t="s">
        <v>3166</v>
      </c>
    </row>
    <row r="3764" spans="1:12">
      <c r="A3764" s="2" t="s">
        <v>5887</v>
      </c>
      <c r="B3764" s="2">
        <v>1235544</v>
      </c>
      <c r="C3764" s="2" t="s">
        <v>3153</v>
      </c>
      <c r="D3764" s="2" t="s">
        <v>3154</v>
      </c>
      <c r="E3764" s="2">
        <v>51.01</v>
      </c>
      <c r="F3764" s="2">
        <v>51.01</v>
      </c>
      <c r="G3764" s="34">
        <v>43910</v>
      </c>
      <c r="H3764" s="2">
        <v>7</v>
      </c>
      <c r="I3764" s="2" t="s">
        <v>4179</v>
      </c>
      <c r="J3764" s="2" t="s">
        <v>4659</v>
      </c>
      <c r="K3764" s="2" t="s">
        <v>3165</v>
      </c>
      <c r="L3764" s="373" t="s">
        <v>3166</v>
      </c>
    </row>
    <row r="3765" spans="1:12">
      <c r="A3765" s="2" t="s">
        <v>4536</v>
      </c>
      <c r="B3765" s="2">
        <v>1138746</v>
      </c>
      <c r="C3765" s="2" t="s">
        <v>3153</v>
      </c>
      <c r="D3765" s="2" t="s">
        <v>3154</v>
      </c>
      <c r="E3765" s="2">
        <v>17629.53</v>
      </c>
      <c r="F3765" s="2">
        <v>17629.53</v>
      </c>
      <c r="G3765" s="34">
        <v>43911</v>
      </c>
      <c r="H3765" s="2">
        <v>6</v>
      </c>
      <c r="I3765" s="2" t="s">
        <v>4179</v>
      </c>
      <c r="J3765" s="2" t="s">
        <v>4144</v>
      </c>
      <c r="K3765" s="2" t="s">
        <v>3165</v>
      </c>
      <c r="L3765" s="373" t="s">
        <v>3166</v>
      </c>
    </row>
    <row r="3766" spans="1:12">
      <c r="A3766" s="2" t="s">
        <v>4110</v>
      </c>
      <c r="B3766" s="2">
        <v>297196</v>
      </c>
      <c r="C3766" s="2" t="s">
        <v>3153</v>
      </c>
      <c r="D3766" s="2" t="s">
        <v>3154</v>
      </c>
      <c r="E3766" s="2">
        <v>9548</v>
      </c>
      <c r="F3766" s="2">
        <v>9548</v>
      </c>
      <c r="G3766" s="34">
        <v>43671</v>
      </c>
      <c r="H3766" s="2">
        <v>246</v>
      </c>
      <c r="I3766" s="2" t="s">
        <v>3870</v>
      </c>
      <c r="J3766" s="2" t="s">
        <v>4144</v>
      </c>
      <c r="K3766" s="2" t="s">
        <v>3165</v>
      </c>
      <c r="L3766" s="373" t="s">
        <v>3166</v>
      </c>
    </row>
    <row r="3767" spans="1:12">
      <c r="A3767" s="2" t="s">
        <v>5962</v>
      </c>
      <c r="B3767" s="2">
        <v>1153672</v>
      </c>
      <c r="C3767" s="2" t="s">
        <v>3153</v>
      </c>
      <c r="D3767" s="2" t="s">
        <v>3154</v>
      </c>
      <c r="E3767" s="2">
        <v>5841.46</v>
      </c>
      <c r="F3767" s="2">
        <v>41.46</v>
      </c>
      <c r="G3767" s="34">
        <v>43910</v>
      </c>
      <c r="H3767" s="2">
        <v>7</v>
      </c>
      <c r="I3767" s="2" t="s">
        <v>4179</v>
      </c>
      <c r="J3767" s="2" t="s">
        <v>4144</v>
      </c>
      <c r="K3767" s="2" t="s">
        <v>3165</v>
      </c>
      <c r="L3767" s="373" t="s">
        <v>3166</v>
      </c>
    </row>
    <row r="3768" spans="1:12">
      <c r="A3768" s="2" t="s">
        <v>5963</v>
      </c>
      <c r="B3768" s="2">
        <v>851094</v>
      </c>
      <c r="C3768" s="2" t="s">
        <v>3153</v>
      </c>
      <c r="D3768" s="2" t="s">
        <v>3154</v>
      </c>
      <c r="E3768" s="2">
        <v>692.66</v>
      </c>
      <c r="F3768" s="2">
        <v>60.37</v>
      </c>
      <c r="G3768" s="34">
        <v>43911</v>
      </c>
      <c r="H3768" s="2">
        <v>6</v>
      </c>
      <c r="I3768" s="2" t="s">
        <v>4179</v>
      </c>
      <c r="J3768" s="2" t="s">
        <v>4144</v>
      </c>
      <c r="K3768" s="2" t="s">
        <v>3165</v>
      </c>
      <c r="L3768" s="373" t="s">
        <v>3166</v>
      </c>
    </row>
    <row r="3769" spans="1:12">
      <c r="A3769" s="2" t="s">
        <v>5964</v>
      </c>
      <c r="B3769" s="2">
        <v>1251743</v>
      </c>
      <c r="C3769" s="2" t="s">
        <v>3153</v>
      </c>
      <c r="D3769" s="2" t="s">
        <v>3154</v>
      </c>
      <c r="E3769" s="2">
        <v>1687.2</v>
      </c>
      <c r="F3769" s="2">
        <v>1687.2</v>
      </c>
      <c r="G3769" s="34">
        <v>43911</v>
      </c>
      <c r="H3769" s="2">
        <v>6</v>
      </c>
      <c r="I3769" s="2" t="s">
        <v>4179</v>
      </c>
      <c r="J3769" s="2" t="s">
        <v>4659</v>
      </c>
      <c r="K3769" s="2" t="s">
        <v>3165</v>
      </c>
      <c r="L3769" s="373" t="s">
        <v>3166</v>
      </c>
    </row>
    <row r="3770" spans="1:12">
      <c r="A3770" s="2" t="s">
        <v>4111</v>
      </c>
      <c r="B3770" s="2">
        <v>297195</v>
      </c>
      <c r="C3770" s="2" t="s">
        <v>3153</v>
      </c>
      <c r="D3770" s="2" t="s">
        <v>3154</v>
      </c>
      <c r="E3770" s="2">
        <v>4512.22</v>
      </c>
      <c r="F3770" s="2">
        <v>4512.22</v>
      </c>
      <c r="G3770" s="34">
        <v>43715</v>
      </c>
      <c r="H3770" s="2">
        <v>202</v>
      </c>
      <c r="I3770" s="2" t="s">
        <v>3870</v>
      </c>
      <c r="J3770" s="2" t="s">
        <v>4144</v>
      </c>
      <c r="K3770" s="2" t="s">
        <v>3165</v>
      </c>
      <c r="L3770" s="373" t="s">
        <v>3166</v>
      </c>
    </row>
    <row r="3771" spans="1:12">
      <c r="A3771" s="2" t="s">
        <v>4555</v>
      </c>
      <c r="B3771" s="2">
        <v>756861</v>
      </c>
      <c r="C3771" s="2" t="s">
        <v>3153</v>
      </c>
      <c r="D3771" s="2" t="s">
        <v>3154</v>
      </c>
      <c r="E3771" s="2">
        <v>20659.849999999999</v>
      </c>
      <c r="F3771" s="2">
        <v>13959.57</v>
      </c>
      <c r="G3771" s="34">
        <v>43910</v>
      </c>
      <c r="H3771" s="2">
        <v>7</v>
      </c>
      <c r="I3771" s="2" t="s">
        <v>4179</v>
      </c>
      <c r="J3771" s="2" t="s">
        <v>4144</v>
      </c>
      <c r="K3771" s="2" t="s">
        <v>3165</v>
      </c>
      <c r="L3771" s="373" t="s">
        <v>3166</v>
      </c>
    </row>
    <row r="3772" spans="1:12">
      <c r="A3772" s="2" t="s">
        <v>5965</v>
      </c>
      <c r="B3772" s="2">
        <v>1286954</v>
      </c>
      <c r="C3772" s="2" t="s">
        <v>3153</v>
      </c>
      <c r="D3772" s="2" t="s">
        <v>3154</v>
      </c>
      <c r="E3772" s="2">
        <v>14326.23</v>
      </c>
      <c r="F3772" s="2">
        <v>14326.23</v>
      </c>
      <c r="G3772" s="34">
        <v>43897</v>
      </c>
      <c r="H3772" s="2">
        <v>20</v>
      </c>
      <c r="I3772" s="2" t="s">
        <v>4179</v>
      </c>
      <c r="J3772" s="2" t="s">
        <v>4144</v>
      </c>
      <c r="K3772" s="2" t="s">
        <v>3165</v>
      </c>
      <c r="L3772" s="373" t="s">
        <v>3166</v>
      </c>
    </row>
    <row r="3773" spans="1:12">
      <c r="A3773" s="2" t="s">
        <v>4111</v>
      </c>
      <c r="B3773" s="2">
        <v>297195</v>
      </c>
      <c r="C3773" s="2" t="s">
        <v>3153</v>
      </c>
      <c r="D3773" s="2" t="s">
        <v>3154</v>
      </c>
      <c r="E3773" s="2">
        <v>6841.4</v>
      </c>
      <c r="F3773" s="2">
        <v>6841.4</v>
      </c>
      <c r="G3773" s="34">
        <v>43789</v>
      </c>
      <c r="H3773" s="2">
        <v>128</v>
      </c>
      <c r="I3773" s="2" t="s">
        <v>4174</v>
      </c>
      <c r="J3773" s="2" t="s">
        <v>4144</v>
      </c>
      <c r="K3773" s="2" t="s">
        <v>3165</v>
      </c>
      <c r="L3773" s="373" t="s">
        <v>3166</v>
      </c>
    </row>
    <row r="3774" spans="1:12">
      <c r="A3774" s="2" t="s">
        <v>4110</v>
      </c>
      <c r="B3774" s="2">
        <v>297196</v>
      </c>
      <c r="C3774" s="2" t="s">
        <v>3153</v>
      </c>
      <c r="D3774" s="2" t="s">
        <v>3154</v>
      </c>
      <c r="E3774" s="2">
        <v>28271.13</v>
      </c>
      <c r="F3774" s="2">
        <v>28271.13</v>
      </c>
      <c r="G3774" s="34">
        <v>43886</v>
      </c>
      <c r="H3774" s="2">
        <v>31</v>
      </c>
      <c r="I3774" s="2" t="s">
        <v>4177</v>
      </c>
      <c r="J3774" s="2" t="s">
        <v>4144</v>
      </c>
      <c r="K3774" s="2" t="s">
        <v>3165</v>
      </c>
      <c r="L3774" s="373" t="s">
        <v>3166</v>
      </c>
    </row>
    <row r="3775" spans="1:12">
      <c r="A3775" s="2" t="s">
        <v>5966</v>
      </c>
      <c r="B3775" s="2">
        <v>696448</v>
      </c>
      <c r="C3775" s="2" t="s">
        <v>3148</v>
      </c>
      <c r="D3775" s="2" t="s">
        <v>3149</v>
      </c>
      <c r="E3775" s="2">
        <v>-5000</v>
      </c>
      <c r="F3775" s="2">
        <v>-552.61</v>
      </c>
      <c r="G3775" s="34">
        <v>43846</v>
      </c>
      <c r="H3775" s="2">
        <v>71</v>
      </c>
      <c r="I3775" s="2" t="s">
        <v>4181</v>
      </c>
      <c r="J3775" s="2" t="s">
        <v>5967</v>
      </c>
      <c r="K3775" s="2" t="s">
        <v>3682</v>
      </c>
      <c r="L3775" s="373" t="s">
        <v>3166</v>
      </c>
    </row>
    <row r="3776" spans="1:12">
      <c r="A3776" s="2" t="s">
        <v>5968</v>
      </c>
      <c r="B3776" s="2">
        <v>1239462</v>
      </c>
      <c r="C3776" s="2" t="s">
        <v>3148</v>
      </c>
      <c r="D3776" s="2" t="s">
        <v>3149</v>
      </c>
      <c r="E3776" s="2">
        <v>-1000</v>
      </c>
      <c r="F3776" s="2">
        <v>-1000</v>
      </c>
      <c r="G3776" s="34">
        <v>43865</v>
      </c>
      <c r="H3776" s="2">
        <v>52</v>
      </c>
      <c r="I3776" s="2" t="s">
        <v>4177</v>
      </c>
      <c r="J3776" s="2" t="s">
        <v>5967</v>
      </c>
      <c r="K3776" s="2" t="s">
        <v>3682</v>
      </c>
      <c r="L3776" s="373" t="s">
        <v>3166</v>
      </c>
    </row>
    <row r="3777" spans="1:12">
      <c r="A3777" s="2" t="s">
        <v>5969</v>
      </c>
      <c r="B3777" s="2">
        <v>1227004</v>
      </c>
      <c r="C3777" s="2" t="s">
        <v>3148</v>
      </c>
      <c r="D3777" s="2" t="s">
        <v>3149</v>
      </c>
      <c r="E3777" s="2">
        <v>-10000</v>
      </c>
      <c r="F3777" s="2">
        <v>-382.8</v>
      </c>
      <c r="G3777" s="34">
        <v>43839</v>
      </c>
      <c r="H3777" s="2">
        <v>78</v>
      </c>
      <c r="I3777" s="2" t="s">
        <v>4181</v>
      </c>
      <c r="J3777" s="2" t="s">
        <v>5967</v>
      </c>
      <c r="K3777" s="2" t="s">
        <v>3682</v>
      </c>
      <c r="L3777" s="373" t="s">
        <v>3166</v>
      </c>
    </row>
    <row r="3778" spans="1:12">
      <c r="A3778" s="2" t="s">
        <v>5970</v>
      </c>
      <c r="B3778" s="2">
        <v>141963</v>
      </c>
      <c r="C3778" s="2" t="s">
        <v>3148</v>
      </c>
      <c r="D3778" s="2" t="s">
        <v>3149</v>
      </c>
      <c r="E3778" s="2">
        <v>-2000</v>
      </c>
      <c r="F3778" s="2">
        <v>-119.98</v>
      </c>
      <c r="G3778" s="34">
        <v>43754</v>
      </c>
      <c r="H3778" s="2">
        <v>163</v>
      </c>
      <c r="I3778" s="2" t="s">
        <v>4174</v>
      </c>
      <c r="J3778" s="2" t="s">
        <v>5967</v>
      </c>
      <c r="K3778" s="2" t="s">
        <v>3682</v>
      </c>
      <c r="L3778" s="373" t="s">
        <v>3166</v>
      </c>
    </row>
    <row r="3779" spans="1:12">
      <c r="A3779" s="2" t="s">
        <v>5971</v>
      </c>
      <c r="B3779" s="2">
        <v>1288445</v>
      </c>
      <c r="C3779" s="2" t="s">
        <v>3148</v>
      </c>
      <c r="D3779" s="2" t="s">
        <v>3149</v>
      </c>
      <c r="E3779" s="2">
        <v>-6030</v>
      </c>
      <c r="F3779" s="2">
        <v>-36.01</v>
      </c>
      <c r="G3779" s="34">
        <v>43904</v>
      </c>
      <c r="H3779" s="2">
        <v>13</v>
      </c>
      <c r="I3779" s="2" t="s">
        <v>4179</v>
      </c>
      <c r="J3779" s="2" t="s">
        <v>5967</v>
      </c>
      <c r="K3779" s="2" t="s">
        <v>3682</v>
      </c>
      <c r="L3779" s="373" t="s">
        <v>3166</v>
      </c>
    </row>
    <row r="3780" spans="1:12">
      <c r="A3780" s="2" t="s">
        <v>4832</v>
      </c>
      <c r="B3780" s="2">
        <v>1255019</v>
      </c>
      <c r="C3780" s="2" t="s">
        <v>3148</v>
      </c>
      <c r="D3780" s="2" t="s">
        <v>3149</v>
      </c>
      <c r="E3780" s="2">
        <v>-12886</v>
      </c>
      <c r="F3780" s="2">
        <v>-12886</v>
      </c>
      <c r="G3780" s="34">
        <v>43840</v>
      </c>
      <c r="H3780" s="2">
        <v>77</v>
      </c>
      <c r="I3780" s="2" t="s">
        <v>4181</v>
      </c>
      <c r="J3780" s="2" t="s">
        <v>5967</v>
      </c>
      <c r="K3780" s="2" t="s">
        <v>3682</v>
      </c>
      <c r="L3780" s="373" t="s">
        <v>3166</v>
      </c>
    </row>
    <row r="3781" spans="1:12">
      <c r="A3781" s="2" t="s">
        <v>5972</v>
      </c>
      <c r="B3781" s="2">
        <v>899922</v>
      </c>
      <c r="C3781" s="2" t="s">
        <v>3148</v>
      </c>
      <c r="D3781" s="2" t="s">
        <v>3149</v>
      </c>
      <c r="E3781" s="2">
        <v>-5000</v>
      </c>
      <c r="F3781" s="2">
        <v>-5000</v>
      </c>
      <c r="G3781" s="34">
        <v>43895</v>
      </c>
      <c r="H3781" s="2">
        <v>22</v>
      </c>
      <c r="I3781" s="2" t="s">
        <v>4179</v>
      </c>
      <c r="J3781" s="2" t="s">
        <v>5967</v>
      </c>
      <c r="K3781" s="2" t="s">
        <v>3682</v>
      </c>
      <c r="L3781" s="373" t="s">
        <v>3166</v>
      </c>
    </row>
    <row r="3782" spans="1:12">
      <c r="A3782" s="2" t="s">
        <v>4111</v>
      </c>
      <c r="B3782" s="2">
        <v>297195</v>
      </c>
      <c r="C3782" s="2" t="s">
        <v>3153</v>
      </c>
      <c r="D3782" s="2" t="s">
        <v>3154</v>
      </c>
      <c r="E3782" s="2">
        <v>3524.08</v>
      </c>
      <c r="F3782" s="2">
        <v>3524.08</v>
      </c>
      <c r="G3782" s="34">
        <v>43734</v>
      </c>
      <c r="H3782" s="2">
        <v>183</v>
      </c>
      <c r="I3782" s="2" t="s">
        <v>3870</v>
      </c>
      <c r="J3782" s="2" t="s">
        <v>4146</v>
      </c>
      <c r="K3782" s="2" t="s">
        <v>3682</v>
      </c>
      <c r="L3782" s="373" t="s">
        <v>3166</v>
      </c>
    </row>
    <row r="3783" spans="1:12">
      <c r="A3783" s="2" t="s">
        <v>5973</v>
      </c>
      <c r="B3783" s="2">
        <v>1231691</v>
      </c>
      <c r="C3783" s="2" t="s">
        <v>3153</v>
      </c>
      <c r="D3783" s="2" t="s">
        <v>3154</v>
      </c>
      <c r="E3783" s="2">
        <v>7328.54</v>
      </c>
      <c r="F3783" s="2">
        <v>7328.54</v>
      </c>
      <c r="G3783" s="34">
        <v>43906</v>
      </c>
      <c r="H3783" s="2">
        <v>11</v>
      </c>
      <c r="I3783" s="2" t="s">
        <v>4179</v>
      </c>
      <c r="J3783" s="2" t="s">
        <v>4146</v>
      </c>
      <c r="K3783" s="2" t="s">
        <v>3682</v>
      </c>
      <c r="L3783" s="373" t="s">
        <v>3166</v>
      </c>
    </row>
    <row r="3784" spans="1:12">
      <c r="A3784" s="2" t="s">
        <v>4148</v>
      </c>
      <c r="B3784" s="2">
        <v>1038660</v>
      </c>
      <c r="C3784" s="2" t="s">
        <v>3153</v>
      </c>
      <c r="D3784" s="2" t="s">
        <v>3154</v>
      </c>
      <c r="E3784" s="2">
        <v>640.21</v>
      </c>
      <c r="F3784" s="2">
        <v>640.21</v>
      </c>
      <c r="G3784" s="34">
        <v>43815</v>
      </c>
      <c r="H3784" s="2">
        <v>102</v>
      </c>
      <c r="I3784" s="2" t="s">
        <v>4174</v>
      </c>
      <c r="J3784" s="2" t="s">
        <v>4146</v>
      </c>
      <c r="K3784" s="2" t="s">
        <v>3682</v>
      </c>
      <c r="L3784" s="373" t="s">
        <v>3166</v>
      </c>
    </row>
    <row r="3785" spans="1:12">
      <c r="A3785" s="2" t="s">
        <v>4147</v>
      </c>
      <c r="B3785" s="2">
        <v>347925</v>
      </c>
      <c r="C3785" s="2" t="s">
        <v>3153</v>
      </c>
      <c r="D3785" s="2" t="s">
        <v>3154</v>
      </c>
      <c r="E3785" s="2">
        <v>42285.97</v>
      </c>
      <c r="F3785" s="2">
        <v>42285.97</v>
      </c>
      <c r="G3785" s="34">
        <v>43555</v>
      </c>
      <c r="H3785" s="2">
        <v>362</v>
      </c>
      <c r="I3785" s="2" t="s">
        <v>3870</v>
      </c>
      <c r="J3785" s="2" t="s">
        <v>4146</v>
      </c>
      <c r="K3785" s="2" t="s">
        <v>3682</v>
      </c>
      <c r="L3785" s="373" t="s">
        <v>3166</v>
      </c>
    </row>
    <row r="3786" spans="1:12">
      <c r="A3786" s="2" t="s">
        <v>5974</v>
      </c>
      <c r="B3786" s="2">
        <v>1153805</v>
      </c>
      <c r="C3786" s="2" t="s">
        <v>3153</v>
      </c>
      <c r="D3786" s="2" t="s">
        <v>3154</v>
      </c>
      <c r="E3786" s="2">
        <v>2924.5</v>
      </c>
      <c r="F3786" s="2">
        <v>424.5</v>
      </c>
      <c r="G3786" s="34">
        <v>43890</v>
      </c>
      <c r="H3786" s="2">
        <v>27</v>
      </c>
      <c r="I3786" s="2" t="s">
        <v>4179</v>
      </c>
      <c r="J3786" s="2" t="s">
        <v>4146</v>
      </c>
      <c r="K3786" s="2" t="s">
        <v>3682</v>
      </c>
      <c r="L3786" s="373" t="s">
        <v>3166</v>
      </c>
    </row>
    <row r="3787" spans="1:12">
      <c r="A3787" s="2" t="s">
        <v>5975</v>
      </c>
      <c r="B3787" s="2">
        <v>926566</v>
      </c>
      <c r="C3787" s="2" t="s">
        <v>3153</v>
      </c>
      <c r="D3787" s="2" t="s">
        <v>3154</v>
      </c>
      <c r="E3787" s="2">
        <v>19689.34</v>
      </c>
      <c r="F3787" s="2">
        <v>19689.34</v>
      </c>
      <c r="G3787" s="34">
        <v>43883</v>
      </c>
      <c r="H3787" s="2">
        <v>34</v>
      </c>
      <c r="I3787" s="2" t="s">
        <v>4177</v>
      </c>
      <c r="J3787" s="2" t="s">
        <v>4146</v>
      </c>
      <c r="K3787" s="2" t="s">
        <v>3682</v>
      </c>
      <c r="L3787" s="373" t="s">
        <v>3166</v>
      </c>
    </row>
    <row r="3788" spans="1:12">
      <c r="A3788" s="2" t="s">
        <v>5976</v>
      </c>
      <c r="B3788" s="2">
        <v>1156850</v>
      </c>
      <c r="C3788" s="2" t="s">
        <v>3153</v>
      </c>
      <c r="D3788" s="2" t="s">
        <v>3154</v>
      </c>
      <c r="E3788" s="2">
        <v>16258.92</v>
      </c>
      <c r="F3788" s="2">
        <v>16258.92</v>
      </c>
      <c r="G3788" s="34">
        <v>43894</v>
      </c>
      <c r="H3788" s="2">
        <v>23</v>
      </c>
      <c r="I3788" s="2" t="s">
        <v>4179</v>
      </c>
      <c r="J3788" s="2" t="s">
        <v>4146</v>
      </c>
      <c r="K3788" s="2" t="s">
        <v>3682</v>
      </c>
      <c r="L3788" s="373" t="s">
        <v>3166</v>
      </c>
    </row>
    <row r="3789" spans="1:12">
      <c r="A3789" s="2" t="s">
        <v>5977</v>
      </c>
      <c r="B3789" s="2">
        <v>1291128</v>
      </c>
      <c r="C3789" s="2" t="s">
        <v>3153</v>
      </c>
      <c r="D3789" s="2" t="s">
        <v>3154</v>
      </c>
      <c r="E3789" s="2">
        <v>618.39</v>
      </c>
      <c r="F3789" s="2">
        <v>618.39</v>
      </c>
      <c r="G3789" s="34">
        <v>43911</v>
      </c>
      <c r="H3789" s="2">
        <v>6</v>
      </c>
      <c r="I3789" s="2" t="s">
        <v>4179</v>
      </c>
      <c r="J3789" s="2" t="s">
        <v>4146</v>
      </c>
      <c r="K3789" s="2" t="s">
        <v>3682</v>
      </c>
      <c r="L3789" s="373" t="s">
        <v>3166</v>
      </c>
    </row>
    <row r="3790" spans="1:12">
      <c r="A3790" s="2" t="s">
        <v>4333</v>
      </c>
      <c r="B3790" s="2">
        <v>118371</v>
      </c>
      <c r="C3790" s="2" t="s">
        <v>3153</v>
      </c>
      <c r="D3790" s="2" t="s">
        <v>3154</v>
      </c>
      <c r="E3790" s="2">
        <v>6518.73</v>
      </c>
      <c r="F3790" s="2">
        <v>6518.73</v>
      </c>
      <c r="G3790" s="34">
        <v>43903</v>
      </c>
      <c r="H3790" s="2">
        <v>14</v>
      </c>
      <c r="I3790" s="2" t="s">
        <v>4179</v>
      </c>
      <c r="J3790" s="2" t="s">
        <v>4146</v>
      </c>
      <c r="K3790" s="2" t="s">
        <v>3682</v>
      </c>
      <c r="L3790" s="373" t="s">
        <v>3166</v>
      </c>
    </row>
    <row r="3791" spans="1:12">
      <c r="A3791" s="2" t="s">
        <v>5978</v>
      </c>
      <c r="B3791" s="2">
        <v>448429</v>
      </c>
      <c r="C3791" s="2" t="s">
        <v>3153</v>
      </c>
      <c r="D3791" s="2" t="s">
        <v>3154</v>
      </c>
      <c r="E3791" s="2">
        <v>20938.27</v>
      </c>
      <c r="F3791" s="2">
        <v>20938.27</v>
      </c>
      <c r="G3791" s="34">
        <v>43909</v>
      </c>
      <c r="H3791" s="2">
        <v>8</v>
      </c>
      <c r="I3791" s="2" t="s">
        <v>4179</v>
      </c>
      <c r="J3791" s="2" t="s">
        <v>4146</v>
      </c>
      <c r="K3791" s="2" t="s">
        <v>3682</v>
      </c>
      <c r="L3791" s="373" t="s">
        <v>3166</v>
      </c>
    </row>
    <row r="3792" spans="1:12">
      <c r="A3792" s="2" t="s">
        <v>4335</v>
      </c>
      <c r="B3792" s="2">
        <v>1024989</v>
      </c>
      <c r="C3792" s="2" t="s">
        <v>3153</v>
      </c>
      <c r="D3792" s="2" t="s">
        <v>3154</v>
      </c>
      <c r="E3792" s="2">
        <v>10215.99</v>
      </c>
      <c r="F3792" s="2">
        <v>10215.99</v>
      </c>
      <c r="G3792" s="34">
        <v>43895</v>
      </c>
      <c r="H3792" s="2">
        <v>22</v>
      </c>
      <c r="I3792" s="2" t="s">
        <v>4179</v>
      </c>
      <c r="J3792" s="2" t="s">
        <v>4146</v>
      </c>
      <c r="K3792" s="2" t="s">
        <v>3682</v>
      </c>
      <c r="L3792" s="373" t="s">
        <v>3166</v>
      </c>
    </row>
    <row r="3793" spans="1:12">
      <c r="A3793" s="2" t="s">
        <v>4148</v>
      </c>
      <c r="B3793" s="2">
        <v>1038660</v>
      </c>
      <c r="C3793" s="2" t="s">
        <v>3153</v>
      </c>
      <c r="D3793" s="2" t="s">
        <v>3154</v>
      </c>
      <c r="E3793" s="2">
        <v>1332.53</v>
      </c>
      <c r="F3793" s="2">
        <v>1332.53</v>
      </c>
      <c r="G3793" s="34">
        <v>43888</v>
      </c>
      <c r="H3793" s="2">
        <v>29</v>
      </c>
      <c r="I3793" s="2" t="s">
        <v>4179</v>
      </c>
      <c r="J3793" s="2" t="s">
        <v>4146</v>
      </c>
      <c r="K3793" s="2" t="s">
        <v>3682</v>
      </c>
      <c r="L3793" s="373" t="s">
        <v>3166</v>
      </c>
    </row>
    <row r="3794" spans="1:12">
      <c r="A3794" s="2" t="s">
        <v>5979</v>
      </c>
      <c r="B3794" s="2">
        <v>928791</v>
      </c>
      <c r="C3794" s="2" t="s">
        <v>3153</v>
      </c>
      <c r="D3794" s="2" t="s">
        <v>3154</v>
      </c>
      <c r="E3794" s="2">
        <v>4716</v>
      </c>
      <c r="F3794" s="2">
        <v>4716</v>
      </c>
      <c r="G3794" s="34">
        <v>43865</v>
      </c>
      <c r="H3794" s="2">
        <v>52</v>
      </c>
      <c r="I3794" s="2" t="s">
        <v>4177</v>
      </c>
      <c r="J3794" s="2" t="s">
        <v>4146</v>
      </c>
      <c r="K3794" s="2" t="s">
        <v>3682</v>
      </c>
      <c r="L3794" s="373" t="s">
        <v>3166</v>
      </c>
    </row>
    <row r="3795" spans="1:12">
      <c r="A3795" s="2" t="s">
        <v>4148</v>
      </c>
      <c r="B3795" s="2">
        <v>1038660</v>
      </c>
      <c r="C3795" s="2" t="s">
        <v>3153</v>
      </c>
      <c r="D3795" s="2" t="s">
        <v>3154</v>
      </c>
      <c r="E3795" s="2">
        <v>895.3</v>
      </c>
      <c r="F3795" s="2">
        <v>895.3</v>
      </c>
      <c r="G3795" s="34">
        <v>43724</v>
      </c>
      <c r="H3795" s="2">
        <v>193</v>
      </c>
      <c r="I3795" s="2" t="s">
        <v>3870</v>
      </c>
      <c r="J3795" s="2" t="s">
        <v>4146</v>
      </c>
      <c r="K3795" s="2" t="s">
        <v>3682</v>
      </c>
      <c r="L3795" s="373" t="s">
        <v>3166</v>
      </c>
    </row>
    <row r="3796" spans="1:12">
      <c r="A3796" s="2" t="s">
        <v>4154</v>
      </c>
      <c r="B3796" s="2">
        <v>1041246</v>
      </c>
      <c r="C3796" s="2" t="s">
        <v>3153</v>
      </c>
      <c r="D3796" s="2" t="s">
        <v>3154</v>
      </c>
      <c r="E3796" s="2">
        <v>10247.129999999999</v>
      </c>
      <c r="F3796" s="2">
        <v>10247.129999999999</v>
      </c>
      <c r="G3796" s="34">
        <v>43842</v>
      </c>
      <c r="H3796" s="2">
        <v>75</v>
      </c>
      <c r="I3796" s="2" t="s">
        <v>4181</v>
      </c>
      <c r="J3796" s="2" t="s">
        <v>4146</v>
      </c>
      <c r="K3796" s="2" t="s">
        <v>3682</v>
      </c>
      <c r="L3796" s="373" t="s">
        <v>3166</v>
      </c>
    </row>
    <row r="3797" spans="1:12">
      <c r="A3797" s="2" t="s">
        <v>5861</v>
      </c>
      <c r="B3797" s="2">
        <v>1261986</v>
      </c>
      <c r="C3797" s="2" t="s">
        <v>3153</v>
      </c>
      <c r="D3797" s="2" t="s">
        <v>3154</v>
      </c>
      <c r="E3797" s="2">
        <v>48323.46</v>
      </c>
      <c r="F3797" s="2">
        <v>48323.46</v>
      </c>
      <c r="G3797" s="34">
        <v>43857</v>
      </c>
      <c r="H3797" s="2">
        <v>60</v>
      </c>
      <c r="I3797" s="2" t="s">
        <v>4177</v>
      </c>
      <c r="J3797" s="2" t="s">
        <v>4146</v>
      </c>
      <c r="K3797" s="2" t="s">
        <v>3682</v>
      </c>
      <c r="L3797" s="373" t="s">
        <v>3166</v>
      </c>
    </row>
    <row r="3798" spans="1:12">
      <c r="A3798" s="2" t="s">
        <v>5980</v>
      </c>
      <c r="B3798" s="2">
        <v>975783</v>
      </c>
      <c r="C3798" s="2" t="s">
        <v>3148</v>
      </c>
      <c r="D3798" s="2" t="s">
        <v>3149</v>
      </c>
      <c r="E3798" s="2">
        <v>-500</v>
      </c>
      <c r="F3798" s="2">
        <v>-500</v>
      </c>
      <c r="G3798" s="34">
        <v>43899</v>
      </c>
      <c r="H3798" s="2">
        <v>18</v>
      </c>
      <c r="I3798" s="2" t="s">
        <v>4179</v>
      </c>
      <c r="J3798" s="2" t="s">
        <v>5981</v>
      </c>
      <c r="K3798" s="2" t="s">
        <v>4150</v>
      </c>
      <c r="L3798" s="373" t="s">
        <v>3166</v>
      </c>
    </row>
    <row r="3799" spans="1:12">
      <c r="A3799" s="2" t="s">
        <v>5982</v>
      </c>
      <c r="B3799" s="2">
        <v>125355</v>
      </c>
      <c r="C3799" s="2" t="s">
        <v>3148</v>
      </c>
      <c r="D3799" s="2" t="s">
        <v>3149</v>
      </c>
      <c r="E3799" s="2">
        <v>-2500</v>
      </c>
      <c r="F3799" s="2">
        <v>-2500</v>
      </c>
      <c r="G3799" s="34">
        <v>43887</v>
      </c>
      <c r="H3799" s="2">
        <v>30</v>
      </c>
      <c r="I3799" s="2" t="s">
        <v>4179</v>
      </c>
      <c r="J3799" s="2" t="s">
        <v>5981</v>
      </c>
      <c r="K3799" s="2" t="s">
        <v>4150</v>
      </c>
      <c r="L3799" s="373" t="s">
        <v>3166</v>
      </c>
    </row>
    <row r="3800" spans="1:12">
      <c r="A3800" s="2" t="s">
        <v>5983</v>
      </c>
      <c r="B3800" s="2">
        <v>1117707</v>
      </c>
      <c r="C3800" s="2" t="s">
        <v>3148</v>
      </c>
      <c r="D3800" s="2" t="s">
        <v>3149</v>
      </c>
      <c r="E3800" s="2">
        <v>-5818</v>
      </c>
      <c r="F3800" s="2">
        <v>-5818</v>
      </c>
      <c r="G3800" s="34">
        <v>43848</v>
      </c>
      <c r="H3800" s="2">
        <v>69</v>
      </c>
      <c r="I3800" s="2" t="s">
        <v>4181</v>
      </c>
      <c r="J3800" s="2" t="s">
        <v>5984</v>
      </c>
      <c r="K3800" s="2" t="s">
        <v>4150</v>
      </c>
      <c r="L3800" s="373" t="s">
        <v>3166</v>
      </c>
    </row>
    <row r="3801" spans="1:12">
      <c r="A3801" s="2" t="s">
        <v>5985</v>
      </c>
      <c r="B3801" s="2">
        <v>1291189</v>
      </c>
      <c r="C3801" s="2" t="s">
        <v>3148</v>
      </c>
      <c r="D3801" s="2" t="s">
        <v>3149</v>
      </c>
      <c r="E3801" s="2">
        <v>-1000</v>
      </c>
      <c r="F3801" s="2">
        <v>-1000</v>
      </c>
      <c r="G3801" s="34">
        <v>43911</v>
      </c>
      <c r="H3801" s="2">
        <v>6</v>
      </c>
      <c r="I3801" s="2" t="s">
        <v>4179</v>
      </c>
      <c r="J3801" s="2" t="s">
        <v>5981</v>
      </c>
      <c r="K3801" s="2" t="s">
        <v>4150</v>
      </c>
      <c r="L3801" s="373" t="s">
        <v>3166</v>
      </c>
    </row>
    <row r="3802" spans="1:12">
      <c r="A3802" s="2" t="s">
        <v>5986</v>
      </c>
      <c r="B3802" s="2">
        <v>982986</v>
      </c>
      <c r="C3802" s="2" t="s">
        <v>3148</v>
      </c>
      <c r="D3802" s="2" t="s">
        <v>3149</v>
      </c>
      <c r="E3802" s="2">
        <v>-5166</v>
      </c>
      <c r="F3802" s="2">
        <v>-350</v>
      </c>
      <c r="G3802" s="34">
        <v>43907</v>
      </c>
      <c r="H3802" s="2">
        <v>10</v>
      </c>
      <c r="I3802" s="2" t="s">
        <v>4179</v>
      </c>
      <c r="J3802" s="2" t="s">
        <v>5984</v>
      </c>
      <c r="K3802" s="2" t="s">
        <v>4150</v>
      </c>
      <c r="L3802" s="373" t="s">
        <v>3166</v>
      </c>
    </row>
    <row r="3803" spans="1:12">
      <c r="A3803" s="2" t="s">
        <v>5987</v>
      </c>
      <c r="B3803" s="2">
        <v>1021097</v>
      </c>
      <c r="C3803" s="2" t="s">
        <v>3148</v>
      </c>
      <c r="D3803" s="2" t="s">
        <v>3149</v>
      </c>
      <c r="E3803" s="2">
        <v>-6865</v>
      </c>
      <c r="F3803" s="2">
        <v>-0.13</v>
      </c>
      <c r="G3803" s="34">
        <v>43905</v>
      </c>
      <c r="H3803" s="2">
        <v>12</v>
      </c>
      <c r="I3803" s="2" t="s">
        <v>4179</v>
      </c>
      <c r="J3803" s="2" t="s">
        <v>5981</v>
      </c>
      <c r="K3803" s="2" t="s">
        <v>4150</v>
      </c>
      <c r="L3803" s="373" t="s">
        <v>3166</v>
      </c>
    </row>
    <row r="3804" spans="1:12">
      <c r="A3804" s="2" t="s">
        <v>5988</v>
      </c>
      <c r="B3804" s="2">
        <v>1106355</v>
      </c>
      <c r="C3804" s="2" t="s">
        <v>3153</v>
      </c>
      <c r="D3804" s="2" t="s">
        <v>3154</v>
      </c>
      <c r="E3804" s="2">
        <v>10316.1</v>
      </c>
      <c r="F3804" s="2">
        <v>316.10000000000002</v>
      </c>
      <c r="G3804" s="34">
        <v>43909</v>
      </c>
      <c r="H3804" s="2">
        <v>8</v>
      </c>
      <c r="I3804" s="2" t="s">
        <v>4179</v>
      </c>
      <c r="J3804" s="2" t="s">
        <v>4149</v>
      </c>
      <c r="K3804" s="2" t="s">
        <v>4150</v>
      </c>
      <c r="L3804" s="373" t="s">
        <v>3166</v>
      </c>
    </row>
    <row r="3805" spans="1:12">
      <c r="A3805" s="2" t="s">
        <v>4111</v>
      </c>
      <c r="B3805" s="2">
        <v>297195</v>
      </c>
      <c r="C3805" s="2" t="s">
        <v>3153</v>
      </c>
      <c r="D3805" s="2" t="s">
        <v>3154</v>
      </c>
      <c r="E3805" s="2">
        <v>2976.12</v>
      </c>
      <c r="F3805" s="2">
        <v>2976.12</v>
      </c>
      <c r="G3805" s="34">
        <v>43788</v>
      </c>
      <c r="H3805" s="2">
        <v>129</v>
      </c>
      <c r="I3805" s="2" t="s">
        <v>4174</v>
      </c>
      <c r="J3805" s="2" t="s">
        <v>4149</v>
      </c>
      <c r="K3805" s="2" t="s">
        <v>4150</v>
      </c>
      <c r="L3805" s="373" t="s">
        <v>3166</v>
      </c>
    </row>
    <row r="3806" spans="1:12">
      <c r="A3806" s="2" t="s">
        <v>4572</v>
      </c>
      <c r="B3806" s="2">
        <v>464921</v>
      </c>
      <c r="C3806" s="2" t="s">
        <v>3153</v>
      </c>
      <c r="D3806" s="2" t="s">
        <v>3154</v>
      </c>
      <c r="E3806" s="2">
        <v>6191.82</v>
      </c>
      <c r="F3806" s="2">
        <v>6191.82</v>
      </c>
      <c r="G3806" s="34">
        <v>43907</v>
      </c>
      <c r="H3806" s="2">
        <v>10</v>
      </c>
      <c r="I3806" s="2" t="s">
        <v>4179</v>
      </c>
      <c r="J3806" s="2" t="s">
        <v>4149</v>
      </c>
      <c r="K3806" s="2" t="s">
        <v>4150</v>
      </c>
      <c r="L3806" s="373" t="s">
        <v>3166</v>
      </c>
    </row>
    <row r="3807" spans="1:12">
      <c r="A3807" s="2" t="s">
        <v>5989</v>
      </c>
      <c r="B3807" s="2">
        <v>827277</v>
      </c>
      <c r="C3807" s="2" t="s">
        <v>3153</v>
      </c>
      <c r="D3807" s="2" t="s">
        <v>3154</v>
      </c>
      <c r="E3807" s="2">
        <v>6562.9</v>
      </c>
      <c r="F3807" s="2">
        <v>6562.9</v>
      </c>
      <c r="G3807" s="34">
        <v>43909</v>
      </c>
      <c r="H3807" s="2">
        <v>8</v>
      </c>
      <c r="I3807" s="2" t="s">
        <v>4179</v>
      </c>
      <c r="J3807" s="2" t="s">
        <v>4149</v>
      </c>
      <c r="K3807" s="2" t="s">
        <v>4150</v>
      </c>
      <c r="L3807" s="373" t="s">
        <v>3166</v>
      </c>
    </row>
    <row r="3808" spans="1:12">
      <c r="A3808" s="2" t="s">
        <v>5990</v>
      </c>
      <c r="B3808" s="2">
        <v>717850</v>
      </c>
      <c r="C3808" s="2" t="s">
        <v>3153</v>
      </c>
      <c r="D3808" s="2" t="s">
        <v>3154</v>
      </c>
      <c r="E3808" s="2">
        <v>10387.99</v>
      </c>
      <c r="F3808" s="2">
        <v>173.99</v>
      </c>
      <c r="G3808" s="34">
        <v>43850</v>
      </c>
      <c r="H3808" s="2">
        <v>67</v>
      </c>
      <c r="I3808" s="2" t="s">
        <v>4181</v>
      </c>
      <c r="J3808" s="2" t="s">
        <v>4149</v>
      </c>
      <c r="K3808" s="2" t="s">
        <v>4150</v>
      </c>
      <c r="L3808" s="373" t="s">
        <v>3166</v>
      </c>
    </row>
    <row r="3809" spans="1:12">
      <c r="A3809" s="2" t="s">
        <v>4110</v>
      </c>
      <c r="B3809" s="2">
        <v>297196</v>
      </c>
      <c r="C3809" s="2" t="s">
        <v>3153</v>
      </c>
      <c r="D3809" s="2" t="s">
        <v>3154</v>
      </c>
      <c r="E3809" s="2">
        <v>9980.2999999999993</v>
      </c>
      <c r="F3809" s="2">
        <v>9980.2999999999993</v>
      </c>
      <c r="G3809" s="34">
        <v>43897</v>
      </c>
      <c r="H3809" s="2">
        <v>20</v>
      </c>
      <c r="I3809" s="2" t="s">
        <v>4179</v>
      </c>
      <c r="J3809" s="2" t="s">
        <v>4149</v>
      </c>
      <c r="K3809" s="2" t="s">
        <v>4150</v>
      </c>
      <c r="L3809" s="373" t="s">
        <v>3166</v>
      </c>
    </row>
    <row r="3810" spans="1:12">
      <c r="A3810" s="2" t="s">
        <v>4111</v>
      </c>
      <c r="B3810" s="2">
        <v>297195</v>
      </c>
      <c r="C3810" s="2" t="s">
        <v>3153</v>
      </c>
      <c r="D3810" s="2" t="s">
        <v>3154</v>
      </c>
      <c r="E3810" s="2">
        <v>7818.1</v>
      </c>
      <c r="F3810" s="2">
        <v>7818.1</v>
      </c>
      <c r="G3810" s="34">
        <v>43725</v>
      </c>
      <c r="H3810" s="2">
        <v>192</v>
      </c>
      <c r="I3810" s="2" t="s">
        <v>3870</v>
      </c>
      <c r="J3810" s="2" t="s">
        <v>4149</v>
      </c>
      <c r="K3810" s="2" t="s">
        <v>4150</v>
      </c>
      <c r="L3810" s="373" t="s">
        <v>3166</v>
      </c>
    </row>
    <row r="3811" spans="1:12">
      <c r="A3811" s="2" t="s">
        <v>5454</v>
      </c>
      <c r="B3811" s="2">
        <v>715585</v>
      </c>
      <c r="C3811" s="2" t="s">
        <v>3153</v>
      </c>
      <c r="D3811" s="2" t="s">
        <v>3154</v>
      </c>
      <c r="E3811" s="2">
        <v>4179.47</v>
      </c>
      <c r="F3811" s="2">
        <v>4179.47</v>
      </c>
      <c r="G3811" s="34">
        <v>43810</v>
      </c>
      <c r="H3811" s="2">
        <v>107</v>
      </c>
      <c r="I3811" s="2" t="s">
        <v>4174</v>
      </c>
      <c r="J3811" s="2" t="s">
        <v>4149</v>
      </c>
      <c r="K3811" s="2" t="s">
        <v>4150</v>
      </c>
      <c r="L3811" s="373" t="s">
        <v>3166</v>
      </c>
    </row>
    <row r="3812" spans="1:12">
      <c r="A3812" s="2" t="s">
        <v>5991</v>
      </c>
      <c r="B3812" s="2">
        <v>871851</v>
      </c>
      <c r="C3812" s="2" t="s">
        <v>3153</v>
      </c>
      <c r="D3812" s="2" t="s">
        <v>3154</v>
      </c>
      <c r="E3812" s="2">
        <v>6761.62</v>
      </c>
      <c r="F3812" s="2">
        <v>6761.62</v>
      </c>
      <c r="G3812" s="34">
        <v>43885</v>
      </c>
      <c r="H3812" s="2">
        <v>32</v>
      </c>
      <c r="I3812" s="2" t="s">
        <v>4177</v>
      </c>
      <c r="J3812" s="2" t="s">
        <v>4149</v>
      </c>
      <c r="K3812" s="2" t="s">
        <v>4150</v>
      </c>
      <c r="L3812" s="373" t="s">
        <v>3166</v>
      </c>
    </row>
    <row r="3813" spans="1:12">
      <c r="A3813" s="2" t="s">
        <v>5992</v>
      </c>
      <c r="B3813" s="2">
        <v>125940</v>
      </c>
      <c r="C3813" s="2" t="s">
        <v>3153</v>
      </c>
      <c r="D3813" s="2" t="s">
        <v>3154</v>
      </c>
      <c r="E3813" s="2">
        <v>743.62</v>
      </c>
      <c r="F3813" s="2">
        <v>743.62</v>
      </c>
      <c r="G3813" s="34">
        <v>43839</v>
      </c>
      <c r="H3813" s="2">
        <v>78</v>
      </c>
      <c r="I3813" s="2" t="s">
        <v>4181</v>
      </c>
      <c r="J3813" s="2" t="s">
        <v>4149</v>
      </c>
      <c r="K3813" s="2" t="s">
        <v>4150</v>
      </c>
      <c r="L3813" s="373" t="s">
        <v>3166</v>
      </c>
    </row>
    <row r="3814" spans="1:12">
      <c r="A3814" s="2" t="s">
        <v>5993</v>
      </c>
      <c r="B3814" s="2">
        <v>871860</v>
      </c>
      <c r="C3814" s="2" t="s">
        <v>3153</v>
      </c>
      <c r="D3814" s="2" t="s">
        <v>3154</v>
      </c>
      <c r="E3814" s="2">
        <v>7806.44</v>
      </c>
      <c r="F3814" s="2">
        <v>7515.44</v>
      </c>
      <c r="G3814" s="34">
        <v>43908</v>
      </c>
      <c r="H3814" s="2">
        <v>9</v>
      </c>
      <c r="I3814" s="2" t="s">
        <v>4179</v>
      </c>
      <c r="J3814" s="2" t="s">
        <v>4149</v>
      </c>
      <c r="K3814" s="2" t="s">
        <v>4150</v>
      </c>
      <c r="L3814" s="373" t="s">
        <v>3166</v>
      </c>
    </row>
    <row r="3815" spans="1:12">
      <c r="A3815" s="2" t="s">
        <v>5991</v>
      </c>
      <c r="B3815" s="2">
        <v>871851</v>
      </c>
      <c r="C3815" s="2" t="s">
        <v>3153</v>
      </c>
      <c r="D3815" s="2" t="s">
        <v>3154</v>
      </c>
      <c r="E3815" s="2">
        <v>738.44</v>
      </c>
      <c r="F3815" s="2">
        <v>738.44</v>
      </c>
      <c r="G3815" s="34">
        <v>43892</v>
      </c>
      <c r="H3815" s="2">
        <v>25</v>
      </c>
      <c r="I3815" s="2" t="s">
        <v>4179</v>
      </c>
      <c r="J3815" s="2" t="s">
        <v>4149</v>
      </c>
      <c r="K3815" s="2" t="s">
        <v>4150</v>
      </c>
      <c r="L3815" s="373" t="s">
        <v>3166</v>
      </c>
    </row>
    <row r="3816" spans="1:12">
      <c r="A3816" s="2" t="s">
        <v>5994</v>
      </c>
      <c r="B3816" s="2">
        <v>995129</v>
      </c>
      <c r="C3816" s="2" t="s">
        <v>3153</v>
      </c>
      <c r="D3816" s="2" t="s">
        <v>3154</v>
      </c>
      <c r="E3816" s="2">
        <v>10874.69</v>
      </c>
      <c r="F3816" s="2">
        <v>10874.69</v>
      </c>
      <c r="G3816" s="34">
        <v>43893</v>
      </c>
      <c r="H3816" s="2">
        <v>24</v>
      </c>
      <c r="I3816" s="2" t="s">
        <v>4179</v>
      </c>
      <c r="J3816" s="2" t="s">
        <v>4149</v>
      </c>
      <c r="K3816" s="2" t="s">
        <v>4150</v>
      </c>
      <c r="L3816" s="373" t="s">
        <v>3166</v>
      </c>
    </row>
    <row r="3817" spans="1:12">
      <c r="A3817" s="2" t="s">
        <v>5995</v>
      </c>
      <c r="B3817" s="2">
        <v>1063415</v>
      </c>
      <c r="C3817" s="2" t="s">
        <v>3153</v>
      </c>
      <c r="D3817" s="2" t="s">
        <v>3154</v>
      </c>
      <c r="E3817" s="2">
        <v>6240.08</v>
      </c>
      <c r="F3817" s="2">
        <v>40.08</v>
      </c>
      <c r="G3817" s="34">
        <v>43910</v>
      </c>
      <c r="H3817" s="2">
        <v>7</v>
      </c>
      <c r="I3817" s="2" t="s">
        <v>4179</v>
      </c>
      <c r="J3817" s="2" t="s">
        <v>4149</v>
      </c>
      <c r="K3817" s="2" t="s">
        <v>4150</v>
      </c>
      <c r="L3817" s="373" t="s">
        <v>3166</v>
      </c>
    </row>
    <row r="3818" spans="1:12">
      <c r="A3818" s="2" t="s">
        <v>4346</v>
      </c>
      <c r="B3818" s="2">
        <v>702352</v>
      </c>
      <c r="C3818" s="2" t="s">
        <v>3148</v>
      </c>
      <c r="D3818" s="2" t="s">
        <v>3149</v>
      </c>
      <c r="E3818" s="2">
        <v>-14000</v>
      </c>
      <c r="F3818" s="2">
        <v>-14000</v>
      </c>
      <c r="G3818" s="34">
        <v>43909</v>
      </c>
      <c r="H3818" s="2">
        <v>8</v>
      </c>
      <c r="I3818" s="2" t="s">
        <v>4179</v>
      </c>
      <c r="J3818" s="2" t="s">
        <v>5996</v>
      </c>
      <c r="K3818" s="2" t="s">
        <v>3677</v>
      </c>
      <c r="L3818" s="373" t="s">
        <v>3166</v>
      </c>
    </row>
    <row r="3819" spans="1:12">
      <c r="A3819" s="2" t="s">
        <v>5997</v>
      </c>
      <c r="B3819" s="2">
        <v>869430</v>
      </c>
      <c r="C3819" s="2" t="s">
        <v>3148</v>
      </c>
      <c r="D3819" s="2" t="s">
        <v>3149</v>
      </c>
      <c r="E3819" s="2">
        <v>-8673</v>
      </c>
      <c r="F3819" s="2">
        <v>-105.25</v>
      </c>
      <c r="G3819" s="34">
        <v>43895</v>
      </c>
      <c r="H3819" s="2">
        <v>22</v>
      </c>
      <c r="I3819" s="2" t="s">
        <v>4179</v>
      </c>
      <c r="J3819" s="2" t="s">
        <v>5998</v>
      </c>
      <c r="K3819" s="2" t="s">
        <v>3677</v>
      </c>
      <c r="L3819" s="373" t="s">
        <v>3166</v>
      </c>
    </row>
    <row r="3820" spans="1:12">
      <c r="A3820" s="2" t="s">
        <v>5457</v>
      </c>
      <c r="B3820" s="2">
        <v>1284129</v>
      </c>
      <c r="C3820" s="2" t="s">
        <v>3148</v>
      </c>
      <c r="D3820" s="2" t="s">
        <v>3149</v>
      </c>
      <c r="E3820" s="2">
        <v>-1300</v>
      </c>
      <c r="F3820" s="2">
        <v>-1300</v>
      </c>
      <c r="G3820" s="34">
        <v>43895</v>
      </c>
      <c r="H3820" s="2">
        <v>22</v>
      </c>
      <c r="I3820" s="2" t="s">
        <v>4179</v>
      </c>
      <c r="J3820" s="2" t="s">
        <v>5998</v>
      </c>
      <c r="K3820" s="2" t="s">
        <v>3677</v>
      </c>
      <c r="L3820" s="373" t="s">
        <v>3166</v>
      </c>
    </row>
    <row r="3821" spans="1:12">
      <c r="A3821" s="2" t="s">
        <v>5999</v>
      </c>
      <c r="B3821" s="2">
        <v>1265128</v>
      </c>
      <c r="C3821" s="2" t="s">
        <v>3148</v>
      </c>
      <c r="D3821" s="2" t="s">
        <v>3149</v>
      </c>
      <c r="E3821" s="2">
        <v>-1700</v>
      </c>
      <c r="F3821" s="2">
        <v>-342.08</v>
      </c>
      <c r="G3821" s="34">
        <v>43904</v>
      </c>
      <c r="H3821" s="2">
        <v>13</v>
      </c>
      <c r="I3821" s="2" t="s">
        <v>4179</v>
      </c>
      <c r="J3821" s="2" t="s">
        <v>5998</v>
      </c>
      <c r="K3821" s="2" t="s">
        <v>3677</v>
      </c>
      <c r="L3821" s="373" t="s">
        <v>3166</v>
      </c>
    </row>
    <row r="3822" spans="1:12">
      <c r="A3822" s="2" t="s">
        <v>6000</v>
      </c>
      <c r="B3822" s="2">
        <v>692242</v>
      </c>
      <c r="C3822" s="2" t="s">
        <v>3148</v>
      </c>
      <c r="D3822" s="2" t="s">
        <v>3149</v>
      </c>
      <c r="E3822" s="2">
        <v>-1000</v>
      </c>
      <c r="F3822" s="2">
        <v>-1000</v>
      </c>
      <c r="G3822" s="34">
        <v>43895</v>
      </c>
      <c r="H3822" s="2">
        <v>22</v>
      </c>
      <c r="I3822" s="2" t="s">
        <v>4179</v>
      </c>
      <c r="J3822" s="2" t="s">
        <v>5998</v>
      </c>
      <c r="K3822" s="2" t="s">
        <v>3677</v>
      </c>
      <c r="L3822" s="373" t="s">
        <v>3166</v>
      </c>
    </row>
    <row r="3823" spans="1:12">
      <c r="A3823" s="2" t="s">
        <v>6001</v>
      </c>
      <c r="B3823" s="2">
        <v>1185387</v>
      </c>
      <c r="C3823" s="2" t="s">
        <v>3148</v>
      </c>
      <c r="D3823" s="2" t="s">
        <v>3149</v>
      </c>
      <c r="E3823" s="2">
        <v>-2286</v>
      </c>
      <c r="F3823" s="2">
        <v>-1200.1300000000001</v>
      </c>
      <c r="G3823" s="34">
        <v>43846</v>
      </c>
      <c r="H3823" s="2">
        <v>71</v>
      </c>
      <c r="I3823" s="2" t="s">
        <v>4181</v>
      </c>
      <c r="J3823" s="2" t="s">
        <v>5998</v>
      </c>
      <c r="K3823" s="2" t="s">
        <v>3677</v>
      </c>
      <c r="L3823" s="373" t="s">
        <v>3166</v>
      </c>
    </row>
    <row r="3824" spans="1:12">
      <c r="A3824" s="2" t="s">
        <v>6002</v>
      </c>
      <c r="B3824" s="2">
        <v>1167389</v>
      </c>
      <c r="C3824" s="2" t="s">
        <v>3148</v>
      </c>
      <c r="D3824" s="2" t="s">
        <v>3149</v>
      </c>
      <c r="E3824" s="2">
        <v>-1500</v>
      </c>
      <c r="F3824" s="2">
        <v>-72.09</v>
      </c>
      <c r="G3824" s="34">
        <v>43893</v>
      </c>
      <c r="H3824" s="2">
        <v>24</v>
      </c>
      <c r="I3824" s="2" t="s">
        <v>4179</v>
      </c>
      <c r="J3824" s="2" t="s">
        <v>5998</v>
      </c>
      <c r="K3824" s="2" t="s">
        <v>3677</v>
      </c>
      <c r="L3824" s="373" t="s">
        <v>3166</v>
      </c>
    </row>
    <row r="3825" spans="1:12">
      <c r="A3825" s="2" t="s">
        <v>6003</v>
      </c>
      <c r="B3825" s="2">
        <v>116084</v>
      </c>
      <c r="C3825" s="2" t="s">
        <v>3148</v>
      </c>
      <c r="D3825" s="2" t="s">
        <v>3149</v>
      </c>
      <c r="E3825" s="2">
        <v>-1500</v>
      </c>
      <c r="F3825" s="2">
        <v>-1500</v>
      </c>
      <c r="G3825" s="34">
        <v>43861</v>
      </c>
      <c r="H3825" s="2">
        <v>56</v>
      </c>
      <c r="I3825" s="2" t="s">
        <v>4177</v>
      </c>
      <c r="J3825" s="2" t="s">
        <v>5998</v>
      </c>
      <c r="K3825" s="2" t="s">
        <v>3677</v>
      </c>
      <c r="L3825" s="373" t="s">
        <v>3166</v>
      </c>
    </row>
    <row r="3826" spans="1:12">
      <c r="A3826" s="2" t="s">
        <v>6004</v>
      </c>
      <c r="B3826" s="2">
        <v>1290127</v>
      </c>
      <c r="C3826" s="2" t="s">
        <v>3148</v>
      </c>
      <c r="D3826" s="2" t="s">
        <v>3149</v>
      </c>
      <c r="E3826" s="2">
        <v>-3000</v>
      </c>
      <c r="F3826" s="2">
        <v>-3000</v>
      </c>
      <c r="G3826" s="34">
        <v>43907</v>
      </c>
      <c r="H3826" s="2">
        <v>10</v>
      </c>
      <c r="I3826" s="2" t="s">
        <v>4179</v>
      </c>
      <c r="J3826" s="2" t="s">
        <v>5998</v>
      </c>
      <c r="K3826" s="2" t="s">
        <v>3677</v>
      </c>
      <c r="L3826" s="373" t="s">
        <v>3166</v>
      </c>
    </row>
    <row r="3827" spans="1:12">
      <c r="A3827" s="2" t="s">
        <v>6005</v>
      </c>
      <c r="B3827" s="2">
        <v>116712</v>
      </c>
      <c r="C3827" s="2" t="s">
        <v>3148</v>
      </c>
      <c r="D3827" s="2" t="s">
        <v>3149</v>
      </c>
      <c r="E3827" s="2">
        <v>-1000</v>
      </c>
      <c r="F3827" s="2">
        <v>-1000</v>
      </c>
      <c r="G3827" s="34">
        <v>43861</v>
      </c>
      <c r="H3827" s="2">
        <v>56</v>
      </c>
      <c r="I3827" s="2" t="s">
        <v>4177</v>
      </c>
      <c r="J3827" s="2" t="s">
        <v>5998</v>
      </c>
      <c r="K3827" s="2" t="s">
        <v>3677</v>
      </c>
      <c r="L3827" s="373" t="s">
        <v>3166</v>
      </c>
    </row>
    <row r="3828" spans="1:12">
      <c r="A3828" s="2" t="s">
        <v>6006</v>
      </c>
      <c r="B3828" s="2">
        <v>1286793</v>
      </c>
      <c r="C3828" s="2" t="s">
        <v>3153</v>
      </c>
      <c r="D3828" s="2" t="s">
        <v>3154</v>
      </c>
      <c r="E3828" s="2">
        <v>3976.21</v>
      </c>
      <c r="F3828" s="2">
        <v>3976.21</v>
      </c>
      <c r="G3828" s="34">
        <v>43901</v>
      </c>
      <c r="H3828" s="2">
        <v>16</v>
      </c>
      <c r="I3828" s="2" t="s">
        <v>4179</v>
      </c>
      <c r="J3828" s="2" t="s">
        <v>4663</v>
      </c>
      <c r="K3828" s="2" t="s">
        <v>3677</v>
      </c>
      <c r="L3828" s="373" t="s">
        <v>3166</v>
      </c>
    </row>
    <row r="3829" spans="1:12">
      <c r="A3829" s="2" t="s">
        <v>6007</v>
      </c>
      <c r="B3829" s="2">
        <v>840502</v>
      </c>
      <c r="C3829" s="2" t="s">
        <v>3153</v>
      </c>
      <c r="D3829" s="2" t="s">
        <v>3154</v>
      </c>
      <c r="E3829" s="2">
        <v>12020.72</v>
      </c>
      <c r="F3829" s="2">
        <v>12020.72</v>
      </c>
      <c r="G3829" s="34">
        <v>43894</v>
      </c>
      <c r="H3829" s="2">
        <v>23</v>
      </c>
      <c r="I3829" s="2" t="s">
        <v>4179</v>
      </c>
      <c r="J3829" s="2" t="s">
        <v>4152</v>
      </c>
      <c r="K3829" s="2" t="s">
        <v>3677</v>
      </c>
      <c r="L3829" s="373" t="s">
        <v>3166</v>
      </c>
    </row>
    <row r="3830" spans="1:12">
      <c r="A3830" s="2" t="s">
        <v>5628</v>
      </c>
      <c r="B3830" s="2">
        <v>680968</v>
      </c>
      <c r="C3830" s="2" t="s">
        <v>3153</v>
      </c>
      <c r="D3830" s="2" t="s">
        <v>3154</v>
      </c>
      <c r="E3830" s="2">
        <v>1980</v>
      </c>
      <c r="F3830" s="2">
        <v>1980</v>
      </c>
      <c r="G3830" s="34">
        <v>43901</v>
      </c>
      <c r="H3830" s="2">
        <v>16</v>
      </c>
      <c r="I3830" s="2" t="s">
        <v>4179</v>
      </c>
      <c r="J3830" s="2" t="s">
        <v>4152</v>
      </c>
      <c r="K3830" s="2" t="s">
        <v>3677</v>
      </c>
      <c r="L3830" s="373" t="s">
        <v>3166</v>
      </c>
    </row>
    <row r="3831" spans="1:12">
      <c r="A3831" s="2" t="s">
        <v>4154</v>
      </c>
      <c r="B3831" s="2">
        <v>1140882</v>
      </c>
      <c r="C3831" s="2" t="s">
        <v>3153</v>
      </c>
      <c r="D3831" s="2" t="s">
        <v>3154</v>
      </c>
      <c r="E3831" s="2">
        <v>7118.38</v>
      </c>
      <c r="F3831" s="2">
        <v>7118.38</v>
      </c>
      <c r="G3831" s="34">
        <v>43884</v>
      </c>
      <c r="H3831" s="2">
        <v>33</v>
      </c>
      <c r="I3831" s="2" t="s">
        <v>4177</v>
      </c>
      <c r="J3831" s="2" t="s">
        <v>4152</v>
      </c>
      <c r="K3831" s="2" t="s">
        <v>3677</v>
      </c>
      <c r="L3831" s="373" t="s">
        <v>3166</v>
      </c>
    </row>
    <row r="3832" spans="1:12">
      <c r="A3832" s="2" t="s">
        <v>4151</v>
      </c>
      <c r="B3832" s="2">
        <v>1003749</v>
      </c>
      <c r="C3832" s="2" t="s">
        <v>3153</v>
      </c>
      <c r="D3832" s="2" t="s">
        <v>3154</v>
      </c>
      <c r="E3832" s="2">
        <v>7402.94</v>
      </c>
      <c r="F3832" s="2">
        <v>7402.94</v>
      </c>
      <c r="G3832" s="34">
        <v>43617</v>
      </c>
      <c r="H3832" s="2">
        <v>300</v>
      </c>
      <c r="I3832" s="2" t="s">
        <v>3870</v>
      </c>
      <c r="J3832" s="2" t="s">
        <v>4152</v>
      </c>
      <c r="K3832" s="2" t="s">
        <v>3677</v>
      </c>
      <c r="L3832" s="373" t="s">
        <v>3166</v>
      </c>
    </row>
    <row r="3833" spans="1:12">
      <c r="A3833" s="2" t="s">
        <v>6008</v>
      </c>
      <c r="B3833" s="2">
        <v>861054</v>
      </c>
      <c r="C3833" s="2" t="s">
        <v>3153</v>
      </c>
      <c r="D3833" s="2" t="s">
        <v>3154</v>
      </c>
      <c r="E3833" s="2">
        <v>7859.39</v>
      </c>
      <c r="F3833" s="2">
        <v>7859.39</v>
      </c>
      <c r="G3833" s="34">
        <v>43911</v>
      </c>
      <c r="H3833" s="2">
        <v>6</v>
      </c>
      <c r="I3833" s="2" t="s">
        <v>4179</v>
      </c>
      <c r="J3833" s="2" t="s">
        <v>4152</v>
      </c>
      <c r="K3833" s="2" t="s">
        <v>3677</v>
      </c>
      <c r="L3833" s="373" t="s">
        <v>3166</v>
      </c>
    </row>
    <row r="3834" spans="1:12">
      <c r="A3834" s="2" t="s">
        <v>6009</v>
      </c>
      <c r="B3834" s="2">
        <v>1070090</v>
      </c>
      <c r="C3834" s="2" t="s">
        <v>3153</v>
      </c>
      <c r="D3834" s="2" t="s">
        <v>3154</v>
      </c>
      <c r="E3834" s="2">
        <v>10498.94</v>
      </c>
      <c r="F3834" s="2">
        <v>10498.94</v>
      </c>
      <c r="G3834" s="34">
        <v>43909</v>
      </c>
      <c r="H3834" s="2">
        <v>8</v>
      </c>
      <c r="I3834" s="2" t="s">
        <v>4179</v>
      </c>
      <c r="J3834" s="2" t="s">
        <v>4152</v>
      </c>
      <c r="K3834" s="2" t="s">
        <v>3677</v>
      </c>
      <c r="L3834" s="373" t="s">
        <v>3166</v>
      </c>
    </row>
    <row r="3835" spans="1:12">
      <c r="A3835" s="2" t="s">
        <v>4153</v>
      </c>
      <c r="B3835" s="2">
        <v>1223597</v>
      </c>
      <c r="C3835" s="2" t="s">
        <v>3153</v>
      </c>
      <c r="D3835" s="2" t="s">
        <v>3154</v>
      </c>
      <c r="E3835" s="2">
        <v>1994.01</v>
      </c>
      <c r="F3835" s="2">
        <v>1994.01</v>
      </c>
      <c r="G3835" s="34">
        <v>43721</v>
      </c>
      <c r="H3835" s="2">
        <v>196</v>
      </c>
      <c r="I3835" s="2" t="s">
        <v>3870</v>
      </c>
      <c r="J3835" s="2" t="s">
        <v>4152</v>
      </c>
      <c r="K3835" s="2" t="s">
        <v>3677</v>
      </c>
      <c r="L3835" s="373" t="s">
        <v>3166</v>
      </c>
    </row>
    <row r="3836" spans="1:12">
      <c r="A3836" s="2" t="s">
        <v>6010</v>
      </c>
      <c r="B3836" s="2">
        <v>348070</v>
      </c>
      <c r="C3836" s="2" t="s">
        <v>3153</v>
      </c>
      <c r="D3836" s="2" t="s">
        <v>3154</v>
      </c>
      <c r="E3836" s="2">
        <v>3682.15</v>
      </c>
      <c r="F3836" s="2">
        <v>1682.15</v>
      </c>
      <c r="G3836" s="34">
        <v>43890</v>
      </c>
      <c r="H3836" s="2">
        <v>27</v>
      </c>
      <c r="I3836" s="2" t="s">
        <v>4179</v>
      </c>
      <c r="J3836" s="2" t="s">
        <v>4152</v>
      </c>
      <c r="K3836" s="2" t="s">
        <v>3677</v>
      </c>
      <c r="L3836" s="373" t="s">
        <v>3166</v>
      </c>
    </row>
    <row r="3837" spans="1:12">
      <c r="A3837" s="2" t="s">
        <v>4346</v>
      </c>
      <c r="B3837" s="2">
        <v>702352</v>
      </c>
      <c r="C3837" s="2" t="s">
        <v>3153</v>
      </c>
      <c r="D3837" s="2" t="s">
        <v>3154</v>
      </c>
      <c r="E3837" s="2">
        <v>8452.7199999999993</v>
      </c>
      <c r="F3837" s="2">
        <v>8452.7199999999993</v>
      </c>
      <c r="G3837" s="34">
        <v>43909</v>
      </c>
      <c r="H3837" s="2">
        <v>8</v>
      </c>
      <c r="I3837" s="2" t="s">
        <v>4179</v>
      </c>
      <c r="J3837" s="2" t="s">
        <v>4152</v>
      </c>
      <c r="K3837" s="2" t="s">
        <v>3677</v>
      </c>
      <c r="L3837" s="373" t="s">
        <v>3166</v>
      </c>
    </row>
    <row r="3838" spans="1:12">
      <c r="A3838" s="2" t="s">
        <v>4110</v>
      </c>
      <c r="B3838" s="2">
        <v>297196</v>
      </c>
      <c r="C3838" s="2" t="s">
        <v>3153</v>
      </c>
      <c r="D3838" s="2" t="s">
        <v>3154</v>
      </c>
      <c r="E3838" s="2">
        <v>4541.2700000000004</v>
      </c>
      <c r="F3838" s="2">
        <v>4541.2700000000004</v>
      </c>
      <c r="G3838" s="34">
        <v>43886</v>
      </c>
      <c r="H3838" s="2">
        <v>31</v>
      </c>
      <c r="I3838" s="2" t="s">
        <v>4177</v>
      </c>
      <c r="J3838" s="2" t="s">
        <v>4152</v>
      </c>
      <c r="K3838" s="2" t="s">
        <v>3677</v>
      </c>
      <c r="L3838" s="373" t="s">
        <v>3166</v>
      </c>
    </row>
    <row r="3839" spans="1:12">
      <c r="A3839" s="2" t="s">
        <v>6011</v>
      </c>
      <c r="B3839" s="2">
        <v>970857</v>
      </c>
      <c r="C3839" s="2" t="s">
        <v>3153</v>
      </c>
      <c r="D3839" s="2" t="s">
        <v>3154</v>
      </c>
      <c r="E3839" s="2">
        <v>4944.3100000000004</v>
      </c>
      <c r="F3839" s="2">
        <v>4944.3100000000004</v>
      </c>
      <c r="G3839" s="34">
        <v>43908</v>
      </c>
      <c r="H3839" s="2">
        <v>9</v>
      </c>
      <c r="I3839" s="2" t="s">
        <v>4179</v>
      </c>
      <c r="J3839" s="2" t="s">
        <v>4152</v>
      </c>
      <c r="K3839" s="2" t="s">
        <v>3677</v>
      </c>
      <c r="L3839" s="373" t="s">
        <v>3166</v>
      </c>
    </row>
    <row r="3840" spans="1:12">
      <c r="A3840" s="2" t="s">
        <v>6012</v>
      </c>
      <c r="B3840" s="2">
        <v>904158</v>
      </c>
      <c r="C3840" s="2" t="s">
        <v>3153</v>
      </c>
      <c r="D3840" s="2" t="s">
        <v>3154</v>
      </c>
      <c r="E3840" s="2">
        <v>4359.2299999999996</v>
      </c>
      <c r="F3840" s="2">
        <v>4359.2299999999996</v>
      </c>
      <c r="G3840" s="34">
        <v>43911</v>
      </c>
      <c r="H3840" s="2">
        <v>6</v>
      </c>
      <c r="I3840" s="2" t="s">
        <v>4179</v>
      </c>
      <c r="J3840" s="2" t="s">
        <v>4152</v>
      </c>
      <c r="K3840" s="2" t="s">
        <v>3677</v>
      </c>
      <c r="L3840" s="373" t="s">
        <v>3166</v>
      </c>
    </row>
    <row r="3841" spans="1:12">
      <c r="A3841" s="2" t="s">
        <v>4153</v>
      </c>
      <c r="B3841" s="2">
        <v>1060645</v>
      </c>
      <c r="C3841" s="2" t="s">
        <v>3153</v>
      </c>
      <c r="D3841" s="2" t="s">
        <v>3154</v>
      </c>
      <c r="E3841" s="2">
        <v>9258.64</v>
      </c>
      <c r="F3841" s="2">
        <v>9258.64</v>
      </c>
      <c r="G3841" s="34">
        <v>43717</v>
      </c>
      <c r="H3841" s="2">
        <v>200</v>
      </c>
      <c r="I3841" s="2" t="s">
        <v>3870</v>
      </c>
      <c r="J3841" s="2" t="s">
        <v>4152</v>
      </c>
      <c r="K3841" s="2" t="s">
        <v>3677</v>
      </c>
      <c r="L3841" s="373" t="s">
        <v>3166</v>
      </c>
    </row>
    <row r="3842" spans="1:12">
      <c r="A3842" s="2" t="s">
        <v>6006</v>
      </c>
      <c r="B3842" s="2">
        <v>1286793</v>
      </c>
      <c r="C3842" s="2" t="s">
        <v>3153</v>
      </c>
      <c r="D3842" s="2" t="s">
        <v>3154</v>
      </c>
      <c r="E3842" s="2">
        <v>2137</v>
      </c>
      <c r="F3842" s="2">
        <v>2137</v>
      </c>
      <c r="G3842" s="34">
        <v>43897</v>
      </c>
      <c r="H3842" s="2">
        <v>20</v>
      </c>
      <c r="I3842" s="2" t="s">
        <v>4179</v>
      </c>
      <c r="J3842" s="2" t="s">
        <v>4152</v>
      </c>
      <c r="K3842" s="2" t="s">
        <v>3677</v>
      </c>
      <c r="L3842" s="373" t="s">
        <v>3166</v>
      </c>
    </row>
    <row r="3843" spans="1:12">
      <c r="A3843" s="2" t="s">
        <v>4340</v>
      </c>
      <c r="B3843" s="2">
        <v>1238609</v>
      </c>
      <c r="C3843" s="2" t="s">
        <v>3153</v>
      </c>
      <c r="D3843" s="2" t="s">
        <v>3154</v>
      </c>
      <c r="E3843" s="2">
        <v>1218.51</v>
      </c>
      <c r="F3843" s="2">
        <v>1218.51</v>
      </c>
      <c r="G3843" s="34">
        <v>43893</v>
      </c>
      <c r="H3843" s="2">
        <v>24</v>
      </c>
      <c r="I3843" s="2" t="s">
        <v>4179</v>
      </c>
      <c r="J3843" s="2" t="s">
        <v>4663</v>
      </c>
      <c r="K3843" s="2" t="s">
        <v>3677</v>
      </c>
      <c r="L3843" s="373" t="s">
        <v>3166</v>
      </c>
    </row>
    <row r="3844" spans="1:12">
      <c r="A3844" s="2" t="s">
        <v>4153</v>
      </c>
      <c r="B3844" s="2">
        <v>1060645</v>
      </c>
      <c r="C3844" s="2" t="s">
        <v>3153</v>
      </c>
      <c r="D3844" s="2" t="s">
        <v>3154</v>
      </c>
      <c r="E3844" s="2">
        <v>956.39</v>
      </c>
      <c r="F3844" s="2">
        <v>956.39</v>
      </c>
      <c r="G3844" s="34">
        <v>43905</v>
      </c>
      <c r="H3844" s="2">
        <v>12</v>
      </c>
      <c r="I3844" s="2" t="s">
        <v>4179</v>
      </c>
      <c r="J3844" s="2" t="s">
        <v>4152</v>
      </c>
      <c r="K3844" s="2" t="s">
        <v>3677</v>
      </c>
      <c r="L3844" s="373" t="s">
        <v>3166</v>
      </c>
    </row>
    <row r="3845" spans="1:12">
      <c r="A3845" s="2" t="s">
        <v>6013</v>
      </c>
      <c r="B3845" s="2">
        <v>125476</v>
      </c>
      <c r="C3845" s="2" t="s">
        <v>3153</v>
      </c>
      <c r="D3845" s="2" t="s">
        <v>3154</v>
      </c>
      <c r="E3845" s="2">
        <v>5351.56</v>
      </c>
      <c r="F3845" s="2">
        <v>5351.56</v>
      </c>
      <c r="G3845" s="34">
        <v>43906</v>
      </c>
      <c r="H3845" s="2">
        <v>11</v>
      </c>
      <c r="I3845" s="2" t="s">
        <v>4179</v>
      </c>
      <c r="J3845" s="2" t="s">
        <v>4152</v>
      </c>
      <c r="K3845" s="2" t="s">
        <v>3677</v>
      </c>
      <c r="L3845" s="373" t="s">
        <v>3166</v>
      </c>
    </row>
    <row r="3846" spans="1:12">
      <c r="A3846" s="2" t="s">
        <v>6014</v>
      </c>
      <c r="B3846" s="2">
        <v>823390</v>
      </c>
      <c r="C3846" s="2" t="s">
        <v>3153</v>
      </c>
      <c r="D3846" s="2" t="s">
        <v>3154</v>
      </c>
      <c r="E3846" s="2">
        <v>6281.47</v>
      </c>
      <c r="F3846" s="2">
        <v>6281.47</v>
      </c>
      <c r="G3846" s="34">
        <v>43909</v>
      </c>
      <c r="H3846" s="2">
        <v>8</v>
      </c>
      <c r="I3846" s="2" t="s">
        <v>4179</v>
      </c>
      <c r="J3846" s="2" t="s">
        <v>4152</v>
      </c>
      <c r="K3846" s="2" t="s">
        <v>3677</v>
      </c>
      <c r="L3846" s="373" t="s">
        <v>3166</v>
      </c>
    </row>
    <row r="3847" spans="1:12">
      <c r="A3847" s="2" t="s">
        <v>4154</v>
      </c>
      <c r="B3847" s="2">
        <v>1140882</v>
      </c>
      <c r="C3847" s="2" t="s">
        <v>3153</v>
      </c>
      <c r="D3847" s="2" t="s">
        <v>3154</v>
      </c>
      <c r="E3847" s="2">
        <v>5070.88</v>
      </c>
      <c r="F3847" s="2">
        <v>5070.88</v>
      </c>
      <c r="G3847" s="34">
        <v>43433</v>
      </c>
      <c r="H3847" s="2">
        <v>484</v>
      </c>
      <c r="I3847" s="2" t="s">
        <v>3870</v>
      </c>
      <c r="J3847" s="2" t="s">
        <v>4152</v>
      </c>
      <c r="K3847" s="2" t="s">
        <v>3677</v>
      </c>
      <c r="L3847" s="373" t="s">
        <v>3166</v>
      </c>
    </row>
    <row r="3848" spans="1:12">
      <c r="A3848" s="2" t="s">
        <v>6015</v>
      </c>
      <c r="B3848" s="2">
        <v>676144</v>
      </c>
      <c r="C3848" s="2" t="s">
        <v>3153</v>
      </c>
      <c r="D3848" s="2" t="s">
        <v>3154</v>
      </c>
      <c r="E3848" s="2">
        <v>1800</v>
      </c>
      <c r="F3848" s="2">
        <v>1800</v>
      </c>
      <c r="G3848" s="34">
        <v>43888</v>
      </c>
      <c r="H3848" s="2">
        <v>29</v>
      </c>
      <c r="I3848" s="2" t="s">
        <v>4179</v>
      </c>
      <c r="J3848" s="2" t="s">
        <v>4152</v>
      </c>
      <c r="K3848" s="2" t="s">
        <v>3677</v>
      </c>
      <c r="L3848" s="373" t="s">
        <v>3166</v>
      </c>
    </row>
    <row r="3849" spans="1:12">
      <c r="A3849" s="2" t="s">
        <v>6016</v>
      </c>
      <c r="B3849" s="2">
        <v>1096923</v>
      </c>
      <c r="C3849" s="2" t="s">
        <v>3153</v>
      </c>
      <c r="D3849" s="2" t="s">
        <v>3154</v>
      </c>
      <c r="E3849" s="2">
        <v>3799.65</v>
      </c>
      <c r="F3849" s="2">
        <v>1999.65</v>
      </c>
      <c r="G3849" s="34">
        <v>43910</v>
      </c>
      <c r="H3849" s="2">
        <v>7</v>
      </c>
      <c r="I3849" s="2" t="s">
        <v>4179</v>
      </c>
      <c r="J3849" s="2" t="s">
        <v>4152</v>
      </c>
      <c r="K3849" s="2" t="s">
        <v>3677</v>
      </c>
      <c r="L3849" s="373" t="s">
        <v>3166</v>
      </c>
    </row>
    <row r="3850" spans="1:12">
      <c r="A3850" s="2" t="s">
        <v>4591</v>
      </c>
      <c r="B3850" s="2">
        <v>708930</v>
      </c>
      <c r="C3850" s="2" t="s">
        <v>3153</v>
      </c>
      <c r="D3850" s="2" t="s">
        <v>3154</v>
      </c>
      <c r="E3850" s="2">
        <v>12623.4</v>
      </c>
      <c r="F3850" s="2">
        <v>12623</v>
      </c>
      <c r="G3850" s="34">
        <v>43909</v>
      </c>
      <c r="H3850" s="2">
        <v>8</v>
      </c>
      <c r="I3850" s="2" t="s">
        <v>4179</v>
      </c>
      <c r="J3850" s="2" t="s">
        <v>4152</v>
      </c>
      <c r="K3850" s="2" t="s">
        <v>3677</v>
      </c>
      <c r="L3850" s="373" t="s">
        <v>3166</v>
      </c>
    </row>
    <row r="3851" spans="1:12">
      <c r="A3851" s="2" t="s">
        <v>6017</v>
      </c>
      <c r="B3851" s="2">
        <v>886319</v>
      </c>
      <c r="C3851" s="2" t="s">
        <v>3148</v>
      </c>
      <c r="D3851" s="2" t="s">
        <v>3149</v>
      </c>
      <c r="E3851" s="2">
        <v>-100</v>
      </c>
      <c r="F3851" s="2">
        <v>-100</v>
      </c>
      <c r="G3851" s="34">
        <v>43861</v>
      </c>
      <c r="H3851" s="2">
        <v>56</v>
      </c>
      <c r="I3851" s="2" t="s">
        <v>4177</v>
      </c>
      <c r="J3851" s="2" t="s">
        <v>4156</v>
      </c>
      <c r="K3851" s="2" t="s">
        <v>3899</v>
      </c>
      <c r="L3851" s="373" t="s">
        <v>3166</v>
      </c>
    </row>
    <row r="3852" spans="1:12">
      <c r="A3852" s="2" t="s">
        <v>4155</v>
      </c>
      <c r="B3852" s="2">
        <v>919492</v>
      </c>
      <c r="C3852" s="2" t="s">
        <v>3148</v>
      </c>
      <c r="D3852" s="2" t="s">
        <v>3149</v>
      </c>
      <c r="E3852" s="2">
        <v>-200</v>
      </c>
      <c r="F3852" s="2">
        <v>-200</v>
      </c>
      <c r="G3852" s="34">
        <v>43661</v>
      </c>
      <c r="H3852" s="2">
        <v>256</v>
      </c>
      <c r="I3852" s="2" t="s">
        <v>3870</v>
      </c>
      <c r="J3852" s="2" t="s">
        <v>4156</v>
      </c>
      <c r="K3852" s="2" t="s">
        <v>3899</v>
      </c>
      <c r="L3852" s="373" t="s">
        <v>3166</v>
      </c>
    </row>
    <row r="3853" spans="1:12">
      <c r="A3853" s="2" t="s">
        <v>6018</v>
      </c>
      <c r="B3853" s="2">
        <v>987400</v>
      </c>
      <c r="C3853" s="2" t="s">
        <v>3148</v>
      </c>
      <c r="D3853" s="2" t="s">
        <v>3149</v>
      </c>
      <c r="E3853" s="2">
        <v>-100000</v>
      </c>
      <c r="F3853" s="2">
        <v>-100000</v>
      </c>
      <c r="G3853" s="34">
        <v>43904</v>
      </c>
      <c r="H3853" s="2">
        <v>13</v>
      </c>
      <c r="I3853" s="2" t="s">
        <v>4179</v>
      </c>
      <c r="J3853" s="2" t="s">
        <v>4156</v>
      </c>
      <c r="K3853" s="2" t="s">
        <v>3899</v>
      </c>
      <c r="L3853" s="373" t="s">
        <v>3166</v>
      </c>
    </row>
    <row r="3854" spans="1:12">
      <c r="A3854" s="2" t="s">
        <v>6019</v>
      </c>
      <c r="B3854" s="2">
        <v>1061368</v>
      </c>
      <c r="C3854" s="2" t="s">
        <v>3148</v>
      </c>
      <c r="D3854" s="2" t="s">
        <v>3149</v>
      </c>
      <c r="E3854" s="2">
        <v>-1600</v>
      </c>
      <c r="F3854" s="2">
        <v>-1600</v>
      </c>
      <c r="G3854" s="34">
        <v>43908</v>
      </c>
      <c r="H3854" s="2">
        <v>9</v>
      </c>
      <c r="I3854" s="2" t="s">
        <v>4179</v>
      </c>
      <c r="J3854" s="2" t="s">
        <v>4156</v>
      </c>
      <c r="K3854" s="2" t="s">
        <v>3899</v>
      </c>
      <c r="L3854" s="373" t="s">
        <v>3166</v>
      </c>
    </row>
    <row r="3855" spans="1:12">
      <c r="A3855" s="2" t="s">
        <v>6020</v>
      </c>
      <c r="B3855" s="2">
        <v>1143229</v>
      </c>
      <c r="C3855" s="2" t="s">
        <v>3148</v>
      </c>
      <c r="D3855" s="2" t="s">
        <v>3149</v>
      </c>
      <c r="E3855" s="2">
        <v>-2000</v>
      </c>
      <c r="F3855" s="2">
        <v>-2000</v>
      </c>
      <c r="G3855" s="34">
        <v>43883</v>
      </c>
      <c r="H3855" s="2">
        <v>34</v>
      </c>
      <c r="I3855" s="2" t="s">
        <v>4177</v>
      </c>
      <c r="J3855" s="2" t="s">
        <v>4156</v>
      </c>
      <c r="K3855" s="2" t="s">
        <v>3899</v>
      </c>
      <c r="L3855" s="373" t="s">
        <v>3166</v>
      </c>
    </row>
    <row r="3856" spans="1:12">
      <c r="A3856" s="2" t="s">
        <v>4353</v>
      </c>
      <c r="B3856" s="2">
        <v>752749</v>
      </c>
      <c r="C3856" s="2" t="s">
        <v>3148</v>
      </c>
      <c r="D3856" s="2" t="s">
        <v>3149</v>
      </c>
      <c r="E3856" s="2">
        <v>-40000</v>
      </c>
      <c r="F3856" s="2">
        <v>-40000</v>
      </c>
      <c r="G3856" s="34">
        <v>43907</v>
      </c>
      <c r="H3856" s="2">
        <v>10</v>
      </c>
      <c r="I3856" s="2" t="s">
        <v>4179</v>
      </c>
      <c r="J3856" s="2" t="s">
        <v>4156</v>
      </c>
      <c r="K3856" s="2" t="s">
        <v>3899</v>
      </c>
      <c r="L3856" s="373" t="s">
        <v>3166</v>
      </c>
    </row>
    <row r="3857" spans="1:12">
      <c r="A3857" s="2" t="s">
        <v>6021</v>
      </c>
      <c r="B3857" s="2">
        <v>1181865</v>
      </c>
      <c r="C3857" s="2" t="s">
        <v>3148</v>
      </c>
      <c r="D3857" s="2" t="s">
        <v>3149</v>
      </c>
      <c r="E3857" s="2">
        <v>-1000</v>
      </c>
      <c r="F3857" s="2">
        <v>-1000</v>
      </c>
      <c r="G3857" s="34">
        <v>43896</v>
      </c>
      <c r="H3857" s="2">
        <v>21</v>
      </c>
      <c r="I3857" s="2" t="s">
        <v>4179</v>
      </c>
      <c r="J3857" s="2" t="s">
        <v>4156</v>
      </c>
      <c r="K3857" s="2" t="s">
        <v>3899</v>
      </c>
      <c r="L3857" s="373" t="s">
        <v>3166</v>
      </c>
    </row>
    <row r="3858" spans="1:12">
      <c r="A3858" s="2" t="s">
        <v>6022</v>
      </c>
      <c r="B3858" s="2">
        <v>1212379</v>
      </c>
      <c r="C3858" s="2" t="s">
        <v>3148</v>
      </c>
      <c r="D3858" s="2" t="s">
        <v>3149</v>
      </c>
      <c r="E3858" s="2">
        <v>-1184</v>
      </c>
      <c r="F3858" s="2">
        <v>-1184</v>
      </c>
      <c r="G3858" s="34">
        <v>43796</v>
      </c>
      <c r="H3858" s="2">
        <v>121</v>
      </c>
      <c r="I3858" s="2" t="s">
        <v>4174</v>
      </c>
      <c r="J3858" s="2" t="s">
        <v>6023</v>
      </c>
      <c r="K3858" s="2" t="s">
        <v>3899</v>
      </c>
      <c r="L3858" s="373" t="s">
        <v>3166</v>
      </c>
    </row>
    <row r="3859" spans="1:12">
      <c r="A3859" s="2" t="s">
        <v>6024</v>
      </c>
      <c r="B3859" s="2">
        <v>905197</v>
      </c>
      <c r="C3859" s="2" t="s">
        <v>3148</v>
      </c>
      <c r="D3859" s="2" t="s">
        <v>3149</v>
      </c>
      <c r="E3859" s="2">
        <v>-20000</v>
      </c>
      <c r="F3859" s="2">
        <v>-20000</v>
      </c>
      <c r="G3859" s="34">
        <v>43892</v>
      </c>
      <c r="H3859" s="2">
        <v>25</v>
      </c>
      <c r="I3859" s="2" t="s">
        <v>4179</v>
      </c>
      <c r="J3859" s="2" t="s">
        <v>4156</v>
      </c>
      <c r="K3859" s="2" t="s">
        <v>3899</v>
      </c>
      <c r="L3859" s="373" t="s">
        <v>3166</v>
      </c>
    </row>
    <row r="3860" spans="1:12">
      <c r="A3860" s="2" t="s">
        <v>4110</v>
      </c>
      <c r="B3860" s="2">
        <v>297196</v>
      </c>
      <c r="C3860" s="2" t="s">
        <v>3153</v>
      </c>
      <c r="D3860" s="2" t="s">
        <v>3154</v>
      </c>
      <c r="E3860" s="2">
        <v>2998.42</v>
      </c>
      <c r="F3860" s="2">
        <v>2998.42</v>
      </c>
      <c r="G3860" s="34">
        <v>43876</v>
      </c>
      <c r="H3860" s="2">
        <v>41</v>
      </c>
      <c r="I3860" s="2" t="s">
        <v>4177</v>
      </c>
      <c r="J3860" s="2" t="s">
        <v>4158</v>
      </c>
      <c r="K3860" s="2" t="s">
        <v>3899</v>
      </c>
      <c r="L3860" s="373" t="s">
        <v>3166</v>
      </c>
    </row>
    <row r="3861" spans="1:12">
      <c r="A3861" s="2" t="s">
        <v>6025</v>
      </c>
      <c r="B3861" s="2">
        <v>1168351</v>
      </c>
      <c r="C3861" s="2" t="s">
        <v>3153</v>
      </c>
      <c r="D3861" s="2" t="s">
        <v>3154</v>
      </c>
      <c r="E3861" s="2">
        <v>8776.92</v>
      </c>
      <c r="F3861" s="2">
        <v>2291.92</v>
      </c>
      <c r="G3861" s="34">
        <v>43898</v>
      </c>
      <c r="H3861" s="2">
        <v>19</v>
      </c>
      <c r="I3861" s="2" t="s">
        <v>4179</v>
      </c>
      <c r="J3861" s="2" t="s">
        <v>4158</v>
      </c>
      <c r="K3861" s="2" t="s">
        <v>3899</v>
      </c>
      <c r="L3861" s="373" t="s">
        <v>3166</v>
      </c>
    </row>
    <row r="3862" spans="1:12">
      <c r="A3862" s="2" t="s">
        <v>6026</v>
      </c>
      <c r="B3862" s="2">
        <v>1147400</v>
      </c>
      <c r="C3862" s="2" t="s">
        <v>3153</v>
      </c>
      <c r="D3862" s="2" t="s">
        <v>3154</v>
      </c>
      <c r="E3862" s="2">
        <v>8128.43</v>
      </c>
      <c r="F3862" s="2">
        <v>8128.43</v>
      </c>
      <c r="G3862" s="34">
        <v>43871</v>
      </c>
      <c r="H3862" s="2">
        <v>46</v>
      </c>
      <c r="I3862" s="2" t="s">
        <v>4177</v>
      </c>
      <c r="J3862" s="2" t="s">
        <v>4158</v>
      </c>
      <c r="K3862" s="2" t="s">
        <v>3899</v>
      </c>
      <c r="L3862" s="373" t="s">
        <v>3166</v>
      </c>
    </row>
    <row r="3863" spans="1:12">
      <c r="A3863" s="2" t="s">
        <v>6027</v>
      </c>
      <c r="B3863" s="2">
        <v>1205451</v>
      </c>
      <c r="C3863" s="2" t="s">
        <v>3153</v>
      </c>
      <c r="D3863" s="2" t="s">
        <v>3154</v>
      </c>
      <c r="E3863" s="2">
        <v>5435.96</v>
      </c>
      <c r="F3863" s="2">
        <v>1518.95</v>
      </c>
      <c r="G3863" s="34">
        <v>43904</v>
      </c>
      <c r="H3863" s="2">
        <v>13</v>
      </c>
      <c r="I3863" s="2" t="s">
        <v>4179</v>
      </c>
      <c r="J3863" s="2" t="s">
        <v>4158</v>
      </c>
      <c r="K3863" s="2" t="s">
        <v>3899</v>
      </c>
      <c r="L3863" s="373" t="s">
        <v>3166</v>
      </c>
    </row>
    <row r="3864" spans="1:12">
      <c r="A3864" s="2" t="s">
        <v>6028</v>
      </c>
      <c r="B3864" s="2">
        <v>988739</v>
      </c>
      <c r="C3864" s="2" t="s">
        <v>3153</v>
      </c>
      <c r="D3864" s="2" t="s">
        <v>3154</v>
      </c>
      <c r="E3864" s="2">
        <v>188.02</v>
      </c>
      <c r="F3864" s="2">
        <v>188.02</v>
      </c>
      <c r="G3864" s="34">
        <v>43754</v>
      </c>
      <c r="H3864" s="2">
        <v>163</v>
      </c>
      <c r="I3864" s="2" t="s">
        <v>4174</v>
      </c>
      <c r="J3864" s="2" t="s">
        <v>4158</v>
      </c>
      <c r="K3864" s="2" t="s">
        <v>3899</v>
      </c>
      <c r="L3864" s="373" t="s">
        <v>3166</v>
      </c>
    </row>
    <row r="3865" spans="1:12">
      <c r="A3865" s="2" t="s">
        <v>6029</v>
      </c>
      <c r="B3865" s="2">
        <v>353597</v>
      </c>
      <c r="C3865" s="2" t="s">
        <v>3153</v>
      </c>
      <c r="D3865" s="2" t="s">
        <v>3154</v>
      </c>
      <c r="E3865" s="2">
        <v>1705.53</v>
      </c>
      <c r="F3865" s="2">
        <v>1705.53</v>
      </c>
      <c r="G3865" s="34">
        <v>43910</v>
      </c>
      <c r="H3865" s="2">
        <v>7</v>
      </c>
      <c r="I3865" s="2" t="s">
        <v>4179</v>
      </c>
      <c r="J3865" s="2" t="s">
        <v>4158</v>
      </c>
      <c r="K3865" s="2" t="s">
        <v>3899</v>
      </c>
      <c r="L3865" s="373" t="s">
        <v>3166</v>
      </c>
    </row>
    <row r="3866" spans="1:12">
      <c r="A3866" s="2" t="s">
        <v>6030</v>
      </c>
      <c r="B3866" s="2">
        <v>774031</v>
      </c>
      <c r="C3866" s="2" t="s">
        <v>3153</v>
      </c>
      <c r="D3866" s="2" t="s">
        <v>3154</v>
      </c>
      <c r="E3866" s="2">
        <v>6712.52</v>
      </c>
      <c r="F3866" s="2">
        <v>6712.52</v>
      </c>
      <c r="G3866" s="34">
        <v>43878</v>
      </c>
      <c r="H3866" s="2">
        <v>39</v>
      </c>
      <c r="I3866" s="2" t="s">
        <v>4177</v>
      </c>
      <c r="J3866" s="2" t="s">
        <v>4158</v>
      </c>
      <c r="K3866" s="2" t="s">
        <v>3899</v>
      </c>
      <c r="L3866" s="373" t="s">
        <v>3166</v>
      </c>
    </row>
    <row r="3867" spans="1:12">
      <c r="A3867" s="2" t="s">
        <v>4157</v>
      </c>
      <c r="B3867" s="2">
        <v>439906</v>
      </c>
      <c r="C3867" s="2" t="s">
        <v>3153</v>
      </c>
      <c r="D3867" s="2" t="s">
        <v>3154</v>
      </c>
      <c r="E3867" s="2">
        <v>15957.51</v>
      </c>
      <c r="F3867" s="2">
        <v>15957.51</v>
      </c>
      <c r="G3867" s="34">
        <v>43725</v>
      </c>
      <c r="H3867" s="2">
        <v>192</v>
      </c>
      <c r="I3867" s="2" t="s">
        <v>3870</v>
      </c>
      <c r="J3867" s="2" t="s">
        <v>4158</v>
      </c>
      <c r="K3867" s="2" t="s">
        <v>3899</v>
      </c>
      <c r="L3867" s="373" t="s">
        <v>3166</v>
      </c>
    </row>
    <row r="3868" spans="1:12">
      <c r="A3868" s="2" t="s">
        <v>4111</v>
      </c>
      <c r="B3868" s="2">
        <v>297195</v>
      </c>
      <c r="C3868" s="2" t="s">
        <v>3153</v>
      </c>
      <c r="D3868" s="2" t="s">
        <v>3154</v>
      </c>
      <c r="E3868" s="2">
        <v>3190.6</v>
      </c>
      <c r="F3868" s="2">
        <v>3190.6</v>
      </c>
      <c r="G3868" s="34">
        <v>43813</v>
      </c>
      <c r="H3868" s="2">
        <v>104</v>
      </c>
      <c r="I3868" s="2" t="s">
        <v>4174</v>
      </c>
      <c r="J3868" s="2" t="s">
        <v>4158</v>
      </c>
      <c r="K3868" s="2" t="s">
        <v>3899</v>
      </c>
      <c r="L3868" s="373" t="s">
        <v>3166</v>
      </c>
    </row>
    <row r="3869" spans="1:12">
      <c r="A3869" s="2" t="s">
        <v>6031</v>
      </c>
      <c r="B3869" s="2">
        <v>997203</v>
      </c>
      <c r="C3869" s="2" t="s">
        <v>3153</v>
      </c>
      <c r="D3869" s="2" t="s">
        <v>3154</v>
      </c>
      <c r="E3869" s="2">
        <v>7785.67</v>
      </c>
      <c r="F3869" s="2">
        <v>7785.67</v>
      </c>
      <c r="G3869" s="34">
        <v>43909</v>
      </c>
      <c r="H3869" s="2">
        <v>8</v>
      </c>
      <c r="I3869" s="2" t="s">
        <v>4179</v>
      </c>
      <c r="J3869" s="2" t="s">
        <v>4158</v>
      </c>
      <c r="K3869" s="2" t="s">
        <v>3899</v>
      </c>
      <c r="L3869" s="373" t="s">
        <v>3166</v>
      </c>
    </row>
    <row r="3870" spans="1:12">
      <c r="A3870" s="2" t="s">
        <v>6032</v>
      </c>
      <c r="B3870" s="2">
        <v>1049601</v>
      </c>
      <c r="C3870" s="2" t="s">
        <v>3153</v>
      </c>
      <c r="D3870" s="2" t="s">
        <v>3154</v>
      </c>
      <c r="E3870" s="2">
        <v>5974.39</v>
      </c>
      <c r="F3870" s="2">
        <v>5974.39</v>
      </c>
      <c r="G3870" s="34">
        <v>43910</v>
      </c>
      <c r="H3870" s="2">
        <v>7</v>
      </c>
      <c r="I3870" s="2" t="s">
        <v>4179</v>
      </c>
      <c r="J3870" s="2" t="s">
        <v>4158</v>
      </c>
      <c r="K3870" s="2" t="s">
        <v>3899</v>
      </c>
      <c r="L3870" s="373" t="s">
        <v>3166</v>
      </c>
    </row>
    <row r="3871" spans="1:12">
      <c r="A3871" s="2" t="s">
        <v>4110</v>
      </c>
      <c r="B3871" s="2">
        <v>297196</v>
      </c>
      <c r="C3871" s="2" t="s">
        <v>3153</v>
      </c>
      <c r="D3871" s="2" t="s">
        <v>3154</v>
      </c>
      <c r="E3871" s="2">
        <v>2255.96</v>
      </c>
      <c r="F3871" s="2">
        <v>2255.96</v>
      </c>
      <c r="G3871" s="34">
        <v>43835</v>
      </c>
      <c r="H3871" s="2">
        <v>82</v>
      </c>
      <c r="I3871" s="2" t="s">
        <v>4181</v>
      </c>
      <c r="J3871" s="2" t="s">
        <v>4158</v>
      </c>
      <c r="K3871" s="2" t="s">
        <v>3899</v>
      </c>
      <c r="L3871" s="373" t="s">
        <v>3166</v>
      </c>
    </row>
    <row r="3872" spans="1:12">
      <c r="A3872" s="2" t="s">
        <v>4159</v>
      </c>
      <c r="B3872" s="2">
        <v>845501</v>
      </c>
      <c r="C3872" s="2" t="s">
        <v>3153</v>
      </c>
      <c r="D3872" s="2" t="s">
        <v>3154</v>
      </c>
      <c r="E3872" s="2">
        <v>8959.25</v>
      </c>
      <c r="F3872" s="2">
        <v>151.25</v>
      </c>
      <c r="G3872" s="34">
        <v>43656</v>
      </c>
      <c r="H3872" s="2">
        <v>261</v>
      </c>
      <c r="I3872" s="2" t="s">
        <v>3870</v>
      </c>
      <c r="J3872" s="2" t="s">
        <v>4158</v>
      </c>
      <c r="K3872" s="2" t="s">
        <v>3899</v>
      </c>
      <c r="L3872" s="373" t="s">
        <v>3166</v>
      </c>
    </row>
    <row r="3873" spans="1:12">
      <c r="A3873" s="2" t="s">
        <v>3894</v>
      </c>
      <c r="B3873" s="2">
        <v>70399</v>
      </c>
      <c r="C3873" s="2" t="s">
        <v>3153</v>
      </c>
      <c r="D3873" s="2" t="s">
        <v>3154</v>
      </c>
      <c r="E3873" s="2">
        <v>2831.01</v>
      </c>
      <c r="F3873" s="2">
        <v>2831.01</v>
      </c>
      <c r="G3873" s="34">
        <v>43759</v>
      </c>
      <c r="H3873" s="2">
        <v>158</v>
      </c>
      <c r="I3873" s="2" t="s">
        <v>4174</v>
      </c>
      <c r="J3873" s="2" t="s">
        <v>4158</v>
      </c>
      <c r="K3873" s="2" t="s">
        <v>3899</v>
      </c>
      <c r="L3873" s="373" t="s">
        <v>3166</v>
      </c>
    </row>
    <row r="3874" spans="1:12">
      <c r="A3874" s="2" t="s">
        <v>6033</v>
      </c>
      <c r="B3874" s="2">
        <v>486238</v>
      </c>
      <c r="C3874" s="2" t="s">
        <v>3153</v>
      </c>
      <c r="D3874" s="2" t="s">
        <v>3154</v>
      </c>
      <c r="E3874" s="2">
        <v>51.02</v>
      </c>
      <c r="F3874" s="2">
        <v>51.02</v>
      </c>
      <c r="G3874" s="34">
        <v>43909</v>
      </c>
      <c r="H3874" s="2">
        <v>8</v>
      </c>
      <c r="I3874" s="2" t="s">
        <v>4179</v>
      </c>
      <c r="J3874" s="2" t="s">
        <v>4158</v>
      </c>
      <c r="K3874" s="2" t="s">
        <v>3899</v>
      </c>
      <c r="L3874" s="373" t="s">
        <v>3166</v>
      </c>
    </row>
    <row r="3875" spans="1:12">
      <c r="A3875" s="2" t="s">
        <v>4160</v>
      </c>
      <c r="B3875" s="2">
        <v>789983</v>
      </c>
      <c r="C3875" s="2" t="s">
        <v>3153</v>
      </c>
      <c r="D3875" s="2" t="s">
        <v>3154</v>
      </c>
      <c r="E3875" s="2">
        <v>7867.25</v>
      </c>
      <c r="F3875" s="2">
        <v>7867.25</v>
      </c>
      <c r="G3875" s="34">
        <v>43643</v>
      </c>
      <c r="H3875" s="2">
        <v>274</v>
      </c>
      <c r="I3875" s="2" t="s">
        <v>3870</v>
      </c>
      <c r="J3875" s="2" t="s">
        <v>4158</v>
      </c>
      <c r="K3875" s="2" t="s">
        <v>3899</v>
      </c>
      <c r="L3875" s="373" t="s">
        <v>3166</v>
      </c>
    </row>
    <row r="3876" spans="1:12">
      <c r="A3876" s="2" t="s">
        <v>4110</v>
      </c>
      <c r="B3876" s="2">
        <v>297196</v>
      </c>
      <c r="C3876" s="2" t="s">
        <v>3153</v>
      </c>
      <c r="D3876" s="2" t="s">
        <v>3154</v>
      </c>
      <c r="E3876" s="2">
        <v>1844.72</v>
      </c>
      <c r="F3876" s="2">
        <v>1844.72</v>
      </c>
      <c r="G3876" s="34">
        <v>43859</v>
      </c>
      <c r="H3876" s="2">
        <v>58</v>
      </c>
      <c r="I3876" s="2" t="s">
        <v>4177</v>
      </c>
      <c r="J3876" s="2" t="s">
        <v>4158</v>
      </c>
      <c r="K3876" s="2" t="s">
        <v>3899</v>
      </c>
      <c r="L3876" s="373" t="s">
        <v>3166</v>
      </c>
    </row>
    <row r="3877" spans="1:12">
      <c r="A3877" s="2" t="s">
        <v>4361</v>
      </c>
      <c r="B3877" s="2">
        <v>1264470</v>
      </c>
      <c r="C3877" s="2" t="s">
        <v>3153</v>
      </c>
      <c r="D3877" s="2" t="s">
        <v>3154</v>
      </c>
      <c r="E3877" s="2">
        <v>9946.39</v>
      </c>
      <c r="F3877" s="2">
        <v>9946.39</v>
      </c>
      <c r="G3877" s="34">
        <v>43902</v>
      </c>
      <c r="H3877" s="2">
        <v>15</v>
      </c>
      <c r="I3877" s="2" t="s">
        <v>4179</v>
      </c>
      <c r="J3877" s="2" t="s">
        <v>4158</v>
      </c>
      <c r="K3877" s="2" t="s">
        <v>3899</v>
      </c>
      <c r="L3877" s="373" t="s">
        <v>3166</v>
      </c>
    </row>
    <row r="3878" spans="1:12">
      <c r="A3878" s="2" t="s">
        <v>6034</v>
      </c>
      <c r="B3878" s="2">
        <v>1019380</v>
      </c>
      <c r="C3878" s="2" t="s">
        <v>3153</v>
      </c>
      <c r="D3878" s="2" t="s">
        <v>3154</v>
      </c>
      <c r="E3878" s="2">
        <v>8924.85</v>
      </c>
      <c r="F3878" s="2">
        <v>288.08999999999997</v>
      </c>
      <c r="G3878" s="34">
        <v>43862</v>
      </c>
      <c r="H3878" s="2">
        <v>55</v>
      </c>
      <c r="I3878" s="2" t="s">
        <v>4177</v>
      </c>
      <c r="J3878" s="2" t="s">
        <v>4158</v>
      </c>
      <c r="K3878" s="2" t="s">
        <v>3899</v>
      </c>
      <c r="L3878" s="373" t="s">
        <v>3166</v>
      </c>
    </row>
    <row r="3879" spans="1:12">
      <c r="A3879" s="2" t="s">
        <v>6035</v>
      </c>
      <c r="B3879" s="2">
        <v>1218943</v>
      </c>
      <c r="C3879" s="2" t="s">
        <v>3153</v>
      </c>
      <c r="D3879" s="2" t="s">
        <v>3154</v>
      </c>
      <c r="E3879" s="2">
        <v>51.01</v>
      </c>
      <c r="F3879" s="2">
        <v>51.01</v>
      </c>
      <c r="G3879" s="34">
        <v>43910</v>
      </c>
      <c r="H3879" s="2">
        <v>7</v>
      </c>
      <c r="I3879" s="2" t="s">
        <v>4179</v>
      </c>
      <c r="J3879" s="2" t="s">
        <v>4158</v>
      </c>
      <c r="K3879" s="2" t="s">
        <v>3899</v>
      </c>
      <c r="L3879" s="373" t="s">
        <v>3166</v>
      </c>
    </row>
    <row r="3880" spans="1:12">
      <c r="A3880" s="2" t="s">
        <v>4161</v>
      </c>
      <c r="B3880" s="2">
        <v>1167029</v>
      </c>
      <c r="C3880" s="2" t="s">
        <v>3153</v>
      </c>
      <c r="D3880" s="2" t="s">
        <v>3154</v>
      </c>
      <c r="E3880" s="2">
        <v>11973.76</v>
      </c>
      <c r="F3880" s="2">
        <v>6904.76</v>
      </c>
      <c r="G3880" s="34">
        <v>43566</v>
      </c>
      <c r="H3880" s="2">
        <v>351</v>
      </c>
      <c r="I3880" s="2" t="s">
        <v>3870</v>
      </c>
      <c r="J3880" s="2" t="s">
        <v>4158</v>
      </c>
      <c r="K3880" s="2" t="s">
        <v>3899</v>
      </c>
      <c r="L3880" s="373" t="s">
        <v>3166</v>
      </c>
    </row>
    <row r="3881" spans="1:12">
      <c r="A3881" s="2" t="s">
        <v>6036</v>
      </c>
      <c r="B3881" s="2">
        <v>1250974</v>
      </c>
      <c r="C3881" s="2" t="s">
        <v>3153</v>
      </c>
      <c r="D3881" s="2" t="s">
        <v>3154</v>
      </c>
      <c r="E3881" s="2">
        <v>8186.49</v>
      </c>
      <c r="F3881" s="2">
        <v>765.76</v>
      </c>
      <c r="G3881" s="34">
        <v>43820</v>
      </c>
      <c r="H3881" s="2">
        <v>97</v>
      </c>
      <c r="I3881" s="2" t="s">
        <v>4174</v>
      </c>
      <c r="J3881" s="2" t="s">
        <v>4158</v>
      </c>
      <c r="K3881" s="2" t="s">
        <v>3899</v>
      </c>
      <c r="L3881" s="373" t="s">
        <v>3166</v>
      </c>
    </row>
    <row r="3882" spans="1:12">
      <c r="A3882" s="2" t="s">
        <v>4362</v>
      </c>
      <c r="B3882" s="2">
        <v>969743</v>
      </c>
      <c r="C3882" s="2" t="s">
        <v>3153</v>
      </c>
      <c r="D3882" s="2" t="s">
        <v>3154</v>
      </c>
      <c r="E3882" s="2">
        <v>12085.31</v>
      </c>
      <c r="F3882" s="2">
        <v>12085.31</v>
      </c>
      <c r="G3882" s="34">
        <v>43878</v>
      </c>
      <c r="H3882" s="2">
        <v>39</v>
      </c>
      <c r="I3882" s="2" t="s">
        <v>4177</v>
      </c>
      <c r="J3882" s="2" t="s">
        <v>4158</v>
      </c>
      <c r="K3882" s="2" t="s">
        <v>3899</v>
      </c>
      <c r="L3882" s="373" t="s">
        <v>3166</v>
      </c>
    </row>
    <row r="3883" spans="1:12">
      <c r="A3883" s="2" t="s">
        <v>4111</v>
      </c>
      <c r="B3883" s="2">
        <v>297195</v>
      </c>
      <c r="C3883" s="2" t="s">
        <v>3153</v>
      </c>
      <c r="D3883" s="2" t="s">
        <v>3154</v>
      </c>
      <c r="E3883" s="2">
        <v>4055.6</v>
      </c>
      <c r="F3883" s="2">
        <v>4055.6</v>
      </c>
      <c r="G3883" s="34">
        <v>43804</v>
      </c>
      <c r="H3883" s="2">
        <v>113</v>
      </c>
      <c r="I3883" s="2" t="s">
        <v>4174</v>
      </c>
      <c r="J3883" s="2" t="s">
        <v>4158</v>
      </c>
      <c r="K3883" s="2" t="s">
        <v>3899</v>
      </c>
      <c r="L3883" s="373" t="s">
        <v>3166</v>
      </c>
    </row>
    <row r="3884" spans="1:12">
      <c r="A3884" s="2" t="s">
        <v>6037</v>
      </c>
      <c r="B3884" s="2">
        <v>1291200</v>
      </c>
      <c r="C3884" s="2" t="s">
        <v>3153</v>
      </c>
      <c r="D3884" s="2" t="s">
        <v>3154</v>
      </c>
      <c r="E3884" s="2">
        <v>97</v>
      </c>
      <c r="F3884" s="2">
        <v>97</v>
      </c>
      <c r="G3884" s="34">
        <v>43911</v>
      </c>
      <c r="H3884" s="2">
        <v>6</v>
      </c>
      <c r="I3884" s="2" t="s">
        <v>4179</v>
      </c>
      <c r="J3884" s="2" t="s">
        <v>4158</v>
      </c>
      <c r="K3884" s="2" t="s">
        <v>3899</v>
      </c>
      <c r="L3884" s="373" t="s">
        <v>3166</v>
      </c>
    </row>
    <row r="3885" spans="1:12">
      <c r="A3885" s="2" t="s">
        <v>6038</v>
      </c>
      <c r="B3885" s="2">
        <v>950733</v>
      </c>
      <c r="C3885" s="2" t="s">
        <v>3153</v>
      </c>
      <c r="D3885" s="2" t="s">
        <v>3154</v>
      </c>
      <c r="E3885" s="2">
        <v>5308.74</v>
      </c>
      <c r="F3885" s="2">
        <v>308.74</v>
      </c>
      <c r="G3885" s="34">
        <v>43896</v>
      </c>
      <c r="H3885" s="2">
        <v>21</v>
      </c>
      <c r="I3885" s="2" t="s">
        <v>4179</v>
      </c>
      <c r="J3885" s="2" t="s">
        <v>4158</v>
      </c>
      <c r="K3885" s="2" t="s">
        <v>3899</v>
      </c>
      <c r="L3885" s="373" t="s">
        <v>3166</v>
      </c>
    </row>
    <row r="3886" spans="1:12">
      <c r="A3886" s="2" t="s">
        <v>6039</v>
      </c>
      <c r="B3886" s="2">
        <v>986507</v>
      </c>
      <c r="C3886" s="2" t="s">
        <v>3153</v>
      </c>
      <c r="D3886" s="2" t="s">
        <v>3154</v>
      </c>
      <c r="E3886" s="2">
        <v>13520.13</v>
      </c>
      <c r="F3886" s="2">
        <v>13520.13</v>
      </c>
      <c r="G3886" s="34">
        <v>43872</v>
      </c>
      <c r="H3886" s="2">
        <v>45</v>
      </c>
      <c r="I3886" s="2" t="s">
        <v>4177</v>
      </c>
      <c r="J3886" s="2" t="s">
        <v>4158</v>
      </c>
      <c r="K3886" s="2" t="s">
        <v>3899</v>
      </c>
      <c r="L3886" s="373" t="s">
        <v>3166</v>
      </c>
    </row>
    <row r="3887" spans="1:12">
      <c r="A3887" s="2" t="s">
        <v>4251</v>
      </c>
      <c r="B3887" s="2">
        <v>765295</v>
      </c>
      <c r="C3887" s="2" t="s">
        <v>3153</v>
      </c>
      <c r="D3887" s="2" t="s">
        <v>3154</v>
      </c>
      <c r="E3887" s="2">
        <v>4036.92</v>
      </c>
      <c r="F3887" s="2">
        <v>4036.92</v>
      </c>
      <c r="G3887" s="34">
        <v>43830</v>
      </c>
      <c r="H3887" s="2">
        <v>87</v>
      </c>
      <c r="I3887" s="2" t="s">
        <v>4181</v>
      </c>
      <c r="J3887" s="2" t="s">
        <v>4158</v>
      </c>
      <c r="K3887" s="2" t="s">
        <v>3899</v>
      </c>
      <c r="L3887" s="373" t="s">
        <v>3166</v>
      </c>
    </row>
    <row r="3888" spans="1:12">
      <c r="A3888" s="2" t="s">
        <v>4110</v>
      </c>
      <c r="B3888" s="2">
        <v>297196</v>
      </c>
      <c r="C3888" s="2" t="s">
        <v>3153</v>
      </c>
      <c r="D3888" s="2" t="s">
        <v>3154</v>
      </c>
      <c r="E3888" s="2">
        <v>8106.64</v>
      </c>
      <c r="F3888" s="2">
        <v>8106.64</v>
      </c>
      <c r="G3888" s="34">
        <v>43606</v>
      </c>
      <c r="H3888" s="2">
        <v>311</v>
      </c>
      <c r="I3888" s="2" t="s">
        <v>3870</v>
      </c>
      <c r="J3888" s="2" t="s">
        <v>4158</v>
      </c>
      <c r="K3888" s="2" t="s">
        <v>3899</v>
      </c>
      <c r="L3888" s="373" t="s">
        <v>3166</v>
      </c>
    </row>
    <row r="3889" spans="1:12">
      <c r="A3889" s="2" t="s">
        <v>6040</v>
      </c>
      <c r="B3889" s="2">
        <v>1141709</v>
      </c>
      <c r="C3889" s="2" t="s">
        <v>3153</v>
      </c>
      <c r="D3889" s="2" t="s">
        <v>3154</v>
      </c>
      <c r="E3889" s="2">
        <v>6812.81</v>
      </c>
      <c r="F3889" s="2">
        <v>2499.81</v>
      </c>
      <c r="G3889" s="34">
        <v>43911</v>
      </c>
      <c r="H3889" s="2">
        <v>6</v>
      </c>
      <c r="I3889" s="2" t="s">
        <v>4179</v>
      </c>
      <c r="J3889" s="2" t="s">
        <v>4158</v>
      </c>
      <c r="K3889" s="2" t="s">
        <v>3899</v>
      </c>
      <c r="L3889" s="373" t="s">
        <v>3166</v>
      </c>
    </row>
    <row r="3890" spans="1:12">
      <c r="A3890" s="2" t="s">
        <v>4111</v>
      </c>
      <c r="B3890" s="2">
        <v>297195</v>
      </c>
      <c r="C3890" s="2" t="s">
        <v>3153</v>
      </c>
      <c r="D3890" s="2" t="s">
        <v>3154</v>
      </c>
      <c r="E3890" s="2">
        <v>4228.41</v>
      </c>
      <c r="F3890" s="2">
        <v>4228.41</v>
      </c>
      <c r="G3890" s="34">
        <v>43777</v>
      </c>
      <c r="H3890" s="2">
        <v>140</v>
      </c>
      <c r="I3890" s="2" t="s">
        <v>4174</v>
      </c>
      <c r="J3890" s="2" t="s">
        <v>4158</v>
      </c>
      <c r="K3890" s="2" t="s">
        <v>3899</v>
      </c>
      <c r="L3890" s="373" t="s">
        <v>3166</v>
      </c>
    </row>
    <row r="3891" spans="1:12">
      <c r="A3891" s="2" t="s">
        <v>4111</v>
      </c>
      <c r="B3891" s="2">
        <v>297195</v>
      </c>
      <c r="C3891" s="2" t="s">
        <v>3153</v>
      </c>
      <c r="D3891" s="2" t="s">
        <v>3154</v>
      </c>
      <c r="E3891" s="2">
        <v>1413.9</v>
      </c>
      <c r="F3891" s="2">
        <v>1413.9</v>
      </c>
      <c r="G3891" s="34">
        <v>43638</v>
      </c>
      <c r="H3891" s="2">
        <v>279</v>
      </c>
      <c r="I3891" s="2" t="s">
        <v>3870</v>
      </c>
      <c r="J3891" s="2" t="s">
        <v>4158</v>
      </c>
      <c r="K3891" s="2" t="s">
        <v>3899</v>
      </c>
      <c r="L3891" s="373" t="s">
        <v>3166</v>
      </c>
    </row>
    <row r="3892" spans="1:12">
      <c r="A3892" s="2" t="s">
        <v>6041</v>
      </c>
      <c r="B3892" s="2">
        <v>932133</v>
      </c>
      <c r="C3892" s="2" t="s">
        <v>3153</v>
      </c>
      <c r="D3892" s="2" t="s">
        <v>3154</v>
      </c>
      <c r="E3892" s="2">
        <v>11125.71</v>
      </c>
      <c r="F3892" s="2">
        <v>11125.71</v>
      </c>
      <c r="G3892" s="34">
        <v>43909</v>
      </c>
      <c r="H3892" s="2">
        <v>8</v>
      </c>
      <c r="I3892" s="2" t="s">
        <v>4179</v>
      </c>
      <c r="J3892" s="2" t="s">
        <v>4158</v>
      </c>
      <c r="K3892" s="2" t="s">
        <v>3899</v>
      </c>
      <c r="L3892" s="373" t="s">
        <v>3166</v>
      </c>
    </row>
    <row r="3893" spans="1:12">
      <c r="A3893" s="2" t="s">
        <v>6042</v>
      </c>
      <c r="B3893" s="2">
        <v>813565</v>
      </c>
      <c r="C3893" s="2" t="s">
        <v>3153</v>
      </c>
      <c r="D3893" s="2" t="s">
        <v>3154</v>
      </c>
      <c r="E3893" s="2">
        <v>11594.64</v>
      </c>
      <c r="F3893" s="2">
        <v>11594.64</v>
      </c>
      <c r="G3893" s="34">
        <v>43899</v>
      </c>
      <c r="H3893" s="2">
        <v>18</v>
      </c>
      <c r="I3893" s="2" t="s">
        <v>4179</v>
      </c>
      <c r="J3893" s="2" t="s">
        <v>4158</v>
      </c>
      <c r="K3893" s="2" t="s">
        <v>3899</v>
      </c>
      <c r="L3893" s="373" t="s">
        <v>3166</v>
      </c>
    </row>
    <row r="3894" spans="1:12">
      <c r="A3894" s="2" t="s">
        <v>4162</v>
      </c>
      <c r="B3894" s="2">
        <v>1229733</v>
      </c>
      <c r="C3894" s="2" t="s">
        <v>3153</v>
      </c>
      <c r="D3894" s="2" t="s">
        <v>3154</v>
      </c>
      <c r="E3894" s="2">
        <v>6050.57</v>
      </c>
      <c r="F3894" s="2">
        <v>5148.57</v>
      </c>
      <c r="G3894" s="34">
        <v>43729</v>
      </c>
      <c r="H3894" s="2">
        <v>188</v>
      </c>
      <c r="I3894" s="2" t="s">
        <v>3870</v>
      </c>
      <c r="J3894" s="2" t="s">
        <v>4158</v>
      </c>
      <c r="K3894" s="2" t="s">
        <v>3899</v>
      </c>
      <c r="L3894" s="373" t="s">
        <v>3166</v>
      </c>
    </row>
    <row r="3895" spans="1:12">
      <c r="A3895" s="2" t="s">
        <v>6043</v>
      </c>
      <c r="B3895" s="2">
        <v>350702</v>
      </c>
      <c r="C3895" s="2" t="s">
        <v>3153</v>
      </c>
      <c r="D3895" s="2" t="s">
        <v>3154</v>
      </c>
      <c r="E3895" s="2">
        <v>7762.99</v>
      </c>
      <c r="F3895" s="2">
        <v>7762.99</v>
      </c>
      <c r="G3895" s="34">
        <v>43848</v>
      </c>
      <c r="H3895" s="2">
        <v>69</v>
      </c>
      <c r="I3895" s="2" t="s">
        <v>4181</v>
      </c>
      <c r="J3895" s="2" t="s">
        <v>4158</v>
      </c>
      <c r="K3895" s="2" t="s">
        <v>3899</v>
      </c>
      <c r="L3895" s="373" t="s">
        <v>3166</v>
      </c>
    </row>
    <row r="3896" spans="1:12">
      <c r="A3896" s="2" t="s">
        <v>6044</v>
      </c>
      <c r="B3896" s="2">
        <v>799649</v>
      </c>
      <c r="C3896" s="2" t="s">
        <v>3153</v>
      </c>
      <c r="D3896" s="2" t="s">
        <v>3154</v>
      </c>
      <c r="E3896" s="2">
        <v>70435.100000000006</v>
      </c>
      <c r="F3896" s="2">
        <v>10435.1</v>
      </c>
      <c r="G3896" s="34">
        <v>43756</v>
      </c>
      <c r="H3896" s="2">
        <v>161</v>
      </c>
      <c r="I3896" s="2" t="s">
        <v>4174</v>
      </c>
      <c r="J3896" s="2" t="s">
        <v>4158</v>
      </c>
      <c r="K3896" s="2" t="s">
        <v>3899</v>
      </c>
      <c r="L3896" s="373" t="s">
        <v>3166</v>
      </c>
    </row>
    <row r="3897" spans="1:12">
      <c r="A3897" s="2" t="s">
        <v>4159</v>
      </c>
      <c r="B3897" s="2">
        <v>845501</v>
      </c>
      <c r="C3897" s="2" t="s">
        <v>3153</v>
      </c>
      <c r="D3897" s="2" t="s">
        <v>3154</v>
      </c>
      <c r="E3897" s="2">
        <v>4716</v>
      </c>
      <c r="F3897" s="2">
        <v>4716</v>
      </c>
      <c r="G3897" s="34">
        <v>43874</v>
      </c>
      <c r="H3897" s="2">
        <v>43</v>
      </c>
      <c r="I3897" s="2" t="s">
        <v>4177</v>
      </c>
      <c r="J3897" s="2" t="s">
        <v>4158</v>
      </c>
      <c r="K3897" s="2" t="s">
        <v>3899</v>
      </c>
      <c r="L3897" s="373" t="s">
        <v>3166</v>
      </c>
    </row>
    <row r="3898" spans="1:12">
      <c r="A3898" s="2" t="s">
        <v>4159</v>
      </c>
      <c r="B3898" s="2">
        <v>845501</v>
      </c>
      <c r="C3898" s="2" t="s">
        <v>3153</v>
      </c>
      <c r="D3898" s="2" t="s">
        <v>3154</v>
      </c>
      <c r="E3898" s="2">
        <v>19576.52</v>
      </c>
      <c r="F3898" s="2">
        <v>19576.52</v>
      </c>
      <c r="G3898" s="34">
        <v>43881</v>
      </c>
      <c r="H3898" s="2">
        <v>36</v>
      </c>
      <c r="I3898" s="2" t="s">
        <v>4177</v>
      </c>
      <c r="J3898" s="2" t="s">
        <v>4158</v>
      </c>
      <c r="K3898" s="2" t="s">
        <v>3899</v>
      </c>
      <c r="L3898" s="373" t="s">
        <v>3166</v>
      </c>
    </row>
    <row r="3899" spans="1:12">
      <c r="A3899" s="2" t="s">
        <v>6045</v>
      </c>
      <c r="B3899" s="2">
        <v>983204</v>
      </c>
      <c r="C3899" s="2" t="s">
        <v>3153</v>
      </c>
      <c r="D3899" s="2" t="s">
        <v>3154</v>
      </c>
      <c r="E3899" s="2">
        <v>4763.51</v>
      </c>
      <c r="F3899" s="2">
        <v>4763.51</v>
      </c>
      <c r="G3899" s="34">
        <v>43911</v>
      </c>
      <c r="H3899" s="2">
        <v>6</v>
      </c>
      <c r="I3899" s="2" t="s">
        <v>4179</v>
      </c>
      <c r="J3899" s="2" t="s">
        <v>4158</v>
      </c>
      <c r="K3899" s="2" t="s">
        <v>3899</v>
      </c>
      <c r="L3899" s="373" t="s">
        <v>3166</v>
      </c>
    </row>
    <row r="3900" spans="1:12">
      <c r="A3900" s="2" t="s">
        <v>4157</v>
      </c>
      <c r="B3900" s="2">
        <v>439906</v>
      </c>
      <c r="C3900" s="2" t="s">
        <v>3153</v>
      </c>
      <c r="D3900" s="2" t="s">
        <v>3154</v>
      </c>
      <c r="E3900" s="2">
        <v>15588.06</v>
      </c>
      <c r="F3900" s="2">
        <v>15588.06</v>
      </c>
      <c r="G3900" s="34">
        <v>43881</v>
      </c>
      <c r="H3900" s="2">
        <v>36</v>
      </c>
      <c r="I3900" s="2" t="s">
        <v>4177</v>
      </c>
      <c r="J3900" s="2" t="s">
        <v>4158</v>
      </c>
      <c r="K3900" s="2" t="s">
        <v>3899</v>
      </c>
      <c r="L3900" s="373" t="s">
        <v>3166</v>
      </c>
    </row>
    <row r="3901" spans="1:12">
      <c r="A3901" s="2" t="s">
        <v>6043</v>
      </c>
      <c r="B3901" s="2">
        <v>350702</v>
      </c>
      <c r="C3901" s="2" t="s">
        <v>3153</v>
      </c>
      <c r="D3901" s="2" t="s">
        <v>3154</v>
      </c>
      <c r="E3901" s="2">
        <v>4126</v>
      </c>
      <c r="F3901" s="2">
        <v>4126</v>
      </c>
      <c r="G3901" s="34">
        <v>43889</v>
      </c>
      <c r="H3901" s="2">
        <v>28</v>
      </c>
      <c r="I3901" s="2" t="s">
        <v>4179</v>
      </c>
      <c r="J3901" s="2" t="s">
        <v>4158</v>
      </c>
      <c r="K3901" s="2" t="s">
        <v>3899</v>
      </c>
      <c r="L3901" s="373" t="s">
        <v>3166</v>
      </c>
    </row>
    <row r="3902" spans="1:12">
      <c r="A3902" s="2" t="s">
        <v>4111</v>
      </c>
      <c r="B3902" s="2">
        <v>297195</v>
      </c>
      <c r="C3902" s="2" t="s">
        <v>3153</v>
      </c>
      <c r="D3902" s="2" t="s">
        <v>3154</v>
      </c>
      <c r="E3902" s="2">
        <v>3123.74</v>
      </c>
      <c r="F3902" s="2">
        <v>3123.74</v>
      </c>
      <c r="G3902" s="34">
        <v>43785</v>
      </c>
      <c r="H3902" s="2">
        <v>132</v>
      </c>
      <c r="I3902" s="2" t="s">
        <v>4174</v>
      </c>
      <c r="J3902" s="2" t="s">
        <v>4158</v>
      </c>
      <c r="K3902" s="2" t="s">
        <v>3899</v>
      </c>
      <c r="L3902" s="373" t="s">
        <v>3166</v>
      </c>
    </row>
    <row r="3903" spans="1:12">
      <c r="A3903" s="2" t="s">
        <v>4110</v>
      </c>
      <c r="B3903" s="2">
        <v>297196</v>
      </c>
      <c r="C3903" s="2" t="s">
        <v>3153</v>
      </c>
      <c r="D3903" s="2" t="s">
        <v>3154</v>
      </c>
      <c r="E3903" s="2">
        <v>2979.12</v>
      </c>
      <c r="F3903" s="2">
        <v>2979.12</v>
      </c>
      <c r="G3903" s="34">
        <v>43873</v>
      </c>
      <c r="H3903" s="2">
        <v>44</v>
      </c>
      <c r="I3903" s="2" t="s">
        <v>4177</v>
      </c>
      <c r="J3903" s="2" t="s">
        <v>4158</v>
      </c>
      <c r="K3903" s="2" t="s">
        <v>3899</v>
      </c>
      <c r="L3903" s="373" t="s">
        <v>3166</v>
      </c>
    </row>
    <row r="3904" spans="1:12">
      <c r="A3904" s="2" t="s">
        <v>6046</v>
      </c>
      <c r="B3904" s="2">
        <v>1179461</v>
      </c>
      <c r="C3904" s="2" t="s">
        <v>3153</v>
      </c>
      <c r="D3904" s="2" t="s">
        <v>3154</v>
      </c>
      <c r="E3904" s="2">
        <v>9175.2199999999993</v>
      </c>
      <c r="F3904" s="2">
        <v>9175.2199999999993</v>
      </c>
      <c r="G3904" s="34">
        <v>43909</v>
      </c>
      <c r="H3904" s="2">
        <v>8</v>
      </c>
      <c r="I3904" s="2" t="s">
        <v>4179</v>
      </c>
      <c r="J3904" s="2" t="s">
        <v>4158</v>
      </c>
      <c r="K3904" s="2" t="s">
        <v>3899</v>
      </c>
      <c r="L3904" s="373" t="s">
        <v>3166</v>
      </c>
    </row>
    <row r="3905" spans="1:12">
      <c r="A3905" s="2" t="s">
        <v>6047</v>
      </c>
      <c r="B3905" s="2">
        <v>160538</v>
      </c>
      <c r="C3905" s="2" t="s">
        <v>3153</v>
      </c>
      <c r="D3905" s="2" t="s">
        <v>3154</v>
      </c>
      <c r="E3905" s="2">
        <v>8118.04</v>
      </c>
      <c r="F3905" s="2">
        <v>8118.04</v>
      </c>
      <c r="G3905" s="34">
        <v>43911</v>
      </c>
      <c r="H3905" s="2">
        <v>6</v>
      </c>
      <c r="I3905" s="2" t="s">
        <v>4179</v>
      </c>
      <c r="J3905" s="2" t="s">
        <v>4158</v>
      </c>
      <c r="K3905" s="2" t="s">
        <v>3899</v>
      </c>
      <c r="L3905" s="373" t="s">
        <v>3166</v>
      </c>
    </row>
    <row r="3906" spans="1:12">
      <c r="A3906" s="2" t="s">
        <v>6048</v>
      </c>
      <c r="B3906" s="2">
        <v>710028</v>
      </c>
      <c r="C3906" s="2" t="s">
        <v>3153</v>
      </c>
      <c r="D3906" s="2" t="s">
        <v>3154</v>
      </c>
      <c r="E3906" s="2">
        <v>15279.94</v>
      </c>
      <c r="F3906" s="2">
        <v>15279.94</v>
      </c>
      <c r="G3906" s="34">
        <v>43844</v>
      </c>
      <c r="H3906" s="2">
        <v>73</v>
      </c>
      <c r="I3906" s="2" t="s">
        <v>4181</v>
      </c>
      <c r="J3906" s="2" t="s">
        <v>4158</v>
      </c>
      <c r="K3906" s="2" t="s">
        <v>3899</v>
      </c>
      <c r="L3906" s="373" t="s">
        <v>3166</v>
      </c>
    </row>
    <row r="3907" spans="1:12">
      <c r="A3907" s="2" t="s">
        <v>4111</v>
      </c>
      <c r="B3907" s="2">
        <v>297195</v>
      </c>
      <c r="C3907" s="2" t="s">
        <v>3153</v>
      </c>
      <c r="D3907" s="2" t="s">
        <v>3154</v>
      </c>
      <c r="E3907" s="2">
        <v>2189.12</v>
      </c>
      <c r="F3907" s="2">
        <v>2189.12</v>
      </c>
      <c r="G3907" s="34">
        <v>43770</v>
      </c>
      <c r="H3907" s="2">
        <v>147</v>
      </c>
      <c r="I3907" s="2" t="s">
        <v>4174</v>
      </c>
      <c r="J3907" s="2" t="s">
        <v>4158</v>
      </c>
      <c r="K3907" s="2" t="s">
        <v>3899</v>
      </c>
      <c r="L3907" s="373" t="s">
        <v>3166</v>
      </c>
    </row>
    <row r="3908" spans="1:12">
      <c r="A3908" s="2" t="s">
        <v>4159</v>
      </c>
      <c r="B3908" s="2">
        <v>845501</v>
      </c>
      <c r="C3908" s="2" t="s">
        <v>3153</v>
      </c>
      <c r="D3908" s="2" t="s">
        <v>3154</v>
      </c>
      <c r="E3908" s="2">
        <v>708</v>
      </c>
      <c r="F3908" s="2">
        <v>708</v>
      </c>
      <c r="G3908" s="34">
        <v>43882</v>
      </c>
      <c r="H3908" s="2">
        <v>35</v>
      </c>
      <c r="I3908" s="2" t="s">
        <v>4177</v>
      </c>
      <c r="J3908" s="2" t="s">
        <v>4158</v>
      </c>
      <c r="K3908" s="2" t="s">
        <v>3899</v>
      </c>
      <c r="L3908" s="373" t="s">
        <v>3166</v>
      </c>
    </row>
    <row r="3909" spans="1:12">
      <c r="A3909" s="2" t="s">
        <v>6049</v>
      </c>
      <c r="B3909" s="2">
        <v>133095</v>
      </c>
      <c r="C3909" s="2" t="s">
        <v>3153</v>
      </c>
      <c r="D3909" s="2" t="s">
        <v>3154</v>
      </c>
      <c r="E3909" s="2">
        <v>10381.15</v>
      </c>
      <c r="F3909" s="2">
        <v>1457.15</v>
      </c>
      <c r="G3909" s="34">
        <v>43899</v>
      </c>
      <c r="H3909" s="2">
        <v>18</v>
      </c>
      <c r="I3909" s="2" t="s">
        <v>4179</v>
      </c>
      <c r="J3909" s="2" t="s">
        <v>4158</v>
      </c>
      <c r="K3909" s="2" t="s">
        <v>3899</v>
      </c>
      <c r="L3909" s="373" t="s">
        <v>3166</v>
      </c>
    </row>
    <row r="3910" spans="1:12">
      <c r="A3910" s="2" t="s">
        <v>6050</v>
      </c>
      <c r="B3910" s="2">
        <v>1018852</v>
      </c>
      <c r="C3910" s="2" t="s">
        <v>3153</v>
      </c>
      <c r="D3910" s="2" t="s">
        <v>3154</v>
      </c>
      <c r="E3910" s="2">
        <v>20466.099999999999</v>
      </c>
      <c r="F3910" s="2">
        <v>3546.1</v>
      </c>
      <c r="G3910" s="34">
        <v>43738</v>
      </c>
      <c r="H3910" s="2">
        <v>179</v>
      </c>
      <c r="I3910" s="2" t="s">
        <v>4174</v>
      </c>
      <c r="J3910" s="2" t="s">
        <v>4158</v>
      </c>
      <c r="K3910" s="2" t="s">
        <v>3899</v>
      </c>
      <c r="L3910" s="373" t="s">
        <v>3166</v>
      </c>
    </row>
    <row r="3911" spans="1:12">
      <c r="A3911" s="2" t="s">
        <v>6036</v>
      </c>
      <c r="B3911" s="2">
        <v>1250974</v>
      </c>
      <c r="C3911" s="2" t="s">
        <v>3153</v>
      </c>
      <c r="D3911" s="2" t="s">
        <v>3154</v>
      </c>
      <c r="E3911" s="2">
        <v>3725.68</v>
      </c>
      <c r="F3911" s="2">
        <v>279.75</v>
      </c>
      <c r="G3911" s="34">
        <v>43852</v>
      </c>
      <c r="H3911" s="2">
        <v>65</v>
      </c>
      <c r="I3911" s="2" t="s">
        <v>4181</v>
      </c>
      <c r="J3911" s="2" t="s">
        <v>4158</v>
      </c>
      <c r="K3911" s="2" t="s">
        <v>3899</v>
      </c>
      <c r="L3911" s="373" t="s">
        <v>3166</v>
      </c>
    </row>
    <row r="3912" spans="1:12">
      <c r="A3912" s="2" t="s">
        <v>3152</v>
      </c>
      <c r="B3912" s="2">
        <v>624776</v>
      </c>
      <c r="C3912" s="2" t="s">
        <v>3153</v>
      </c>
      <c r="D3912" s="2" t="s">
        <v>3154</v>
      </c>
      <c r="E3912" s="2">
        <v>603</v>
      </c>
      <c r="F3912" s="2">
        <v>603</v>
      </c>
      <c r="G3912" s="34">
        <v>43872</v>
      </c>
      <c r="H3912" s="2">
        <v>45</v>
      </c>
      <c r="I3912" s="2" t="s">
        <v>4177</v>
      </c>
      <c r="J3912" s="2" t="s">
        <v>6051</v>
      </c>
      <c r="K3912" s="2" t="s">
        <v>3150</v>
      </c>
      <c r="L3912" s="373" t="s">
        <v>6052</v>
      </c>
    </row>
    <row r="3913" spans="1:12">
      <c r="A3913" s="2" t="s">
        <v>3946</v>
      </c>
      <c r="B3913" s="2">
        <v>628736</v>
      </c>
      <c r="C3913" s="2" t="s">
        <v>3153</v>
      </c>
      <c r="D3913" s="2" t="s">
        <v>3154</v>
      </c>
      <c r="E3913" s="2">
        <v>184.49</v>
      </c>
      <c r="F3913" s="2">
        <v>184.49</v>
      </c>
      <c r="G3913" s="34">
        <v>43910</v>
      </c>
      <c r="H3913" s="2">
        <v>7</v>
      </c>
      <c r="I3913" s="2" t="s">
        <v>4179</v>
      </c>
      <c r="J3913" s="2" t="s">
        <v>6051</v>
      </c>
      <c r="K3913" s="2" t="s">
        <v>3150</v>
      </c>
      <c r="L3913" s="373" t="s">
        <v>6052</v>
      </c>
    </row>
    <row r="3914" spans="1:12">
      <c r="A3914" s="2" t="s">
        <v>3167</v>
      </c>
      <c r="B3914" s="2">
        <v>622990</v>
      </c>
      <c r="C3914" s="2" t="s">
        <v>3153</v>
      </c>
      <c r="D3914" s="2" t="s">
        <v>3154</v>
      </c>
      <c r="E3914" s="2">
        <v>5481</v>
      </c>
      <c r="F3914" s="2">
        <v>5481</v>
      </c>
      <c r="G3914" s="34">
        <v>43883</v>
      </c>
      <c r="H3914" s="2">
        <v>34</v>
      </c>
      <c r="I3914" s="2" t="s">
        <v>4177</v>
      </c>
      <c r="J3914" s="2" t="s">
        <v>6051</v>
      </c>
      <c r="K3914" s="2" t="s">
        <v>3150</v>
      </c>
      <c r="L3914" s="373" t="s">
        <v>6052</v>
      </c>
    </row>
    <row r="3915" spans="1:12">
      <c r="A3915" s="2" t="s">
        <v>3167</v>
      </c>
      <c r="B3915" s="2">
        <v>622990</v>
      </c>
      <c r="C3915" s="2" t="s">
        <v>3153</v>
      </c>
      <c r="D3915" s="2" t="s">
        <v>3154</v>
      </c>
      <c r="E3915" s="2">
        <v>814.5</v>
      </c>
      <c r="F3915" s="2">
        <v>814.5</v>
      </c>
      <c r="G3915" s="34">
        <v>43902</v>
      </c>
      <c r="H3915" s="2">
        <v>15</v>
      </c>
      <c r="I3915" s="2" t="s">
        <v>4179</v>
      </c>
      <c r="J3915" s="2" t="s">
        <v>6051</v>
      </c>
      <c r="K3915" s="2" t="s">
        <v>3150</v>
      </c>
      <c r="L3915" s="373" t="s">
        <v>6052</v>
      </c>
    </row>
    <row r="3916" spans="1:12">
      <c r="A3916" s="2" t="s">
        <v>3946</v>
      </c>
      <c r="B3916" s="2">
        <v>628736</v>
      </c>
      <c r="C3916" s="2" t="s">
        <v>3153</v>
      </c>
      <c r="D3916" s="2" t="s">
        <v>3154</v>
      </c>
      <c r="E3916" s="2">
        <v>5306.28</v>
      </c>
      <c r="F3916" s="2">
        <v>5306.28</v>
      </c>
      <c r="G3916" s="34">
        <v>43880</v>
      </c>
      <c r="H3916" s="2">
        <v>37</v>
      </c>
      <c r="I3916" s="2" t="s">
        <v>4177</v>
      </c>
      <c r="J3916" s="2" t="s">
        <v>6051</v>
      </c>
      <c r="K3916" s="2" t="s">
        <v>3150</v>
      </c>
      <c r="L3916" s="373" t="s">
        <v>6052</v>
      </c>
    </row>
    <row r="3917" spans="1:12">
      <c r="A3917" s="2" t="s">
        <v>6053</v>
      </c>
      <c r="B3917" s="2">
        <v>168132</v>
      </c>
      <c r="C3917" s="2" t="s">
        <v>3153</v>
      </c>
      <c r="D3917" s="2" t="s">
        <v>3154</v>
      </c>
      <c r="E3917" s="2">
        <v>5699.88</v>
      </c>
      <c r="F3917" s="2">
        <v>5699.88</v>
      </c>
      <c r="G3917" s="34">
        <v>43903</v>
      </c>
      <c r="H3917" s="2">
        <v>14</v>
      </c>
      <c r="I3917" s="2" t="s">
        <v>4179</v>
      </c>
      <c r="J3917" s="2" t="s">
        <v>6051</v>
      </c>
      <c r="K3917" s="2" t="s">
        <v>3150</v>
      </c>
      <c r="L3917" s="373" t="s">
        <v>6052</v>
      </c>
    </row>
    <row r="3918" spans="1:12">
      <c r="A3918" s="2" t="s">
        <v>3167</v>
      </c>
      <c r="B3918" s="2">
        <v>622990</v>
      </c>
      <c r="C3918" s="2" t="s">
        <v>3153</v>
      </c>
      <c r="D3918" s="2" t="s">
        <v>3154</v>
      </c>
      <c r="E3918" s="2">
        <v>12123.03</v>
      </c>
      <c r="F3918" s="2">
        <v>12123.03</v>
      </c>
      <c r="G3918" s="34">
        <v>43903</v>
      </c>
      <c r="H3918" s="2">
        <v>14</v>
      </c>
      <c r="I3918" s="2" t="s">
        <v>4179</v>
      </c>
      <c r="J3918" s="2" t="s">
        <v>6051</v>
      </c>
      <c r="K3918" s="2" t="s">
        <v>3150</v>
      </c>
      <c r="L3918" s="373" t="s">
        <v>6052</v>
      </c>
    </row>
    <row r="3919" spans="1:12">
      <c r="A3919" s="2" t="s">
        <v>3946</v>
      </c>
      <c r="B3919" s="2">
        <v>628736</v>
      </c>
      <c r="C3919" s="2" t="s">
        <v>3153</v>
      </c>
      <c r="D3919" s="2" t="s">
        <v>3154</v>
      </c>
      <c r="E3919" s="2">
        <v>3292.5</v>
      </c>
      <c r="F3919" s="2">
        <v>3292.5</v>
      </c>
      <c r="G3919" s="34">
        <v>43880</v>
      </c>
      <c r="H3919" s="2">
        <v>37</v>
      </c>
      <c r="I3919" s="2" t="s">
        <v>4177</v>
      </c>
      <c r="J3919" s="2" t="s">
        <v>6051</v>
      </c>
      <c r="K3919" s="2" t="s">
        <v>3150</v>
      </c>
      <c r="L3919" s="373" t="s">
        <v>6052</v>
      </c>
    </row>
    <row r="3920" spans="1:12">
      <c r="A3920" s="2" t="s">
        <v>3167</v>
      </c>
      <c r="B3920" s="2">
        <v>622990</v>
      </c>
      <c r="C3920" s="2" t="s">
        <v>3153</v>
      </c>
      <c r="D3920" s="2" t="s">
        <v>3154</v>
      </c>
      <c r="E3920" s="2">
        <v>7747.65</v>
      </c>
      <c r="F3920" s="2">
        <v>7747.65</v>
      </c>
      <c r="G3920" s="34">
        <v>43907</v>
      </c>
      <c r="H3920" s="2">
        <v>10</v>
      </c>
      <c r="I3920" s="2" t="s">
        <v>4179</v>
      </c>
      <c r="J3920" s="2" t="s">
        <v>6051</v>
      </c>
      <c r="K3920" s="2" t="s">
        <v>3150</v>
      </c>
      <c r="L3920" s="373" t="s">
        <v>6052</v>
      </c>
    </row>
    <row r="3921" spans="1:12">
      <c r="A3921" s="2" t="s">
        <v>3954</v>
      </c>
      <c r="B3921" s="2">
        <v>2862</v>
      </c>
      <c r="C3921" s="2" t="s">
        <v>3153</v>
      </c>
      <c r="D3921" s="2" t="s">
        <v>3154</v>
      </c>
      <c r="E3921" s="2">
        <v>9885.6299999999992</v>
      </c>
      <c r="F3921" s="2">
        <v>9885.6299999999992</v>
      </c>
      <c r="G3921" s="34">
        <v>43908</v>
      </c>
      <c r="H3921" s="2">
        <v>9</v>
      </c>
      <c r="I3921" s="2" t="s">
        <v>4179</v>
      </c>
      <c r="J3921" s="2" t="s">
        <v>6051</v>
      </c>
      <c r="K3921" s="2" t="s">
        <v>3150</v>
      </c>
      <c r="L3921" s="373" t="s">
        <v>6052</v>
      </c>
    </row>
    <row r="3922" spans="1:12">
      <c r="A3922" s="2" t="s">
        <v>3167</v>
      </c>
      <c r="B3922" s="2">
        <v>622990</v>
      </c>
      <c r="C3922" s="2" t="s">
        <v>3153</v>
      </c>
      <c r="D3922" s="2" t="s">
        <v>3154</v>
      </c>
      <c r="E3922" s="2">
        <v>1548.01</v>
      </c>
      <c r="F3922" s="2">
        <v>1548.01</v>
      </c>
      <c r="G3922" s="34">
        <v>43888</v>
      </c>
      <c r="H3922" s="2">
        <v>29</v>
      </c>
      <c r="I3922" s="2" t="s">
        <v>4179</v>
      </c>
      <c r="J3922" s="2" t="s">
        <v>6051</v>
      </c>
      <c r="K3922" s="2" t="s">
        <v>3150</v>
      </c>
      <c r="L3922" s="373" t="s">
        <v>6052</v>
      </c>
    </row>
    <row r="3923" spans="1:12">
      <c r="A3923" s="2" t="s">
        <v>3167</v>
      </c>
      <c r="B3923" s="2">
        <v>622990</v>
      </c>
      <c r="C3923" s="2" t="s">
        <v>3153</v>
      </c>
      <c r="D3923" s="2" t="s">
        <v>3154</v>
      </c>
      <c r="E3923" s="2">
        <v>374.4</v>
      </c>
      <c r="F3923" s="2">
        <v>374.4</v>
      </c>
      <c r="G3923" s="34">
        <v>43902</v>
      </c>
      <c r="H3923" s="2">
        <v>15</v>
      </c>
      <c r="I3923" s="2" t="s">
        <v>4179</v>
      </c>
      <c r="J3923" s="2" t="s">
        <v>6051</v>
      </c>
      <c r="K3923" s="2" t="s">
        <v>3150</v>
      </c>
      <c r="L3923" s="373" t="s">
        <v>6052</v>
      </c>
    </row>
    <row r="3924" spans="1:12">
      <c r="A3924" s="2" t="s">
        <v>3954</v>
      </c>
      <c r="B3924" s="2">
        <v>2862</v>
      </c>
      <c r="C3924" s="2" t="s">
        <v>3153</v>
      </c>
      <c r="D3924" s="2" t="s">
        <v>3154</v>
      </c>
      <c r="E3924" s="2">
        <v>15002.1</v>
      </c>
      <c r="F3924" s="2">
        <v>15002.1</v>
      </c>
      <c r="G3924" s="34">
        <v>43882</v>
      </c>
      <c r="H3924" s="2">
        <v>35</v>
      </c>
      <c r="I3924" s="2" t="s">
        <v>4177</v>
      </c>
      <c r="J3924" s="2" t="s">
        <v>6051</v>
      </c>
      <c r="K3924" s="2" t="s">
        <v>3150</v>
      </c>
      <c r="L3924" s="373" t="s">
        <v>6052</v>
      </c>
    </row>
    <row r="3925" spans="1:12">
      <c r="A3925" s="2" t="s">
        <v>3167</v>
      </c>
      <c r="B3925" s="2">
        <v>622990</v>
      </c>
      <c r="C3925" s="2" t="s">
        <v>3153</v>
      </c>
      <c r="D3925" s="2" t="s">
        <v>3154</v>
      </c>
      <c r="E3925" s="2">
        <v>22144.5</v>
      </c>
      <c r="F3925" s="2">
        <v>22144.5</v>
      </c>
      <c r="G3925" s="34">
        <v>43880</v>
      </c>
      <c r="H3925" s="2">
        <v>37</v>
      </c>
      <c r="I3925" s="2" t="s">
        <v>4177</v>
      </c>
      <c r="J3925" s="2" t="s">
        <v>6051</v>
      </c>
      <c r="K3925" s="2" t="s">
        <v>3150</v>
      </c>
      <c r="L3925" s="373" t="s">
        <v>6052</v>
      </c>
    </row>
    <row r="3926" spans="1:12">
      <c r="A3926" s="2" t="s">
        <v>3946</v>
      </c>
      <c r="B3926" s="2">
        <v>628736</v>
      </c>
      <c r="C3926" s="2" t="s">
        <v>3153</v>
      </c>
      <c r="D3926" s="2" t="s">
        <v>3154</v>
      </c>
      <c r="E3926" s="2">
        <v>16320</v>
      </c>
      <c r="F3926" s="2">
        <v>16320</v>
      </c>
      <c r="G3926" s="34">
        <v>43882</v>
      </c>
      <c r="H3926" s="2">
        <v>35</v>
      </c>
      <c r="I3926" s="2" t="s">
        <v>4177</v>
      </c>
      <c r="J3926" s="2" t="s">
        <v>6051</v>
      </c>
      <c r="K3926" s="2" t="s">
        <v>3150</v>
      </c>
      <c r="L3926" s="373" t="s">
        <v>6052</v>
      </c>
    </row>
    <row r="3927" spans="1:12">
      <c r="A3927" s="2" t="s">
        <v>3167</v>
      </c>
      <c r="B3927" s="2">
        <v>622990</v>
      </c>
      <c r="C3927" s="2" t="s">
        <v>3153</v>
      </c>
      <c r="D3927" s="2" t="s">
        <v>3154</v>
      </c>
      <c r="E3927" s="2">
        <v>4935.6099999999997</v>
      </c>
      <c r="F3927" s="2">
        <v>4935.6099999999997</v>
      </c>
      <c r="G3927" s="34">
        <v>43897</v>
      </c>
      <c r="H3927" s="2">
        <v>20</v>
      </c>
      <c r="I3927" s="2" t="s">
        <v>4179</v>
      </c>
      <c r="J3927" s="2" t="s">
        <v>6051</v>
      </c>
      <c r="K3927" s="2" t="s">
        <v>3150</v>
      </c>
      <c r="L3927" s="373" t="s">
        <v>6052</v>
      </c>
    </row>
    <row r="3928" spans="1:12">
      <c r="A3928" s="2" t="s">
        <v>3954</v>
      </c>
      <c r="B3928" s="2">
        <v>2862</v>
      </c>
      <c r="C3928" s="2" t="s">
        <v>3153</v>
      </c>
      <c r="D3928" s="2" t="s">
        <v>3154</v>
      </c>
      <c r="E3928" s="2">
        <v>5358.6</v>
      </c>
      <c r="F3928" s="2">
        <v>5358.6</v>
      </c>
      <c r="G3928" s="34">
        <v>43909</v>
      </c>
      <c r="H3928" s="2">
        <v>8</v>
      </c>
      <c r="I3928" s="2" t="s">
        <v>4179</v>
      </c>
      <c r="J3928" s="2" t="s">
        <v>6051</v>
      </c>
      <c r="K3928" s="2" t="s">
        <v>3150</v>
      </c>
      <c r="L3928" s="373" t="s">
        <v>6052</v>
      </c>
    </row>
    <row r="3929" spans="1:12">
      <c r="A3929" s="2" t="s">
        <v>6054</v>
      </c>
      <c r="B3929" s="2">
        <v>168131</v>
      </c>
      <c r="C3929" s="2" t="s">
        <v>3153</v>
      </c>
      <c r="D3929" s="2" t="s">
        <v>3154</v>
      </c>
      <c r="E3929" s="2">
        <v>1278</v>
      </c>
      <c r="F3929" s="2">
        <v>1278</v>
      </c>
      <c r="G3929" s="34">
        <v>43889</v>
      </c>
      <c r="H3929" s="2">
        <v>28</v>
      </c>
      <c r="I3929" s="2" t="s">
        <v>4179</v>
      </c>
      <c r="J3929" s="2" t="s">
        <v>6051</v>
      </c>
      <c r="K3929" s="2" t="s">
        <v>3150</v>
      </c>
      <c r="L3929" s="373" t="s">
        <v>6052</v>
      </c>
    </row>
    <row r="3930" spans="1:12">
      <c r="A3930" s="2" t="s">
        <v>6054</v>
      </c>
      <c r="B3930" s="2">
        <v>168131</v>
      </c>
      <c r="C3930" s="2" t="s">
        <v>3153</v>
      </c>
      <c r="D3930" s="2" t="s">
        <v>3154</v>
      </c>
      <c r="E3930" s="2">
        <v>2326.4899999999998</v>
      </c>
      <c r="F3930" s="2">
        <v>2326.4899999999998</v>
      </c>
      <c r="G3930" s="34">
        <v>43896</v>
      </c>
      <c r="H3930" s="2">
        <v>21</v>
      </c>
      <c r="I3930" s="2" t="s">
        <v>4179</v>
      </c>
      <c r="J3930" s="2" t="s">
        <v>6051</v>
      </c>
      <c r="K3930" s="2" t="s">
        <v>3150</v>
      </c>
      <c r="L3930" s="373" t="s">
        <v>6052</v>
      </c>
    </row>
    <row r="3931" spans="1:12">
      <c r="A3931" s="2" t="s">
        <v>3954</v>
      </c>
      <c r="B3931" s="2">
        <v>2862</v>
      </c>
      <c r="C3931" s="2" t="s">
        <v>3153</v>
      </c>
      <c r="D3931" s="2" t="s">
        <v>3154</v>
      </c>
      <c r="E3931" s="2">
        <v>2718.02</v>
      </c>
      <c r="F3931" s="2">
        <v>2718.02</v>
      </c>
      <c r="G3931" s="34">
        <v>43911</v>
      </c>
      <c r="H3931" s="2">
        <v>6</v>
      </c>
      <c r="I3931" s="2" t="s">
        <v>4179</v>
      </c>
      <c r="J3931" s="2" t="s">
        <v>6051</v>
      </c>
      <c r="K3931" s="2" t="s">
        <v>3150</v>
      </c>
      <c r="L3931" s="373" t="s">
        <v>6052</v>
      </c>
    </row>
    <row r="3932" spans="1:12">
      <c r="A3932" s="2" t="s">
        <v>3167</v>
      </c>
      <c r="B3932" s="2">
        <v>622990</v>
      </c>
      <c r="C3932" s="2" t="s">
        <v>3153</v>
      </c>
      <c r="D3932" s="2" t="s">
        <v>3154</v>
      </c>
      <c r="E3932" s="2">
        <v>7375.51</v>
      </c>
      <c r="F3932" s="2">
        <v>7375.51</v>
      </c>
      <c r="G3932" s="34">
        <v>43908</v>
      </c>
      <c r="H3932" s="2">
        <v>9</v>
      </c>
      <c r="I3932" s="2" t="s">
        <v>4179</v>
      </c>
      <c r="J3932" s="2" t="s">
        <v>6051</v>
      </c>
      <c r="K3932" s="2" t="s">
        <v>3150</v>
      </c>
      <c r="L3932" s="373" t="s">
        <v>6052</v>
      </c>
    </row>
    <row r="3933" spans="1:12">
      <c r="A3933" s="2" t="s">
        <v>3954</v>
      </c>
      <c r="B3933" s="2">
        <v>2862</v>
      </c>
      <c r="C3933" s="2" t="s">
        <v>3153</v>
      </c>
      <c r="D3933" s="2" t="s">
        <v>3154</v>
      </c>
      <c r="E3933" s="2">
        <v>5931.03</v>
      </c>
      <c r="F3933" s="2">
        <v>5931.03</v>
      </c>
      <c r="G3933" s="34">
        <v>43907</v>
      </c>
      <c r="H3933" s="2">
        <v>10</v>
      </c>
      <c r="I3933" s="2" t="s">
        <v>4179</v>
      </c>
      <c r="J3933" s="2" t="s">
        <v>6051</v>
      </c>
      <c r="K3933" s="2" t="s">
        <v>3150</v>
      </c>
      <c r="L3933" s="373" t="s">
        <v>6052</v>
      </c>
    </row>
    <row r="3934" spans="1:12">
      <c r="A3934" s="2" t="s">
        <v>3152</v>
      </c>
      <c r="B3934" s="2">
        <v>624776</v>
      </c>
      <c r="C3934" s="2" t="s">
        <v>3153</v>
      </c>
      <c r="D3934" s="2" t="s">
        <v>3154</v>
      </c>
      <c r="E3934" s="2">
        <v>8729.99</v>
      </c>
      <c r="F3934" s="2">
        <v>8729.99</v>
      </c>
      <c r="G3934" s="34">
        <v>43902</v>
      </c>
      <c r="H3934" s="2">
        <v>15</v>
      </c>
      <c r="I3934" s="2" t="s">
        <v>4179</v>
      </c>
      <c r="J3934" s="2" t="s">
        <v>6051</v>
      </c>
      <c r="K3934" s="2" t="s">
        <v>3150</v>
      </c>
      <c r="L3934" s="373" t="s">
        <v>6052</v>
      </c>
    </row>
    <row r="3935" spans="1:12">
      <c r="A3935" s="2" t="s">
        <v>3954</v>
      </c>
      <c r="B3935" s="2">
        <v>2862</v>
      </c>
      <c r="C3935" s="2" t="s">
        <v>3153</v>
      </c>
      <c r="D3935" s="2" t="s">
        <v>3154</v>
      </c>
      <c r="E3935" s="2">
        <v>8325.01</v>
      </c>
      <c r="F3935" s="2">
        <v>8325.01</v>
      </c>
      <c r="G3935" s="34">
        <v>43911</v>
      </c>
      <c r="H3935" s="2">
        <v>6</v>
      </c>
      <c r="I3935" s="2" t="s">
        <v>4179</v>
      </c>
      <c r="J3935" s="2" t="s">
        <v>6051</v>
      </c>
      <c r="K3935" s="2" t="s">
        <v>3150</v>
      </c>
      <c r="L3935" s="373" t="s">
        <v>6052</v>
      </c>
    </row>
    <row r="3936" spans="1:12">
      <c r="A3936" s="2" t="s">
        <v>3954</v>
      </c>
      <c r="B3936" s="2">
        <v>2862</v>
      </c>
      <c r="C3936" s="2" t="s">
        <v>3153</v>
      </c>
      <c r="D3936" s="2" t="s">
        <v>3154</v>
      </c>
      <c r="E3936" s="2">
        <v>22590.97</v>
      </c>
      <c r="F3936" s="2">
        <v>22590.97</v>
      </c>
      <c r="G3936" s="34">
        <v>43907</v>
      </c>
      <c r="H3936" s="2">
        <v>10</v>
      </c>
      <c r="I3936" s="2" t="s">
        <v>4179</v>
      </c>
      <c r="J3936" s="2" t="s">
        <v>6051</v>
      </c>
      <c r="K3936" s="2" t="s">
        <v>3150</v>
      </c>
      <c r="L3936" s="373" t="s">
        <v>6052</v>
      </c>
    </row>
    <row r="3937" spans="1:12">
      <c r="A3937" s="2" t="s">
        <v>3954</v>
      </c>
      <c r="B3937" s="2">
        <v>2862</v>
      </c>
      <c r="C3937" s="2" t="s">
        <v>3153</v>
      </c>
      <c r="D3937" s="2" t="s">
        <v>3154</v>
      </c>
      <c r="E3937" s="2">
        <v>90.02</v>
      </c>
      <c r="F3937" s="2">
        <v>90.02</v>
      </c>
      <c r="G3937" s="34">
        <v>43911</v>
      </c>
      <c r="H3937" s="2">
        <v>6</v>
      </c>
      <c r="I3937" s="2" t="s">
        <v>4179</v>
      </c>
      <c r="J3937" s="2" t="s">
        <v>6051</v>
      </c>
      <c r="K3937" s="2" t="s">
        <v>3150</v>
      </c>
      <c r="L3937" s="373" t="s">
        <v>6052</v>
      </c>
    </row>
    <row r="3938" spans="1:12">
      <c r="A3938" s="2" t="s">
        <v>3152</v>
      </c>
      <c r="B3938" s="2">
        <v>624776</v>
      </c>
      <c r="C3938" s="2" t="s">
        <v>3153</v>
      </c>
      <c r="D3938" s="2" t="s">
        <v>3154</v>
      </c>
      <c r="E3938" s="2">
        <v>8550.01</v>
      </c>
      <c r="F3938" s="2">
        <v>8550.01</v>
      </c>
      <c r="G3938" s="34">
        <v>43902</v>
      </c>
      <c r="H3938" s="2">
        <v>15</v>
      </c>
      <c r="I3938" s="2" t="s">
        <v>4179</v>
      </c>
      <c r="J3938" s="2" t="s">
        <v>6051</v>
      </c>
      <c r="K3938" s="2" t="s">
        <v>3150</v>
      </c>
      <c r="L3938" s="373" t="s">
        <v>6052</v>
      </c>
    </row>
    <row r="3939" spans="1:12">
      <c r="A3939" s="2" t="s">
        <v>3954</v>
      </c>
      <c r="B3939" s="2">
        <v>2862</v>
      </c>
      <c r="C3939" s="2" t="s">
        <v>3153</v>
      </c>
      <c r="D3939" s="2" t="s">
        <v>3154</v>
      </c>
      <c r="E3939" s="2">
        <v>1632.58</v>
      </c>
      <c r="F3939" s="2">
        <v>1632.58</v>
      </c>
      <c r="G3939" s="34">
        <v>43886</v>
      </c>
      <c r="H3939" s="2">
        <v>31</v>
      </c>
      <c r="I3939" s="2" t="s">
        <v>4177</v>
      </c>
      <c r="J3939" s="2" t="s">
        <v>6051</v>
      </c>
      <c r="K3939" s="2" t="s">
        <v>3150</v>
      </c>
      <c r="L3939" s="373" t="s">
        <v>6052</v>
      </c>
    </row>
    <row r="3940" spans="1:12">
      <c r="A3940" s="2" t="s">
        <v>3954</v>
      </c>
      <c r="B3940" s="2">
        <v>2862</v>
      </c>
      <c r="C3940" s="2" t="s">
        <v>3153</v>
      </c>
      <c r="D3940" s="2" t="s">
        <v>3154</v>
      </c>
      <c r="E3940" s="2">
        <v>3915</v>
      </c>
      <c r="F3940" s="2">
        <v>3915</v>
      </c>
      <c r="G3940" s="34">
        <v>43896</v>
      </c>
      <c r="H3940" s="2">
        <v>21</v>
      </c>
      <c r="I3940" s="2" t="s">
        <v>4179</v>
      </c>
      <c r="J3940" s="2" t="s">
        <v>6051</v>
      </c>
      <c r="K3940" s="2" t="s">
        <v>3150</v>
      </c>
      <c r="L3940" s="373" t="s">
        <v>6052</v>
      </c>
    </row>
    <row r="3941" spans="1:12">
      <c r="A3941" s="2" t="s">
        <v>3167</v>
      </c>
      <c r="B3941" s="2">
        <v>622990</v>
      </c>
      <c r="C3941" s="2" t="s">
        <v>3153</v>
      </c>
      <c r="D3941" s="2" t="s">
        <v>3154</v>
      </c>
      <c r="E3941" s="2">
        <v>5286.61</v>
      </c>
      <c r="F3941" s="2">
        <v>5286.61</v>
      </c>
      <c r="G3941" s="34">
        <v>43886</v>
      </c>
      <c r="H3941" s="2">
        <v>31</v>
      </c>
      <c r="I3941" s="2" t="s">
        <v>4177</v>
      </c>
      <c r="J3941" s="2" t="s">
        <v>6051</v>
      </c>
      <c r="K3941" s="2" t="s">
        <v>3150</v>
      </c>
      <c r="L3941" s="373" t="s">
        <v>6052</v>
      </c>
    </row>
    <row r="3942" spans="1:12">
      <c r="A3942" s="2" t="s">
        <v>3954</v>
      </c>
      <c r="B3942" s="2">
        <v>2862</v>
      </c>
      <c r="C3942" s="2" t="s">
        <v>3153</v>
      </c>
      <c r="D3942" s="2" t="s">
        <v>3154</v>
      </c>
      <c r="E3942" s="2">
        <v>9669.58</v>
      </c>
      <c r="F3942" s="2">
        <v>9669.58</v>
      </c>
      <c r="G3942" s="34">
        <v>43888</v>
      </c>
      <c r="H3942" s="2">
        <v>29</v>
      </c>
      <c r="I3942" s="2" t="s">
        <v>4179</v>
      </c>
      <c r="J3942" s="2" t="s">
        <v>6051</v>
      </c>
      <c r="K3942" s="2" t="s">
        <v>3150</v>
      </c>
      <c r="L3942" s="373" t="s">
        <v>6052</v>
      </c>
    </row>
    <row r="3943" spans="1:12">
      <c r="A3943" s="2" t="s">
        <v>3946</v>
      </c>
      <c r="B3943" s="2">
        <v>628736</v>
      </c>
      <c r="C3943" s="2" t="s">
        <v>3153</v>
      </c>
      <c r="D3943" s="2" t="s">
        <v>3154</v>
      </c>
      <c r="E3943" s="2">
        <v>13481</v>
      </c>
      <c r="F3943" s="2">
        <v>13481</v>
      </c>
      <c r="G3943" s="34">
        <v>43897</v>
      </c>
      <c r="H3943" s="2">
        <v>20</v>
      </c>
      <c r="I3943" s="2" t="s">
        <v>4179</v>
      </c>
      <c r="J3943" s="2" t="s">
        <v>6051</v>
      </c>
      <c r="K3943" s="2" t="s">
        <v>3150</v>
      </c>
      <c r="L3943" s="373" t="s">
        <v>6052</v>
      </c>
    </row>
    <row r="3944" spans="1:12">
      <c r="A3944" s="2" t="s">
        <v>3946</v>
      </c>
      <c r="B3944" s="2">
        <v>628736</v>
      </c>
      <c r="C3944" s="2" t="s">
        <v>3153</v>
      </c>
      <c r="D3944" s="2" t="s">
        <v>3154</v>
      </c>
      <c r="E3944" s="2">
        <v>1267.2</v>
      </c>
      <c r="F3944" s="2">
        <v>1267.2</v>
      </c>
      <c r="G3944" s="34">
        <v>43902</v>
      </c>
      <c r="H3944" s="2">
        <v>15</v>
      </c>
      <c r="I3944" s="2" t="s">
        <v>4179</v>
      </c>
      <c r="J3944" s="2" t="s">
        <v>6051</v>
      </c>
      <c r="K3944" s="2" t="s">
        <v>3150</v>
      </c>
      <c r="L3944" s="373" t="s">
        <v>6052</v>
      </c>
    </row>
    <row r="3945" spans="1:12">
      <c r="A3945" s="2" t="s">
        <v>3167</v>
      </c>
      <c r="B3945" s="2">
        <v>622990</v>
      </c>
      <c r="C3945" s="2" t="s">
        <v>3153</v>
      </c>
      <c r="D3945" s="2" t="s">
        <v>3154</v>
      </c>
      <c r="E3945" s="2">
        <v>1045.8</v>
      </c>
      <c r="F3945" s="2">
        <v>1045.8</v>
      </c>
      <c r="G3945" s="34">
        <v>43904</v>
      </c>
      <c r="H3945" s="2">
        <v>13</v>
      </c>
      <c r="I3945" s="2" t="s">
        <v>4179</v>
      </c>
      <c r="J3945" s="2" t="s">
        <v>6051</v>
      </c>
      <c r="K3945" s="2" t="s">
        <v>3150</v>
      </c>
      <c r="L3945" s="373" t="s">
        <v>6052</v>
      </c>
    </row>
    <row r="3946" spans="1:12">
      <c r="A3946" s="2" t="s">
        <v>3954</v>
      </c>
      <c r="B3946" s="2">
        <v>2862</v>
      </c>
      <c r="C3946" s="2" t="s">
        <v>3153</v>
      </c>
      <c r="D3946" s="2" t="s">
        <v>3154</v>
      </c>
      <c r="E3946" s="2">
        <v>80.099999999999994</v>
      </c>
      <c r="F3946" s="2">
        <v>80.099999999999994</v>
      </c>
      <c r="G3946" s="34">
        <v>43882</v>
      </c>
      <c r="H3946" s="2">
        <v>35</v>
      </c>
      <c r="I3946" s="2" t="s">
        <v>4177</v>
      </c>
      <c r="J3946" s="2" t="s">
        <v>6051</v>
      </c>
      <c r="K3946" s="2" t="s">
        <v>3150</v>
      </c>
      <c r="L3946" s="373" t="s">
        <v>6052</v>
      </c>
    </row>
    <row r="3947" spans="1:12">
      <c r="A3947" s="2" t="s">
        <v>3946</v>
      </c>
      <c r="B3947" s="2">
        <v>628736</v>
      </c>
      <c r="C3947" s="2" t="s">
        <v>3153</v>
      </c>
      <c r="D3947" s="2" t="s">
        <v>3154</v>
      </c>
      <c r="E3947" s="2">
        <v>5301</v>
      </c>
      <c r="F3947" s="2">
        <v>5301</v>
      </c>
      <c r="G3947" s="34">
        <v>43886</v>
      </c>
      <c r="H3947" s="2">
        <v>31</v>
      </c>
      <c r="I3947" s="2" t="s">
        <v>4177</v>
      </c>
      <c r="J3947" s="2" t="s">
        <v>6051</v>
      </c>
      <c r="K3947" s="2" t="s">
        <v>3150</v>
      </c>
      <c r="L3947" s="373" t="s">
        <v>6052</v>
      </c>
    </row>
    <row r="3948" spans="1:12">
      <c r="A3948" s="2" t="s">
        <v>3167</v>
      </c>
      <c r="B3948" s="2">
        <v>622990</v>
      </c>
      <c r="C3948" s="2" t="s">
        <v>3153</v>
      </c>
      <c r="D3948" s="2" t="s">
        <v>3154</v>
      </c>
      <c r="E3948" s="2">
        <v>2125.79</v>
      </c>
      <c r="F3948" s="2">
        <v>2125.79</v>
      </c>
      <c r="G3948" s="34">
        <v>43907</v>
      </c>
      <c r="H3948" s="2">
        <v>10</v>
      </c>
      <c r="I3948" s="2" t="s">
        <v>4179</v>
      </c>
      <c r="J3948" s="2" t="s">
        <v>6051</v>
      </c>
      <c r="K3948" s="2" t="s">
        <v>3150</v>
      </c>
      <c r="L3948" s="373" t="s">
        <v>6052</v>
      </c>
    </row>
    <row r="3949" spans="1:12">
      <c r="A3949" s="2" t="s">
        <v>3954</v>
      </c>
      <c r="B3949" s="2">
        <v>2862</v>
      </c>
      <c r="C3949" s="2" t="s">
        <v>3153</v>
      </c>
      <c r="D3949" s="2" t="s">
        <v>3154</v>
      </c>
      <c r="E3949" s="2">
        <v>6658.2</v>
      </c>
      <c r="F3949" s="2">
        <v>6658.2</v>
      </c>
      <c r="G3949" s="34">
        <v>43907</v>
      </c>
      <c r="H3949" s="2">
        <v>10</v>
      </c>
      <c r="I3949" s="2" t="s">
        <v>4179</v>
      </c>
      <c r="J3949" s="2" t="s">
        <v>6051</v>
      </c>
      <c r="K3949" s="2" t="s">
        <v>3150</v>
      </c>
      <c r="L3949" s="373" t="s">
        <v>6052</v>
      </c>
    </row>
    <row r="3950" spans="1:12">
      <c r="A3950" s="2" t="s">
        <v>3954</v>
      </c>
      <c r="B3950" s="2">
        <v>2862</v>
      </c>
      <c r="C3950" s="2" t="s">
        <v>3153</v>
      </c>
      <c r="D3950" s="2" t="s">
        <v>3154</v>
      </c>
      <c r="E3950" s="2">
        <v>11700.94</v>
      </c>
      <c r="F3950" s="2">
        <v>11700.94</v>
      </c>
      <c r="G3950" s="34">
        <v>43909</v>
      </c>
      <c r="H3950" s="2">
        <v>8</v>
      </c>
      <c r="I3950" s="2" t="s">
        <v>4179</v>
      </c>
      <c r="J3950" s="2" t="s">
        <v>6051</v>
      </c>
      <c r="K3950" s="2" t="s">
        <v>3150</v>
      </c>
      <c r="L3950" s="373" t="s">
        <v>6052</v>
      </c>
    </row>
    <row r="3951" spans="1:12">
      <c r="A3951" s="2" t="s">
        <v>3954</v>
      </c>
      <c r="B3951" s="2">
        <v>2862</v>
      </c>
      <c r="C3951" s="2" t="s">
        <v>3153</v>
      </c>
      <c r="D3951" s="2" t="s">
        <v>3154</v>
      </c>
      <c r="E3951" s="2">
        <v>4140</v>
      </c>
      <c r="F3951" s="2">
        <v>4140</v>
      </c>
      <c r="G3951" s="34">
        <v>43896</v>
      </c>
      <c r="H3951" s="2">
        <v>21</v>
      </c>
      <c r="I3951" s="2" t="s">
        <v>4179</v>
      </c>
      <c r="J3951" s="2" t="s">
        <v>6051</v>
      </c>
      <c r="K3951" s="2" t="s">
        <v>3150</v>
      </c>
      <c r="L3951" s="373" t="s">
        <v>6052</v>
      </c>
    </row>
    <row r="3952" spans="1:12">
      <c r="A3952" s="2" t="s">
        <v>3167</v>
      </c>
      <c r="B3952" s="2">
        <v>622990</v>
      </c>
      <c r="C3952" s="2" t="s">
        <v>3153</v>
      </c>
      <c r="D3952" s="2" t="s">
        <v>3154</v>
      </c>
      <c r="E3952" s="2">
        <v>8302.5</v>
      </c>
      <c r="F3952" s="2">
        <v>8302.5</v>
      </c>
      <c r="G3952" s="34">
        <v>43896</v>
      </c>
      <c r="H3952" s="2">
        <v>21</v>
      </c>
      <c r="I3952" s="2" t="s">
        <v>4179</v>
      </c>
      <c r="J3952" s="2" t="s">
        <v>6051</v>
      </c>
      <c r="K3952" s="2" t="s">
        <v>3150</v>
      </c>
      <c r="L3952" s="373" t="s">
        <v>6052</v>
      </c>
    </row>
    <row r="3953" spans="1:12">
      <c r="A3953" s="2" t="s">
        <v>3954</v>
      </c>
      <c r="B3953" s="2">
        <v>2862</v>
      </c>
      <c r="C3953" s="2" t="s">
        <v>3153</v>
      </c>
      <c r="D3953" s="2" t="s">
        <v>3154</v>
      </c>
      <c r="E3953" s="2">
        <v>480.61</v>
      </c>
      <c r="F3953" s="2">
        <v>480.61</v>
      </c>
      <c r="G3953" s="34">
        <v>43908</v>
      </c>
      <c r="H3953" s="2">
        <v>9</v>
      </c>
      <c r="I3953" s="2" t="s">
        <v>4179</v>
      </c>
      <c r="J3953" s="2" t="s">
        <v>6051</v>
      </c>
      <c r="K3953" s="2" t="s">
        <v>3150</v>
      </c>
      <c r="L3953" s="373" t="s">
        <v>6052</v>
      </c>
    </row>
    <row r="3954" spans="1:12">
      <c r="A3954" s="2" t="s">
        <v>3167</v>
      </c>
      <c r="B3954" s="2">
        <v>622990</v>
      </c>
      <c r="C3954" s="2" t="s">
        <v>3153</v>
      </c>
      <c r="D3954" s="2" t="s">
        <v>3154</v>
      </c>
      <c r="E3954" s="2">
        <v>17941.52</v>
      </c>
      <c r="F3954" s="2">
        <v>17941.52</v>
      </c>
      <c r="G3954" s="34">
        <v>43885</v>
      </c>
      <c r="H3954" s="2">
        <v>32</v>
      </c>
      <c r="I3954" s="2" t="s">
        <v>4177</v>
      </c>
      <c r="J3954" s="2" t="s">
        <v>6051</v>
      </c>
      <c r="K3954" s="2" t="s">
        <v>3150</v>
      </c>
      <c r="L3954" s="373" t="s">
        <v>6052</v>
      </c>
    </row>
    <row r="3955" spans="1:12">
      <c r="A3955" s="2" t="s">
        <v>3167</v>
      </c>
      <c r="B3955" s="2">
        <v>622990</v>
      </c>
      <c r="C3955" s="2" t="s">
        <v>3153</v>
      </c>
      <c r="D3955" s="2" t="s">
        <v>3154</v>
      </c>
      <c r="E3955" s="2">
        <v>3401.98</v>
      </c>
      <c r="F3955" s="2">
        <v>3401.98</v>
      </c>
      <c r="G3955" s="34">
        <v>43888</v>
      </c>
      <c r="H3955" s="2">
        <v>29</v>
      </c>
      <c r="I3955" s="2" t="s">
        <v>4179</v>
      </c>
      <c r="J3955" s="2" t="s">
        <v>6051</v>
      </c>
      <c r="K3955" s="2" t="s">
        <v>3150</v>
      </c>
      <c r="L3955" s="373" t="s">
        <v>6052</v>
      </c>
    </row>
    <row r="3956" spans="1:12">
      <c r="A3956" s="2" t="s">
        <v>6054</v>
      </c>
      <c r="B3956" s="2">
        <v>168131</v>
      </c>
      <c r="C3956" s="2" t="s">
        <v>3153</v>
      </c>
      <c r="D3956" s="2" t="s">
        <v>3154</v>
      </c>
      <c r="E3956" s="2">
        <v>670.49</v>
      </c>
      <c r="F3956" s="2">
        <v>670.49</v>
      </c>
      <c r="G3956" s="34">
        <v>43881</v>
      </c>
      <c r="H3956" s="2">
        <v>36</v>
      </c>
      <c r="I3956" s="2" t="s">
        <v>4177</v>
      </c>
      <c r="J3956" s="2" t="s">
        <v>6051</v>
      </c>
      <c r="K3956" s="2" t="s">
        <v>3150</v>
      </c>
      <c r="L3956" s="373" t="s">
        <v>6052</v>
      </c>
    </row>
    <row r="3957" spans="1:12">
      <c r="A3957" s="2" t="s">
        <v>3954</v>
      </c>
      <c r="B3957" s="2">
        <v>2862</v>
      </c>
      <c r="C3957" s="2" t="s">
        <v>3153</v>
      </c>
      <c r="D3957" s="2" t="s">
        <v>3154</v>
      </c>
      <c r="E3957" s="2">
        <v>8260.2099999999991</v>
      </c>
      <c r="F3957" s="2">
        <v>8260.2099999999991</v>
      </c>
      <c r="G3957" s="34">
        <v>43897</v>
      </c>
      <c r="H3957" s="2">
        <v>20</v>
      </c>
      <c r="I3957" s="2" t="s">
        <v>4179</v>
      </c>
      <c r="J3957" s="2" t="s">
        <v>6051</v>
      </c>
      <c r="K3957" s="2" t="s">
        <v>3150</v>
      </c>
      <c r="L3957" s="373" t="s">
        <v>6052</v>
      </c>
    </row>
    <row r="3958" spans="1:12">
      <c r="A3958" s="2" t="s">
        <v>3954</v>
      </c>
      <c r="B3958" s="2">
        <v>2862</v>
      </c>
      <c r="C3958" s="2" t="s">
        <v>3153</v>
      </c>
      <c r="D3958" s="2" t="s">
        <v>3154</v>
      </c>
      <c r="E3958" s="2">
        <v>4122.01</v>
      </c>
      <c r="F3958" s="2">
        <v>4122.01</v>
      </c>
      <c r="G3958" s="34">
        <v>43879</v>
      </c>
      <c r="H3958" s="2">
        <v>38</v>
      </c>
      <c r="I3958" s="2" t="s">
        <v>4177</v>
      </c>
      <c r="J3958" s="2" t="s">
        <v>6051</v>
      </c>
      <c r="K3958" s="2" t="s">
        <v>3150</v>
      </c>
      <c r="L3958" s="373" t="s">
        <v>6052</v>
      </c>
    </row>
    <row r="3959" spans="1:12">
      <c r="A3959" s="2" t="s">
        <v>3954</v>
      </c>
      <c r="B3959" s="2">
        <v>2862</v>
      </c>
      <c r="C3959" s="2" t="s">
        <v>3153</v>
      </c>
      <c r="D3959" s="2" t="s">
        <v>3154</v>
      </c>
      <c r="E3959" s="2">
        <v>4275.01</v>
      </c>
      <c r="F3959" s="2">
        <v>4275.01</v>
      </c>
      <c r="G3959" s="34">
        <v>43896</v>
      </c>
      <c r="H3959" s="2">
        <v>21</v>
      </c>
      <c r="I3959" s="2" t="s">
        <v>4179</v>
      </c>
      <c r="J3959" s="2" t="s">
        <v>6051</v>
      </c>
      <c r="K3959" s="2" t="s">
        <v>3150</v>
      </c>
      <c r="L3959" s="373" t="s">
        <v>6052</v>
      </c>
    </row>
    <row r="3960" spans="1:12">
      <c r="A3960" s="2" t="s">
        <v>3954</v>
      </c>
      <c r="B3960" s="2">
        <v>2862</v>
      </c>
      <c r="C3960" s="2" t="s">
        <v>3153</v>
      </c>
      <c r="D3960" s="2" t="s">
        <v>3154</v>
      </c>
      <c r="E3960" s="2">
        <v>4942.8</v>
      </c>
      <c r="F3960" s="2">
        <v>4942.8</v>
      </c>
      <c r="G3960" s="34">
        <v>43908</v>
      </c>
      <c r="H3960" s="2">
        <v>9</v>
      </c>
      <c r="I3960" s="2" t="s">
        <v>4179</v>
      </c>
      <c r="J3960" s="2" t="s">
        <v>6051</v>
      </c>
      <c r="K3960" s="2" t="s">
        <v>3150</v>
      </c>
      <c r="L3960" s="373" t="s">
        <v>6052</v>
      </c>
    </row>
    <row r="3961" spans="1:12">
      <c r="A3961" s="2" t="s">
        <v>3167</v>
      </c>
      <c r="B3961" s="2">
        <v>622990</v>
      </c>
      <c r="C3961" s="2" t="s">
        <v>3153</v>
      </c>
      <c r="D3961" s="2" t="s">
        <v>3154</v>
      </c>
      <c r="E3961" s="2">
        <v>495</v>
      </c>
      <c r="F3961" s="2">
        <v>495</v>
      </c>
      <c r="G3961" s="34">
        <v>43904</v>
      </c>
      <c r="H3961" s="2">
        <v>13</v>
      </c>
      <c r="I3961" s="2" t="s">
        <v>4179</v>
      </c>
      <c r="J3961" s="2" t="s">
        <v>6051</v>
      </c>
      <c r="K3961" s="2" t="s">
        <v>3150</v>
      </c>
      <c r="L3961" s="373" t="s">
        <v>6052</v>
      </c>
    </row>
    <row r="3962" spans="1:12">
      <c r="A3962" s="2" t="s">
        <v>3167</v>
      </c>
      <c r="B3962" s="2">
        <v>622990</v>
      </c>
      <c r="C3962" s="2" t="s">
        <v>3153</v>
      </c>
      <c r="D3962" s="2" t="s">
        <v>3154</v>
      </c>
      <c r="E3962" s="2">
        <v>12545.1</v>
      </c>
      <c r="F3962" s="2">
        <v>12545.1</v>
      </c>
      <c r="G3962" s="34">
        <v>43874</v>
      </c>
      <c r="H3962" s="2">
        <v>43</v>
      </c>
      <c r="I3962" s="2" t="s">
        <v>4177</v>
      </c>
      <c r="J3962" s="2" t="s">
        <v>6051</v>
      </c>
      <c r="K3962" s="2" t="s">
        <v>3150</v>
      </c>
      <c r="L3962" s="373" t="s">
        <v>6052</v>
      </c>
    </row>
    <row r="3963" spans="1:12">
      <c r="A3963" s="2" t="s">
        <v>3954</v>
      </c>
      <c r="B3963" s="2">
        <v>2862</v>
      </c>
      <c r="C3963" s="2" t="s">
        <v>3153</v>
      </c>
      <c r="D3963" s="2" t="s">
        <v>3154</v>
      </c>
      <c r="E3963" s="2">
        <v>10103.42</v>
      </c>
      <c r="F3963" s="2">
        <v>10103.42</v>
      </c>
      <c r="G3963" s="34">
        <v>43910</v>
      </c>
      <c r="H3963" s="2">
        <v>7</v>
      </c>
      <c r="I3963" s="2" t="s">
        <v>4179</v>
      </c>
      <c r="J3963" s="2" t="s">
        <v>6051</v>
      </c>
      <c r="K3963" s="2" t="s">
        <v>3150</v>
      </c>
      <c r="L3963" s="373" t="s">
        <v>6052</v>
      </c>
    </row>
    <row r="3964" spans="1:12">
      <c r="A3964" s="2" t="s">
        <v>3946</v>
      </c>
      <c r="B3964" s="2">
        <v>628736</v>
      </c>
      <c r="C3964" s="2" t="s">
        <v>3153</v>
      </c>
      <c r="D3964" s="2" t="s">
        <v>3154</v>
      </c>
      <c r="E3964" s="2">
        <v>19377.900000000001</v>
      </c>
      <c r="F3964" s="2">
        <v>19377.900000000001</v>
      </c>
      <c r="G3964" s="34">
        <v>43909</v>
      </c>
      <c r="H3964" s="2">
        <v>8</v>
      </c>
      <c r="I3964" s="2" t="s">
        <v>4179</v>
      </c>
      <c r="J3964" s="2" t="s">
        <v>6051</v>
      </c>
      <c r="K3964" s="2" t="s">
        <v>3150</v>
      </c>
      <c r="L3964" s="373" t="s">
        <v>6052</v>
      </c>
    </row>
    <row r="3965" spans="1:12">
      <c r="A3965" s="2" t="s">
        <v>3946</v>
      </c>
      <c r="B3965" s="2">
        <v>628736</v>
      </c>
      <c r="C3965" s="2" t="s">
        <v>3153</v>
      </c>
      <c r="D3965" s="2" t="s">
        <v>3154</v>
      </c>
      <c r="E3965" s="2">
        <v>5942.7</v>
      </c>
      <c r="F3965" s="2">
        <v>5942.7</v>
      </c>
      <c r="G3965" s="34">
        <v>43880</v>
      </c>
      <c r="H3965" s="2">
        <v>37</v>
      </c>
      <c r="I3965" s="2" t="s">
        <v>4177</v>
      </c>
      <c r="J3965" s="2" t="s">
        <v>6051</v>
      </c>
      <c r="K3965" s="2" t="s">
        <v>3150</v>
      </c>
      <c r="L3965" s="373" t="s">
        <v>6052</v>
      </c>
    </row>
    <row r="3966" spans="1:12">
      <c r="A3966" s="2" t="s">
        <v>3954</v>
      </c>
      <c r="B3966" s="2">
        <v>2862</v>
      </c>
      <c r="C3966" s="2" t="s">
        <v>3153</v>
      </c>
      <c r="D3966" s="2" t="s">
        <v>3154</v>
      </c>
      <c r="E3966" s="2">
        <v>2434.5</v>
      </c>
      <c r="F3966" s="2">
        <v>2434.5</v>
      </c>
      <c r="G3966" s="34">
        <v>43904</v>
      </c>
      <c r="H3966" s="2">
        <v>13</v>
      </c>
      <c r="I3966" s="2" t="s">
        <v>4179</v>
      </c>
      <c r="J3966" s="2" t="s">
        <v>6051</v>
      </c>
      <c r="K3966" s="2" t="s">
        <v>3150</v>
      </c>
      <c r="L3966" s="373" t="s">
        <v>6052</v>
      </c>
    </row>
    <row r="3967" spans="1:12">
      <c r="A3967" s="2" t="s">
        <v>3954</v>
      </c>
      <c r="B3967" s="2">
        <v>2862</v>
      </c>
      <c r="C3967" s="2" t="s">
        <v>3153</v>
      </c>
      <c r="D3967" s="2" t="s">
        <v>3154</v>
      </c>
      <c r="E3967" s="2">
        <v>17965.82</v>
      </c>
      <c r="F3967" s="2">
        <v>17965.82</v>
      </c>
      <c r="G3967" s="34">
        <v>43894</v>
      </c>
      <c r="H3967" s="2">
        <v>23</v>
      </c>
      <c r="I3967" s="2" t="s">
        <v>4179</v>
      </c>
      <c r="J3967" s="2" t="s">
        <v>6055</v>
      </c>
      <c r="K3967" s="2" t="s">
        <v>3159</v>
      </c>
      <c r="L3967" s="373" t="s">
        <v>6052</v>
      </c>
    </row>
    <row r="3968" spans="1:12">
      <c r="A3968" s="2" t="s">
        <v>3167</v>
      </c>
      <c r="B3968" s="2">
        <v>622990</v>
      </c>
      <c r="C3968" s="2" t="s">
        <v>3153</v>
      </c>
      <c r="D3968" s="2" t="s">
        <v>3154</v>
      </c>
      <c r="E3968" s="2">
        <v>16870.5</v>
      </c>
      <c r="F3968" s="2">
        <v>16870.5</v>
      </c>
      <c r="G3968" s="34">
        <v>43881</v>
      </c>
      <c r="H3968" s="2">
        <v>36</v>
      </c>
      <c r="I3968" s="2" t="s">
        <v>4177</v>
      </c>
      <c r="J3968" s="2" t="s">
        <v>6055</v>
      </c>
      <c r="K3968" s="2" t="s">
        <v>3159</v>
      </c>
      <c r="L3968" s="373" t="s">
        <v>6052</v>
      </c>
    </row>
    <row r="3969" spans="1:12">
      <c r="A3969" s="2" t="s">
        <v>3152</v>
      </c>
      <c r="B3969" s="2">
        <v>624776</v>
      </c>
      <c r="C3969" s="2" t="s">
        <v>3153</v>
      </c>
      <c r="D3969" s="2" t="s">
        <v>3154</v>
      </c>
      <c r="E3969" s="2">
        <v>13409.99</v>
      </c>
      <c r="F3969" s="2">
        <v>13409.99</v>
      </c>
      <c r="G3969" s="34">
        <v>43908</v>
      </c>
      <c r="H3969" s="2">
        <v>9</v>
      </c>
      <c r="I3969" s="2" t="s">
        <v>4179</v>
      </c>
      <c r="J3969" s="2" t="s">
        <v>6055</v>
      </c>
      <c r="K3969" s="2" t="s">
        <v>3159</v>
      </c>
      <c r="L3969" s="373" t="s">
        <v>6052</v>
      </c>
    </row>
    <row r="3970" spans="1:12">
      <c r="A3970" s="2" t="s">
        <v>3954</v>
      </c>
      <c r="B3970" s="2">
        <v>2862</v>
      </c>
      <c r="C3970" s="2" t="s">
        <v>3153</v>
      </c>
      <c r="D3970" s="2" t="s">
        <v>3154</v>
      </c>
      <c r="E3970" s="2">
        <v>12765.61</v>
      </c>
      <c r="F3970" s="2">
        <v>12765.61</v>
      </c>
      <c r="G3970" s="34">
        <v>43907</v>
      </c>
      <c r="H3970" s="2">
        <v>10</v>
      </c>
      <c r="I3970" s="2" t="s">
        <v>4179</v>
      </c>
      <c r="J3970" s="2" t="s">
        <v>6055</v>
      </c>
      <c r="K3970" s="2" t="s">
        <v>3159</v>
      </c>
      <c r="L3970" s="373" t="s">
        <v>6052</v>
      </c>
    </row>
    <row r="3971" spans="1:12">
      <c r="A3971" s="2" t="s">
        <v>3954</v>
      </c>
      <c r="B3971" s="2">
        <v>2862</v>
      </c>
      <c r="C3971" s="2" t="s">
        <v>3153</v>
      </c>
      <c r="D3971" s="2" t="s">
        <v>3154</v>
      </c>
      <c r="E3971" s="2">
        <v>1877.38</v>
      </c>
      <c r="F3971" s="2">
        <v>1877.38</v>
      </c>
      <c r="G3971" s="34">
        <v>43902</v>
      </c>
      <c r="H3971" s="2">
        <v>15</v>
      </c>
      <c r="I3971" s="2" t="s">
        <v>4179</v>
      </c>
      <c r="J3971" s="2" t="s">
        <v>6055</v>
      </c>
      <c r="K3971" s="2" t="s">
        <v>3159</v>
      </c>
      <c r="L3971" s="373" t="s">
        <v>6052</v>
      </c>
    </row>
    <row r="3972" spans="1:12">
      <c r="A3972" s="2" t="s">
        <v>6054</v>
      </c>
      <c r="B3972" s="2">
        <v>168131</v>
      </c>
      <c r="C3972" s="2" t="s">
        <v>3153</v>
      </c>
      <c r="D3972" s="2" t="s">
        <v>3154</v>
      </c>
      <c r="E3972" s="2">
        <v>6457.51</v>
      </c>
      <c r="F3972" s="2">
        <v>6457.51</v>
      </c>
      <c r="G3972" s="34">
        <v>43878</v>
      </c>
      <c r="H3972" s="2">
        <v>39</v>
      </c>
      <c r="I3972" s="2" t="s">
        <v>4177</v>
      </c>
      <c r="J3972" s="2" t="s">
        <v>6055</v>
      </c>
      <c r="K3972" s="2" t="s">
        <v>3159</v>
      </c>
      <c r="L3972" s="373" t="s">
        <v>6052</v>
      </c>
    </row>
    <row r="3973" spans="1:12">
      <c r="A3973" s="2" t="s">
        <v>3954</v>
      </c>
      <c r="B3973" s="2">
        <v>2862</v>
      </c>
      <c r="C3973" s="2" t="s">
        <v>3153</v>
      </c>
      <c r="D3973" s="2" t="s">
        <v>3154</v>
      </c>
      <c r="E3973" s="2">
        <v>5684.4</v>
      </c>
      <c r="F3973" s="2">
        <v>5684.4</v>
      </c>
      <c r="G3973" s="34">
        <v>43906</v>
      </c>
      <c r="H3973" s="2">
        <v>11</v>
      </c>
      <c r="I3973" s="2" t="s">
        <v>4179</v>
      </c>
      <c r="J3973" s="2" t="s">
        <v>6055</v>
      </c>
      <c r="K3973" s="2" t="s">
        <v>3159</v>
      </c>
      <c r="L3973" s="373" t="s">
        <v>6052</v>
      </c>
    </row>
    <row r="3974" spans="1:12">
      <c r="A3974" s="2" t="s">
        <v>6054</v>
      </c>
      <c r="B3974" s="2">
        <v>168131</v>
      </c>
      <c r="C3974" s="2" t="s">
        <v>3153</v>
      </c>
      <c r="D3974" s="2" t="s">
        <v>3154</v>
      </c>
      <c r="E3974" s="2">
        <v>522.02</v>
      </c>
      <c r="F3974" s="2">
        <v>522.02</v>
      </c>
      <c r="G3974" s="34">
        <v>43871</v>
      </c>
      <c r="H3974" s="2">
        <v>46</v>
      </c>
      <c r="I3974" s="2" t="s">
        <v>4177</v>
      </c>
      <c r="J3974" s="2" t="s">
        <v>6055</v>
      </c>
      <c r="K3974" s="2" t="s">
        <v>3159</v>
      </c>
      <c r="L3974" s="373" t="s">
        <v>6052</v>
      </c>
    </row>
    <row r="3975" spans="1:12">
      <c r="A3975" s="2" t="s">
        <v>3954</v>
      </c>
      <c r="B3975" s="2">
        <v>2862</v>
      </c>
      <c r="C3975" s="2" t="s">
        <v>3153</v>
      </c>
      <c r="D3975" s="2" t="s">
        <v>3154</v>
      </c>
      <c r="E3975" s="2">
        <v>3532.51</v>
      </c>
      <c r="F3975" s="2">
        <v>3532.51</v>
      </c>
      <c r="G3975" s="34">
        <v>43904</v>
      </c>
      <c r="H3975" s="2">
        <v>13</v>
      </c>
      <c r="I3975" s="2" t="s">
        <v>4179</v>
      </c>
      <c r="J3975" s="2" t="s">
        <v>6055</v>
      </c>
      <c r="K3975" s="2" t="s">
        <v>3159</v>
      </c>
      <c r="L3975" s="373" t="s">
        <v>6052</v>
      </c>
    </row>
    <row r="3976" spans="1:12">
      <c r="A3976" s="2" t="s">
        <v>3946</v>
      </c>
      <c r="B3976" s="2">
        <v>628736</v>
      </c>
      <c r="C3976" s="2" t="s">
        <v>3153</v>
      </c>
      <c r="D3976" s="2" t="s">
        <v>3154</v>
      </c>
      <c r="E3976" s="2">
        <v>11393.11</v>
      </c>
      <c r="F3976" s="2">
        <v>11393.11</v>
      </c>
      <c r="G3976" s="34">
        <v>43906</v>
      </c>
      <c r="H3976" s="2">
        <v>11</v>
      </c>
      <c r="I3976" s="2" t="s">
        <v>4179</v>
      </c>
      <c r="J3976" s="2" t="s">
        <v>6055</v>
      </c>
      <c r="K3976" s="2" t="s">
        <v>3159</v>
      </c>
      <c r="L3976" s="373" t="s">
        <v>6052</v>
      </c>
    </row>
    <row r="3977" spans="1:12">
      <c r="A3977" s="2" t="s">
        <v>3954</v>
      </c>
      <c r="B3977" s="2">
        <v>2862</v>
      </c>
      <c r="C3977" s="2" t="s">
        <v>3153</v>
      </c>
      <c r="D3977" s="2" t="s">
        <v>3154</v>
      </c>
      <c r="E3977" s="2">
        <v>2197.77</v>
      </c>
      <c r="F3977" s="2">
        <v>2197.77</v>
      </c>
      <c r="G3977" s="34">
        <v>43911</v>
      </c>
      <c r="H3977" s="2">
        <v>6</v>
      </c>
      <c r="I3977" s="2" t="s">
        <v>4179</v>
      </c>
      <c r="J3977" s="2" t="s">
        <v>6055</v>
      </c>
      <c r="K3977" s="2" t="s">
        <v>3159</v>
      </c>
      <c r="L3977" s="373" t="s">
        <v>6052</v>
      </c>
    </row>
    <row r="3978" spans="1:12">
      <c r="A3978" s="2" t="s">
        <v>3152</v>
      </c>
      <c r="B3978" s="2">
        <v>624776</v>
      </c>
      <c r="C3978" s="2" t="s">
        <v>3153</v>
      </c>
      <c r="D3978" s="2" t="s">
        <v>3154</v>
      </c>
      <c r="E3978" s="2">
        <v>14447.69</v>
      </c>
      <c r="F3978" s="2">
        <v>14447.69</v>
      </c>
      <c r="G3978" s="34">
        <v>43904</v>
      </c>
      <c r="H3978" s="2">
        <v>13</v>
      </c>
      <c r="I3978" s="2" t="s">
        <v>4179</v>
      </c>
      <c r="J3978" s="2" t="s">
        <v>6055</v>
      </c>
      <c r="K3978" s="2" t="s">
        <v>3159</v>
      </c>
      <c r="L3978" s="373" t="s">
        <v>6052</v>
      </c>
    </row>
    <row r="3979" spans="1:12">
      <c r="A3979" s="2" t="s">
        <v>3954</v>
      </c>
      <c r="B3979" s="2">
        <v>2862</v>
      </c>
      <c r="C3979" s="2" t="s">
        <v>3153</v>
      </c>
      <c r="D3979" s="2" t="s">
        <v>3154</v>
      </c>
      <c r="E3979" s="2">
        <v>8648.99</v>
      </c>
      <c r="F3979" s="2">
        <v>6790.83</v>
      </c>
      <c r="G3979" s="34">
        <v>43892</v>
      </c>
      <c r="H3979" s="2">
        <v>25</v>
      </c>
      <c r="I3979" s="2" t="s">
        <v>4179</v>
      </c>
      <c r="J3979" s="2" t="s">
        <v>6055</v>
      </c>
      <c r="K3979" s="2" t="s">
        <v>3159</v>
      </c>
      <c r="L3979" s="373" t="s">
        <v>6052</v>
      </c>
    </row>
    <row r="3980" spans="1:12">
      <c r="A3980" s="2" t="s">
        <v>3954</v>
      </c>
      <c r="B3980" s="2">
        <v>2862</v>
      </c>
      <c r="C3980" s="2" t="s">
        <v>3153</v>
      </c>
      <c r="D3980" s="2" t="s">
        <v>3154</v>
      </c>
      <c r="E3980" s="2">
        <v>441.01</v>
      </c>
      <c r="F3980" s="2">
        <v>441.01</v>
      </c>
      <c r="G3980" s="34">
        <v>43895</v>
      </c>
      <c r="H3980" s="2">
        <v>22</v>
      </c>
      <c r="I3980" s="2" t="s">
        <v>4179</v>
      </c>
      <c r="J3980" s="2" t="s">
        <v>6055</v>
      </c>
      <c r="K3980" s="2" t="s">
        <v>3159</v>
      </c>
      <c r="L3980" s="373" t="s">
        <v>6052</v>
      </c>
    </row>
    <row r="3981" spans="1:12">
      <c r="A3981" s="2" t="s">
        <v>6054</v>
      </c>
      <c r="B3981" s="2">
        <v>168131</v>
      </c>
      <c r="C3981" s="2" t="s">
        <v>3153</v>
      </c>
      <c r="D3981" s="2" t="s">
        <v>3154</v>
      </c>
      <c r="E3981" s="2">
        <v>2204.98</v>
      </c>
      <c r="F3981" s="2">
        <v>2204.98</v>
      </c>
      <c r="G3981" s="34">
        <v>43889</v>
      </c>
      <c r="H3981" s="2">
        <v>28</v>
      </c>
      <c r="I3981" s="2" t="s">
        <v>4179</v>
      </c>
      <c r="J3981" s="2" t="s">
        <v>6055</v>
      </c>
      <c r="K3981" s="2" t="s">
        <v>3159</v>
      </c>
      <c r="L3981" s="373" t="s">
        <v>6052</v>
      </c>
    </row>
    <row r="3982" spans="1:12">
      <c r="A3982" s="2" t="s">
        <v>3954</v>
      </c>
      <c r="B3982" s="2">
        <v>2862</v>
      </c>
      <c r="C3982" s="2" t="s">
        <v>3153</v>
      </c>
      <c r="D3982" s="2" t="s">
        <v>3154</v>
      </c>
      <c r="E3982" s="2">
        <v>4095.91</v>
      </c>
      <c r="F3982" s="2">
        <v>4095.91</v>
      </c>
      <c r="G3982" s="34">
        <v>43908</v>
      </c>
      <c r="H3982" s="2">
        <v>9</v>
      </c>
      <c r="I3982" s="2" t="s">
        <v>4179</v>
      </c>
      <c r="J3982" s="2" t="s">
        <v>6055</v>
      </c>
      <c r="K3982" s="2" t="s">
        <v>3159</v>
      </c>
      <c r="L3982" s="373" t="s">
        <v>6052</v>
      </c>
    </row>
    <row r="3983" spans="1:12">
      <c r="A3983" s="2" t="s">
        <v>6056</v>
      </c>
      <c r="B3983" s="2">
        <v>138016</v>
      </c>
      <c r="C3983" s="2" t="s">
        <v>3153</v>
      </c>
      <c r="D3983" s="2" t="s">
        <v>3154</v>
      </c>
      <c r="E3983" s="2">
        <v>1195.19</v>
      </c>
      <c r="F3983" s="2">
        <v>38.46</v>
      </c>
      <c r="G3983" s="34">
        <v>43899</v>
      </c>
      <c r="H3983" s="2">
        <v>18</v>
      </c>
      <c r="I3983" s="2" t="s">
        <v>4179</v>
      </c>
      <c r="J3983" s="2" t="s">
        <v>6055</v>
      </c>
      <c r="K3983" s="2" t="s">
        <v>3159</v>
      </c>
      <c r="L3983" s="373" t="s">
        <v>6052</v>
      </c>
    </row>
    <row r="3984" spans="1:12">
      <c r="A3984" s="2" t="s">
        <v>3946</v>
      </c>
      <c r="B3984" s="2">
        <v>628736</v>
      </c>
      <c r="C3984" s="2" t="s">
        <v>3153</v>
      </c>
      <c r="D3984" s="2" t="s">
        <v>3154</v>
      </c>
      <c r="E3984" s="2">
        <v>2069.1</v>
      </c>
      <c r="F3984" s="2">
        <v>2069.1</v>
      </c>
      <c r="G3984" s="34">
        <v>43865</v>
      </c>
      <c r="H3984" s="2">
        <v>52</v>
      </c>
      <c r="I3984" s="2" t="s">
        <v>4177</v>
      </c>
      <c r="J3984" s="2" t="s">
        <v>6055</v>
      </c>
      <c r="K3984" s="2" t="s">
        <v>3159</v>
      </c>
      <c r="L3984" s="373" t="s">
        <v>6052</v>
      </c>
    </row>
    <row r="3985" spans="1:12">
      <c r="A3985" s="2" t="s">
        <v>3152</v>
      </c>
      <c r="B3985" s="2">
        <v>624776</v>
      </c>
      <c r="C3985" s="2" t="s">
        <v>3153</v>
      </c>
      <c r="D3985" s="2" t="s">
        <v>3154</v>
      </c>
      <c r="E3985" s="2">
        <v>5060.72</v>
      </c>
      <c r="F3985" s="2">
        <v>5060.72</v>
      </c>
      <c r="G3985" s="34">
        <v>43909</v>
      </c>
      <c r="H3985" s="2">
        <v>8</v>
      </c>
      <c r="I3985" s="2" t="s">
        <v>4179</v>
      </c>
      <c r="J3985" s="2" t="s">
        <v>6055</v>
      </c>
      <c r="K3985" s="2" t="s">
        <v>3159</v>
      </c>
      <c r="L3985" s="373" t="s">
        <v>6052</v>
      </c>
    </row>
    <row r="3986" spans="1:12">
      <c r="A3986" s="2" t="s">
        <v>6056</v>
      </c>
      <c r="B3986" s="2">
        <v>138016</v>
      </c>
      <c r="C3986" s="2" t="s">
        <v>3153</v>
      </c>
      <c r="D3986" s="2" t="s">
        <v>3154</v>
      </c>
      <c r="E3986" s="2">
        <v>6255.03</v>
      </c>
      <c r="F3986" s="2">
        <v>6255.03</v>
      </c>
      <c r="G3986" s="34">
        <v>43902</v>
      </c>
      <c r="H3986" s="2">
        <v>15</v>
      </c>
      <c r="I3986" s="2" t="s">
        <v>4179</v>
      </c>
      <c r="J3986" s="2" t="s">
        <v>6055</v>
      </c>
      <c r="K3986" s="2" t="s">
        <v>3159</v>
      </c>
      <c r="L3986" s="373" t="s">
        <v>6052</v>
      </c>
    </row>
    <row r="3987" spans="1:12">
      <c r="A3987" s="2" t="s">
        <v>3954</v>
      </c>
      <c r="B3987" s="2">
        <v>2862</v>
      </c>
      <c r="C3987" s="2" t="s">
        <v>3153</v>
      </c>
      <c r="D3987" s="2" t="s">
        <v>3154</v>
      </c>
      <c r="E3987" s="2">
        <v>2379.61</v>
      </c>
      <c r="F3987" s="2">
        <v>2379.61</v>
      </c>
      <c r="G3987" s="34">
        <v>43903</v>
      </c>
      <c r="H3987" s="2">
        <v>14</v>
      </c>
      <c r="I3987" s="2" t="s">
        <v>4179</v>
      </c>
      <c r="J3987" s="2" t="s">
        <v>6055</v>
      </c>
      <c r="K3987" s="2" t="s">
        <v>3159</v>
      </c>
      <c r="L3987" s="373" t="s">
        <v>6052</v>
      </c>
    </row>
    <row r="3988" spans="1:12">
      <c r="A3988" s="2" t="s">
        <v>3946</v>
      </c>
      <c r="B3988" s="2">
        <v>628736</v>
      </c>
      <c r="C3988" s="2" t="s">
        <v>3153</v>
      </c>
      <c r="D3988" s="2" t="s">
        <v>3154</v>
      </c>
      <c r="E3988" s="2">
        <v>1431.01</v>
      </c>
      <c r="F3988" s="2">
        <v>1431.01</v>
      </c>
      <c r="G3988" s="34">
        <v>43886</v>
      </c>
      <c r="H3988" s="2">
        <v>31</v>
      </c>
      <c r="I3988" s="2" t="s">
        <v>4177</v>
      </c>
      <c r="J3988" s="2" t="s">
        <v>6055</v>
      </c>
      <c r="K3988" s="2" t="s">
        <v>3159</v>
      </c>
      <c r="L3988" s="373" t="s">
        <v>6052</v>
      </c>
    </row>
    <row r="3989" spans="1:12">
      <c r="A3989" s="2" t="s">
        <v>6054</v>
      </c>
      <c r="B3989" s="2">
        <v>168131</v>
      </c>
      <c r="C3989" s="2" t="s">
        <v>3153</v>
      </c>
      <c r="D3989" s="2" t="s">
        <v>3154</v>
      </c>
      <c r="E3989" s="2">
        <v>71.989999999999995</v>
      </c>
      <c r="F3989" s="2">
        <v>71.989999999999995</v>
      </c>
      <c r="G3989" s="34">
        <v>43889</v>
      </c>
      <c r="H3989" s="2">
        <v>28</v>
      </c>
      <c r="I3989" s="2" t="s">
        <v>4179</v>
      </c>
      <c r="J3989" s="2" t="s">
        <v>6055</v>
      </c>
      <c r="K3989" s="2" t="s">
        <v>3159</v>
      </c>
      <c r="L3989" s="373" t="s">
        <v>6052</v>
      </c>
    </row>
    <row r="3990" spans="1:12">
      <c r="A3990" s="2" t="s">
        <v>3954</v>
      </c>
      <c r="B3990" s="2">
        <v>2862</v>
      </c>
      <c r="C3990" s="2" t="s">
        <v>3153</v>
      </c>
      <c r="D3990" s="2" t="s">
        <v>3154</v>
      </c>
      <c r="E3990" s="2">
        <v>4184.99</v>
      </c>
      <c r="F3990" s="2">
        <v>4184.99</v>
      </c>
      <c r="G3990" s="34">
        <v>43899</v>
      </c>
      <c r="H3990" s="2">
        <v>18</v>
      </c>
      <c r="I3990" s="2" t="s">
        <v>4179</v>
      </c>
      <c r="J3990" s="2" t="s">
        <v>6055</v>
      </c>
      <c r="K3990" s="2" t="s">
        <v>3159</v>
      </c>
      <c r="L3990" s="373" t="s">
        <v>6052</v>
      </c>
    </row>
    <row r="3991" spans="1:12">
      <c r="A3991" s="2" t="s">
        <v>3954</v>
      </c>
      <c r="B3991" s="2">
        <v>2862</v>
      </c>
      <c r="C3991" s="2" t="s">
        <v>3153</v>
      </c>
      <c r="D3991" s="2" t="s">
        <v>3154</v>
      </c>
      <c r="E3991" s="2">
        <v>5350.52</v>
      </c>
      <c r="F3991" s="2">
        <v>5350.52</v>
      </c>
      <c r="G3991" s="34">
        <v>43904</v>
      </c>
      <c r="H3991" s="2">
        <v>13</v>
      </c>
      <c r="I3991" s="2" t="s">
        <v>4179</v>
      </c>
      <c r="J3991" s="2" t="s">
        <v>6055</v>
      </c>
      <c r="K3991" s="2" t="s">
        <v>3159</v>
      </c>
      <c r="L3991" s="373" t="s">
        <v>6052</v>
      </c>
    </row>
    <row r="3992" spans="1:12">
      <c r="A3992" s="2" t="s">
        <v>3954</v>
      </c>
      <c r="B3992" s="2">
        <v>2862</v>
      </c>
      <c r="C3992" s="2" t="s">
        <v>3153</v>
      </c>
      <c r="D3992" s="2" t="s">
        <v>3154</v>
      </c>
      <c r="E3992" s="2">
        <v>7630.16</v>
      </c>
      <c r="F3992" s="2">
        <v>7630.16</v>
      </c>
      <c r="G3992" s="34">
        <v>43907</v>
      </c>
      <c r="H3992" s="2">
        <v>10</v>
      </c>
      <c r="I3992" s="2" t="s">
        <v>4179</v>
      </c>
      <c r="J3992" s="2" t="s">
        <v>6055</v>
      </c>
      <c r="K3992" s="2" t="s">
        <v>3159</v>
      </c>
      <c r="L3992" s="373" t="s">
        <v>6052</v>
      </c>
    </row>
    <row r="3993" spans="1:12">
      <c r="A3993" s="2" t="s">
        <v>3954</v>
      </c>
      <c r="B3993" s="2">
        <v>2862</v>
      </c>
      <c r="C3993" s="2" t="s">
        <v>3153</v>
      </c>
      <c r="D3993" s="2" t="s">
        <v>3154</v>
      </c>
      <c r="E3993" s="2">
        <v>5948.99</v>
      </c>
      <c r="F3993" s="2">
        <v>5948.99</v>
      </c>
      <c r="G3993" s="34">
        <v>43902</v>
      </c>
      <c r="H3993" s="2">
        <v>15</v>
      </c>
      <c r="I3993" s="2" t="s">
        <v>4179</v>
      </c>
      <c r="J3993" s="2" t="s">
        <v>6055</v>
      </c>
      <c r="K3993" s="2" t="s">
        <v>3159</v>
      </c>
      <c r="L3993" s="373" t="s">
        <v>6052</v>
      </c>
    </row>
    <row r="3994" spans="1:12">
      <c r="A3994" s="2" t="s">
        <v>3954</v>
      </c>
      <c r="B3994" s="2">
        <v>2862</v>
      </c>
      <c r="C3994" s="2" t="s">
        <v>3153</v>
      </c>
      <c r="D3994" s="2" t="s">
        <v>3154</v>
      </c>
      <c r="E3994" s="2">
        <v>229.51</v>
      </c>
      <c r="F3994" s="2">
        <v>229.51</v>
      </c>
      <c r="G3994" s="34">
        <v>43909</v>
      </c>
      <c r="H3994" s="2">
        <v>8</v>
      </c>
      <c r="I3994" s="2" t="s">
        <v>4179</v>
      </c>
      <c r="J3994" s="2" t="s">
        <v>6055</v>
      </c>
      <c r="K3994" s="2" t="s">
        <v>3159</v>
      </c>
      <c r="L3994" s="373" t="s">
        <v>6052</v>
      </c>
    </row>
    <row r="3995" spans="1:12">
      <c r="A3995" s="2" t="s">
        <v>3954</v>
      </c>
      <c r="B3995" s="2">
        <v>2862</v>
      </c>
      <c r="C3995" s="2" t="s">
        <v>3153</v>
      </c>
      <c r="D3995" s="2" t="s">
        <v>3154</v>
      </c>
      <c r="E3995" s="2">
        <v>24.9</v>
      </c>
      <c r="F3995" s="2">
        <v>24.9</v>
      </c>
      <c r="G3995" s="34">
        <v>43893</v>
      </c>
      <c r="H3995" s="2">
        <v>24</v>
      </c>
      <c r="I3995" s="2" t="s">
        <v>4179</v>
      </c>
      <c r="J3995" s="2" t="s">
        <v>6055</v>
      </c>
      <c r="K3995" s="2" t="s">
        <v>3159</v>
      </c>
      <c r="L3995" s="373" t="s">
        <v>6052</v>
      </c>
    </row>
    <row r="3996" spans="1:12">
      <c r="A3996" s="2" t="s">
        <v>3167</v>
      </c>
      <c r="B3996" s="2">
        <v>622990</v>
      </c>
      <c r="C3996" s="2" t="s">
        <v>3153</v>
      </c>
      <c r="D3996" s="2" t="s">
        <v>3154</v>
      </c>
      <c r="E3996" s="2">
        <v>7148.74</v>
      </c>
      <c r="F3996" s="2">
        <v>7148.74</v>
      </c>
      <c r="G3996" s="34">
        <v>43907</v>
      </c>
      <c r="H3996" s="2">
        <v>10</v>
      </c>
      <c r="I3996" s="2" t="s">
        <v>4179</v>
      </c>
      <c r="J3996" s="2" t="s">
        <v>6055</v>
      </c>
      <c r="K3996" s="2" t="s">
        <v>3159</v>
      </c>
      <c r="L3996" s="373" t="s">
        <v>6052</v>
      </c>
    </row>
    <row r="3997" spans="1:12">
      <c r="A3997" s="2" t="s">
        <v>3946</v>
      </c>
      <c r="B3997" s="2">
        <v>628736</v>
      </c>
      <c r="C3997" s="2" t="s">
        <v>3153</v>
      </c>
      <c r="D3997" s="2" t="s">
        <v>3154</v>
      </c>
      <c r="E3997" s="2">
        <v>5905.8</v>
      </c>
      <c r="F3997" s="2">
        <v>5905.8</v>
      </c>
      <c r="G3997" s="34">
        <v>43907</v>
      </c>
      <c r="H3997" s="2">
        <v>10</v>
      </c>
      <c r="I3997" s="2" t="s">
        <v>4179</v>
      </c>
      <c r="J3997" s="2" t="s">
        <v>6055</v>
      </c>
      <c r="K3997" s="2" t="s">
        <v>3159</v>
      </c>
      <c r="L3997" s="373" t="s">
        <v>6052</v>
      </c>
    </row>
    <row r="3998" spans="1:12">
      <c r="A3998" s="2" t="s">
        <v>3954</v>
      </c>
      <c r="B3998" s="2">
        <v>2862</v>
      </c>
      <c r="C3998" s="2" t="s">
        <v>3153</v>
      </c>
      <c r="D3998" s="2" t="s">
        <v>3154</v>
      </c>
      <c r="E3998" s="2">
        <v>4323.57</v>
      </c>
      <c r="F3998" s="2">
        <v>4323.57</v>
      </c>
      <c r="G3998" s="34">
        <v>43910</v>
      </c>
      <c r="H3998" s="2">
        <v>7</v>
      </c>
      <c r="I3998" s="2" t="s">
        <v>4179</v>
      </c>
      <c r="J3998" s="2" t="s">
        <v>6055</v>
      </c>
      <c r="K3998" s="2" t="s">
        <v>3159</v>
      </c>
      <c r="L3998" s="373" t="s">
        <v>6052</v>
      </c>
    </row>
    <row r="3999" spans="1:12">
      <c r="A3999" s="2" t="s">
        <v>6054</v>
      </c>
      <c r="B3999" s="2">
        <v>168131</v>
      </c>
      <c r="C3999" s="2" t="s">
        <v>3153</v>
      </c>
      <c r="D3999" s="2" t="s">
        <v>3154</v>
      </c>
      <c r="E3999" s="2">
        <v>351</v>
      </c>
      <c r="F3999" s="2">
        <v>351</v>
      </c>
      <c r="G3999" s="34">
        <v>43861</v>
      </c>
      <c r="H3999" s="2">
        <v>56</v>
      </c>
      <c r="I3999" s="2" t="s">
        <v>4177</v>
      </c>
      <c r="J3999" s="2" t="s">
        <v>6055</v>
      </c>
      <c r="K3999" s="2" t="s">
        <v>3159</v>
      </c>
      <c r="L3999" s="373" t="s">
        <v>6052</v>
      </c>
    </row>
    <row r="4000" spans="1:12">
      <c r="A4000" s="2" t="s">
        <v>3954</v>
      </c>
      <c r="B4000" s="2">
        <v>2862</v>
      </c>
      <c r="C4000" s="2" t="s">
        <v>3153</v>
      </c>
      <c r="D4000" s="2" t="s">
        <v>3154</v>
      </c>
      <c r="E4000" s="2">
        <v>2173.4899999999998</v>
      </c>
      <c r="F4000" s="2">
        <v>2173.4899999999998</v>
      </c>
      <c r="G4000" s="34">
        <v>43908</v>
      </c>
      <c r="H4000" s="2">
        <v>9</v>
      </c>
      <c r="I4000" s="2" t="s">
        <v>4179</v>
      </c>
      <c r="J4000" s="2" t="s">
        <v>6055</v>
      </c>
      <c r="K4000" s="2" t="s">
        <v>3159</v>
      </c>
      <c r="L4000" s="373" t="s">
        <v>6052</v>
      </c>
    </row>
    <row r="4001" spans="1:12">
      <c r="A4001" s="2" t="s">
        <v>3954</v>
      </c>
      <c r="B4001" s="2">
        <v>2862</v>
      </c>
      <c r="C4001" s="2" t="s">
        <v>3153</v>
      </c>
      <c r="D4001" s="2" t="s">
        <v>3154</v>
      </c>
      <c r="E4001" s="2">
        <v>4851.01</v>
      </c>
      <c r="F4001" s="2">
        <v>4851.01</v>
      </c>
      <c r="G4001" s="34">
        <v>43904</v>
      </c>
      <c r="H4001" s="2">
        <v>13</v>
      </c>
      <c r="I4001" s="2" t="s">
        <v>4179</v>
      </c>
      <c r="J4001" s="2" t="s">
        <v>6055</v>
      </c>
      <c r="K4001" s="2" t="s">
        <v>3159</v>
      </c>
      <c r="L4001" s="373" t="s">
        <v>6052</v>
      </c>
    </row>
    <row r="4002" spans="1:12">
      <c r="A4002" s="2" t="s">
        <v>3946</v>
      </c>
      <c r="B4002" s="2">
        <v>628736</v>
      </c>
      <c r="C4002" s="2" t="s">
        <v>3153</v>
      </c>
      <c r="D4002" s="2" t="s">
        <v>3154</v>
      </c>
      <c r="E4002" s="2">
        <v>2441.6999999999998</v>
      </c>
      <c r="F4002" s="2">
        <v>2441.6999999999998</v>
      </c>
      <c r="G4002" s="34">
        <v>43895</v>
      </c>
      <c r="H4002" s="2">
        <v>22</v>
      </c>
      <c r="I4002" s="2" t="s">
        <v>4179</v>
      </c>
      <c r="J4002" s="2" t="s">
        <v>6055</v>
      </c>
      <c r="K4002" s="2" t="s">
        <v>3159</v>
      </c>
      <c r="L4002" s="373" t="s">
        <v>6052</v>
      </c>
    </row>
    <row r="4003" spans="1:12">
      <c r="A4003" s="2" t="s">
        <v>6054</v>
      </c>
      <c r="B4003" s="2">
        <v>168131</v>
      </c>
      <c r="C4003" s="2" t="s">
        <v>3153</v>
      </c>
      <c r="D4003" s="2" t="s">
        <v>3154</v>
      </c>
      <c r="E4003" s="2">
        <v>1665</v>
      </c>
      <c r="F4003" s="2">
        <v>1665</v>
      </c>
      <c r="G4003" s="34">
        <v>43878</v>
      </c>
      <c r="H4003" s="2">
        <v>39</v>
      </c>
      <c r="I4003" s="2" t="s">
        <v>4177</v>
      </c>
      <c r="J4003" s="2" t="s">
        <v>6055</v>
      </c>
      <c r="K4003" s="2" t="s">
        <v>3159</v>
      </c>
      <c r="L4003" s="373" t="s">
        <v>6052</v>
      </c>
    </row>
    <row r="4004" spans="1:12">
      <c r="A4004" s="2" t="s">
        <v>3954</v>
      </c>
      <c r="B4004" s="2">
        <v>2862</v>
      </c>
      <c r="C4004" s="2" t="s">
        <v>3153</v>
      </c>
      <c r="D4004" s="2" t="s">
        <v>3154</v>
      </c>
      <c r="E4004" s="2">
        <v>6443.12</v>
      </c>
      <c r="F4004" s="2">
        <v>6443.12</v>
      </c>
      <c r="G4004" s="34">
        <v>43896</v>
      </c>
      <c r="H4004" s="2">
        <v>21</v>
      </c>
      <c r="I4004" s="2" t="s">
        <v>4179</v>
      </c>
      <c r="J4004" s="2" t="s">
        <v>6055</v>
      </c>
      <c r="K4004" s="2" t="s">
        <v>3159</v>
      </c>
      <c r="L4004" s="373" t="s">
        <v>6052</v>
      </c>
    </row>
    <row r="4005" spans="1:12">
      <c r="A4005" s="2" t="s">
        <v>3954</v>
      </c>
      <c r="B4005" s="2">
        <v>2862</v>
      </c>
      <c r="C4005" s="2" t="s">
        <v>3153</v>
      </c>
      <c r="D4005" s="2" t="s">
        <v>3154</v>
      </c>
      <c r="E4005" s="2">
        <v>396.89</v>
      </c>
      <c r="F4005" s="2">
        <v>396.89</v>
      </c>
      <c r="G4005" s="34">
        <v>43911</v>
      </c>
      <c r="H4005" s="2">
        <v>6</v>
      </c>
      <c r="I4005" s="2" t="s">
        <v>4179</v>
      </c>
      <c r="J4005" s="2" t="s">
        <v>6055</v>
      </c>
      <c r="K4005" s="2" t="s">
        <v>3159</v>
      </c>
      <c r="L4005" s="373" t="s">
        <v>6052</v>
      </c>
    </row>
    <row r="4006" spans="1:12">
      <c r="A4006" s="2" t="s">
        <v>6054</v>
      </c>
      <c r="B4006" s="2">
        <v>168131</v>
      </c>
      <c r="C4006" s="2" t="s">
        <v>3153</v>
      </c>
      <c r="D4006" s="2" t="s">
        <v>3154</v>
      </c>
      <c r="E4006" s="2">
        <v>78.290000000000006</v>
      </c>
      <c r="F4006" s="2">
        <v>78.290000000000006</v>
      </c>
      <c r="G4006" s="34">
        <v>43890</v>
      </c>
      <c r="H4006" s="2">
        <v>27</v>
      </c>
      <c r="I4006" s="2" t="s">
        <v>4179</v>
      </c>
      <c r="J4006" s="2" t="s">
        <v>6055</v>
      </c>
      <c r="K4006" s="2" t="s">
        <v>3159</v>
      </c>
      <c r="L4006" s="373" t="s">
        <v>6052</v>
      </c>
    </row>
    <row r="4007" spans="1:12">
      <c r="A4007" s="2" t="s">
        <v>3954</v>
      </c>
      <c r="B4007" s="2">
        <v>2862</v>
      </c>
      <c r="C4007" s="2" t="s">
        <v>3153</v>
      </c>
      <c r="D4007" s="2" t="s">
        <v>3154</v>
      </c>
      <c r="E4007" s="2">
        <v>19183.07</v>
      </c>
      <c r="F4007" s="2">
        <v>19183.07</v>
      </c>
      <c r="G4007" s="34">
        <v>43901</v>
      </c>
      <c r="H4007" s="2">
        <v>16</v>
      </c>
      <c r="I4007" s="2" t="s">
        <v>4179</v>
      </c>
      <c r="J4007" s="2" t="s">
        <v>6055</v>
      </c>
      <c r="K4007" s="2" t="s">
        <v>3159</v>
      </c>
      <c r="L4007" s="373" t="s">
        <v>6052</v>
      </c>
    </row>
    <row r="4008" spans="1:12">
      <c r="A4008" s="2" t="s">
        <v>3954</v>
      </c>
      <c r="B4008" s="2">
        <v>2862</v>
      </c>
      <c r="C4008" s="2" t="s">
        <v>3153</v>
      </c>
      <c r="D4008" s="2" t="s">
        <v>3154</v>
      </c>
      <c r="E4008" s="2">
        <v>187.2</v>
      </c>
      <c r="F4008" s="2">
        <v>187.2</v>
      </c>
      <c r="G4008" s="34">
        <v>43893</v>
      </c>
      <c r="H4008" s="2">
        <v>24</v>
      </c>
      <c r="I4008" s="2" t="s">
        <v>4179</v>
      </c>
      <c r="J4008" s="2" t="s">
        <v>6055</v>
      </c>
      <c r="K4008" s="2" t="s">
        <v>3159</v>
      </c>
      <c r="L4008" s="373" t="s">
        <v>6052</v>
      </c>
    </row>
    <row r="4009" spans="1:12">
      <c r="A4009" s="2" t="s">
        <v>6056</v>
      </c>
      <c r="B4009" s="2">
        <v>138016</v>
      </c>
      <c r="C4009" s="2" t="s">
        <v>3153</v>
      </c>
      <c r="D4009" s="2" t="s">
        <v>3154</v>
      </c>
      <c r="E4009" s="2">
        <v>5332.53</v>
      </c>
      <c r="F4009" s="2">
        <v>5332.53</v>
      </c>
      <c r="G4009" s="34">
        <v>43903</v>
      </c>
      <c r="H4009" s="2">
        <v>14</v>
      </c>
      <c r="I4009" s="2" t="s">
        <v>4179</v>
      </c>
      <c r="J4009" s="2" t="s">
        <v>6055</v>
      </c>
      <c r="K4009" s="2" t="s">
        <v>3159</v>
      </c>
      <c r="L4009" s="373" t="s">
        <v>6052</v>
      </c>
    </row>
    <row r="4010" spans="1:12">
      <c r="A4010" s="2" t="s">
        <v>6054</v>
      </c>
      <c r="B4010" s="2">
        <v>168131</v>
      </c>
      <c r="C4010" s="2" t="s">
        <v>3153</v>
      </c>
      <c r="D4010" s="2" t="s">
        <v>3154</v>
      </c>
      <c r="E4010" s="2">
        <v>11452.5</v>
      </c>
      <c r="F4010" s="2">
        <v>11452.5</v>
      </c>
      <c r="G4010" s="34">
        <v>43873</v>
      </c>
      <c r="H4010" s="2">
        <v>44</v>
      </c>
      <c r="I4010" s="2" t="s">
        <v>4177</v>
      </c>
      <c r="J4010" s="2" t="s">
        <v>6055</v>
      </c>
      <c r="K4010" s="2" t="s">
        <v>3159</v>
      </c>
      <c r="L4010" s="373" t="s">
        <v>6052</v>
      </c>
    </row>
    <row r="4011" spans="1:12">
      <c r="A4011" s="2" t="s">
        <v>6054</v>
      </c>
      <c r="B4011" s="2">
        <v>168131</v>
      </c>
      <c r="C4011" s="2" t="s">
        <v>3153</v>
      </c>
      <c r="D4011" s="2" t="s">
        <v>3154</v>
      </c>
      <c r="E4011" s="2">
        <v>742.53</v>
      </c>
      <c r="F4011" s="2">
        <v>742.53</v>
      </c>
      <c r="G4011" s="34">
        <v>43888</v>
      </c>
      <c r="H4011" s="2">
        <v>29</v>
      </c>
      <c r="I4011" s="2" t="s">
        <v>4179</v>
      </c>
      <c r="J4011" s="2" t="s">
        <v>6055</v>
      </c>
      <c r="K4011" s="2" t="s">
        <v>3159</v>
      </c>
      <c r="L4011" s="373" t="s">
        <v>6052</v>
      </c>
    </row>
    <row r="4012" spans="1:12">
      <c r="A4012" s="2" t="s">
        <v>3167</v>
      </c>
      <c r="B4012" s="2">
        <v>622990</v>
      </c>
      <c r="C4012" s="2" t="s">
        <v>3153</v>
      </c>
      <c r="D4012" s="2" t="s">
        <v>3154</v>
      </c>
      <c r="E4012" s="2">
        <v>7159.51</v>
      </c>
      <c r="F4012" s="2">
        <v>7159.51</v>
      </c>
      <c r="G4012" s="34">
        <v>43910</v>
      </c>
      <c r="H4012" s="2">
        <v>7</v>
      </c>
      <c r="I4012" s="2" t="s">
        <v>4179</v>
      </c>
      <c r="J4012" s="2" t="s">
        <v>6055</v>
      </c>
      <c r="K4012" s="2" t="s">
        <v>3159</v>
      </c>
      <c r="L4012" s="373" t="s">
        <v>6052</v>
      </c>
    </row>
    <row r="4013" spans="1:12">
      <c r="A4013" s="2" t="s">
        <v>3954</v>
      </c>
      <c r="B4013" s="2">
        <v>2862</v>
      </c>
      <c r="C4013" s="2" t="s">
        <v>3153</v>
      </c>
      <c r="D4013" s="2" t="s">
        <v>3154</v>
      </c>
      <c r="E4013" s="2">
        <v>1236.6199999999999</v>
      </c>
      <c r="F4013" s="2">
        <v>1236.6199999999999</v>
      </c>
      <c r="G4013" s="34">
        <v>43897</v>
      </c>
      <c r="H4013" s="2">
        <v>20</v>
      </c>
      <c r="I4013" s="2" t="s">
        <v>4179</v>
      </c>
      <c r="J4013" s="2" t="s">
        <v>6055</v>
      </c>
      <c r="K4013" s="2" t="s">
        <v>3159</v>
      </c>
      <c r="L4013" s="373" t="s">
        <v>6052</v>
      </c>
    </row>
    <row r="4014" spans="1:12">
      <c r="A4014" s="2" t="s">
        <v>6054</v>
      </c>
      <c r="B4014" s="2">
        <v>168131</v>
      </c>
      <c r="C4014" s="2" t="s">
        <v>3153</v>
      </c>
      <c r="D4014" s="2" t="s">
        <v>3154</v>
      </c>
      <c r="E4014" s="2">
        <v>25.19</v>
      </c>
      <c r="F4014" s="2">
        <v>25.19</v>
      </c>
      <c r="G4014" s="34">
        <v>43885</v>
      </c>
      <c r="H4014" s="2">
        <v>32</v>
      </c>
      <c r="I4014" s="2" t="s">
        <v>4177</v>
      </c>
      <c r="J4014" s="2" t="s">
        <v>6055</v>
      </c>
      <c r="K4014" s="2" t="s">
        <v>3159</v>
      </c>
      <c r="L4014" s="373" t="s">
        <v>6052</v>
      </c>
    </row>
    <row r="4015" spans="1:12">
      <c r="A4015" s="2" t="s">
        <v>3167</v>
      </c>
      <c r="B4015" s="2">
        <v>622990</v>
      </c>
      <c r="C4015" s="2" t="s">
        <v>3153</v>
      </c>
      <c r="D4015" s="2" t="s">
        <v>3154</v>
      </c>
      <c r="E4015" s="2">
        <v>1382.4</v>
      </c>
      <c r="F4015" s="2">
        <v>1382.4</v>
      </c>
      <c r="G4015" s="34">
        <v>43908</v>
      </c>
      <c r="H4015" s="2">
        <v>9</v>
      </c>
      <c r="I4015" s="2" t="s">
        <v>4179</v>
      </c>
      <c r="J4015" s="2" t="s">
        <v>6055</v>
      </c>
      <c r="K4015" s="2" t="s">
        <v>3159</v>
      </c>
      <c r="L4015" s="373" t="s">
        <v>6052</v>
      </c>
    </row>
    <row r="4016" spans="1:12">
      <c r="A4016" s="2" t="s">
        <v>6054</v>
      </c>
      <c r="B4016" s="2">
        <v>168131</v>
      </c>
      <c r="C4016" s="2" t="s">
        <v>3153</v>
      </c>
      <c r="D4016" s="2" t="s">
        <v>3154</v>
      </c>
      <c r="E4016" s="2">
        <v>7564.51</v>
      </c>
      <c r="F4016" s="2">
        <v>7564.51</v>
      </c>
      <c r="G4016" s="34">
        <v>43867</v>
      </c>
      <c r="H4016" s="2">
        <v>50</v>
      </c>
      <c r="I4016" s="2" t="s">
        <v>4177</v>
      </c>
      <c r="J4016" s="2" t="s">
        <v>6055</v>
      </c>
      <c r="K4016" s="2" t="s">
        <v>3159</v>
      </c>
      <c r="L4016" s="373" t="s">
        <v>6052</v>
      </c>
    </row>
    <row r="4017" spans="1:12">
      <c r="A4017" s="2" t="s">
        <v>3167</v>
      </c>
      <c r="B4017" s="2">
        <v>622990</v>
      </c>
      <c r="C4017" s="2" t="s">
        <v>3153</v>
      </c>
      <c r="D4017" s="2" t="s">
        <v>3154</v>
      </c>
      <c r="E4017" s="2">
        <v>6390.01</v>
      </c>
      <c r="F4017" s="2">
        <v>6390.01</v>
      </c>
      <c r="G4017" s="34">
        <v>43885</v>
      </c>
      <c r="H4017" s="2">
        <v>32</v>
      </c>
      <c r="I4017" s="2" t="s">
        <v>4177</v>
      </c>
      <c r="J4017" s="2" t="s">
        <v>6055</v>
      </c>
      <c r="K4017" s="2" t="s">
        <v>3159</v>
      </c>
      <c r="L4017" s="373" t="s">
        <v>6052</v>
      </c>
    </row>
    <row r="4018" spans="1:12">
      <c r="A4018" s="2" t="s">
        <v>6054</v>
      </c>
      <c r="B4018" s="2">
        <v>168131</v>
      </c>
      <c r="C4018" s="2" t="s">
        <v>3153</v>
      </c>
      <c r="D4018" s="2" t="s">
        <v>3154</v>
      </c>
      <c r="E4018" s="2">
        <v>2722.54</v>
      </c>
      <c r="F4018" s="2">
        <v>2722.54</v>
      </c>
      <c r="G4018" s="34">
        <v>43887</v>
      </c>
      <c r="H4018" s="2">
        <v>30</v>
      </c>
      <c r="I4018" s="2" t="s">
        <v>4179</v>
      </c>
      <c r="J4018" s="2" t="s">
        <v>6055</v>
      </c>
      <c r="K4018" s="2" t="s">
        <v>3159</v>
      </c>
      <c r="L4018" s="373" t="s">
        <v>6052</v>
      </c>
    </row>
    <row r="4019" spans="1:12">
      <c r="A4019" s="2" t="s">
        <v>3954</v>
      </c>
      <c r="B4019" s="2">
        <v>2862</v>
      </c>
      <c r="C4019" s="2" t="s">
        <v>3153</v>
      </c>
      <c r="D4019" s="2" t="s">
        <v>3154</v>
      </c>
      <c r="E4019" s="2">
        <v>4271.3900000000003</v>
      </c>
      <c r="F4019" s="2">
        <v>4271.3900000000003</v>
      </c>
      <c r="G4019" s="34">
        <v>43904</v>
      </c>
      <c r="H4019" s="2">
        <v>13</v>
      </c>
      <c r="I4019" s="2" t="s">
        <v>4179</v>
      </c>
      <c r="J4019" s="2" t="s">
        <v>6055</v>
      </c>
      <c r="K4019" s="2" t="s">
        <v>3159</v>
      </c>
      <c r="L4019" s="373" t="s">
        <v>6052</v>
      </c>
    </row>
    <row r="4020" spans="1:12">
      <c r="A4020" s="2" t="s">
        <v>6057</v>
      </c>
      <c r="B4020" s="2">
        <v>1291246</v>
      </c>
      <c r="C4020" s="2" t="s">
        <v>3148</v>
      </c>
      <c r="D4020" s="2" t="s">
        <v>3149</v>
      </c>
      <c r="E4020" s="2">
        <v>-10000</v>
      </c>
      <c r="F4020" s="2">
        <v>-10000</v>
      </c>
      <c r="G4020" s="34">
        <v>43911</v>
      </c>
      <c r="H4020" s="2">
        <v>6</v>
      </c>
      <c r="I4020" s="2" t="s">
        <v>4179</v>
      </c>
      <c r="J4020" s="2" t="s">
        <v>4164</v>
      </c>
      <c r="K4020" s="2" t="s">
        <v>3150</v>
      </c>
      <c r="L4020" s="373" t="s">
        <v>3161</v>
      </c>
    </row>
    <row r="4021" spans="1:12">
      <c r="A4021" s="2" t="s">
        <v>6058</v>
      </c>
      <c r="B4021" s="2">
        <v>1277581</v>
      </c>
      <c r="C4021" s="2" t="s">
        <v>3148</v>
      </c>
      <c r="D4021" s="2" t="s">
        <v>3149</v>
      </c>
      <c r="E4021" s="2">
        <v>-130000</v>
      </c>
      <c r="F4021" s="2">
        <v>-108.42</v>
      </c>
      <c r="G4021" s="34">
        <v>43883</v>
      </c>
      <c r="H4021" s="2">
        <v>34</v>
      </c>
      <c r="I4021" s="2" t="s">
        <v>4177</v>
      </c>
      <c r="J4021" s="2" t="s">
        <v>6059</v>
      </c>
      <c r="K4021" s="2" t="s">
        <v>3150</v>
      </c>
      <c r="L4021" s="373" t="s">
        <v>3161</v>
      </c>
    </row>
    <row r="4022" spans="1:12">
      <c r="A4022" s="2" t="s">
        <v>6060</v>
      </c>
      <c r="B4022" s="2">
        <v>1286076</v>
      </c>
      <c r="C4022" s="2" t="s">
        <v>3148</v>
      </c>
      <c r="D4022" s="2" t="s">
        <v>3149</v>
      </c>
      <c r="E4022" s="2">
        <v>-130000</v>
      </c>
      <c r="F4022" s="2">
        <v>-0.48</v>
      </c>
      <c r="G4022" s="34">
        <v>43894</v>
      </c>
      <c r="H4022" s="2">
        <v>23</v>
      </c>
      <c r="I4022" s="2" t="s">
        <v>4179</v>
      </c>
      <c r="J4022" s="2" t="s">
        <v>6061</v>
      </c>
      <c r="K4022" s="2" t="s">
        <v>3150</v>
      </c>
      <c r="L4022" s="373" t="s">
        <v>3161</v>
      </c>
    </row>
    <row r="4023" spans="1:12">
      <c r="A4023" s="2" t="s">
        <v>6062</v>
      </c>
      <c r="B4023" s="2">
        <v>737422</v>
      </c>
      <c r="C4023" s="2" t="s">
        <v>3148</v>
      </c>
      <c r="D4023" s="2" t="s">
        <v>3149</v>
      </c>
      <c r="E4023" s="2">
        <v>-21921</v>
      </c>
      <c r="F4023" s="2">
        <v>-21921</v>
      </c>
      <c r="G4023" s="34">
        <v>43889</v>
      </c>
      <c r="H4023" s="2">
        <v>28</v>
      </c>
      <c r="I4023" s="2" t="s">
        <v>4179</v>
      </c>
      <c r="J4023" s="2" t="s">
        <v>6059</v>
      </c>
      <c r="K4023" s="2" t="s">
        <v>3150</v>
      </c>
      <c r="L4023" s="373" t="s">
        <v>3161</v>
      </c>
    </row>
    <row r="4024" spans="1:12">
      <c r="A4024" s="2" t="s">
        <v>6063</v>
      </c>
      <c r="B4024" s="2">
        <v>653995</v>
      </c>
      <c r="C4024" s="2" t="s">
        <v>3148</v>
      </c>
      <c r="D4024" s="2" t="s">
        <v>3149</v>
      </c>
      <c r="E4024" s="2">
        <v>-100000</v>
      </c>
      <c r="F4024" s="2">
        <v>-5406.54</v>
      </c>
      <c r="G4024" s="34">
        <v>43911</v>
      </c>
      <c r="H4024" s="2">
        <v>6</v>
      </c>
      <c r="I4024" s="2" t="s">
        <v>4179</v>
      </c>
      <c r="J4024" s="2" t="s">
        <v>6059</v>
      </c>
      <c r="K4024" s="2" t="s">
        <v>3150</v>
      </c>
      <c r="L4024" s="373" t="s">
        <v>3161</v>
      </c>
    </row>
    <row r="4025" spans="1:12">
      <c r="A4025" s="2" t="s">
        <v>6064</v>
      </c>
      <c r="B4025" s="2">
        <v>1278510</v>
      </c>
      <c r="C4025" s="2" t="s">
        <v>3148</v>
      </c>
      <c r="D4025" s="2" t="s">
        <v>3149</v>
      </c>
      <c r="E4025" s="2">
        <v>-70000</v>
      </c>
      <c r="F4025" s="2">
        <v>-1483.52</v>
      </c>
      <c r="G4025" s="34">
        <v>43890</v>
      </c>
      <c r="H4025" s="2">
        <v>27</v>
      </c>
      <c r="I4025" s="2" t="s">
        <v>4179</v>
      </c>
      <c r="J4025" s="2" t="s">
        <v>6059</v>
      </c>
      <c r="K4025" s="2" t="s">
        <v>3150</v>
      </c>
      <c r="L4025" s="373" t="s">
        <v>3161</v>
      </c>
    </row>
    <row r="4026" spans="1:12">
      <c r="A4026" s="2" t="s">
        <v>6062</v>
      </c>
      <c r="B4026" s="2">
        <v>737422</v>
      </c>
      <c r="C4026" s="2" t="s">
        <v>3148</v>
      </c>
      <c r="D4026" s="2" t="s">
        <v>3149</v>
      </c>
      <c r="E4026" s="2">
        <v>-39115</v>
      </c>
      <c r="F4026" s="2">
        <v>-39115</v>
      </c>
      <c r="G4026" s="34">
        <v>43889</v>
      </c>
      <c r="H4026" s="2">
        <v>28</v>
      </c>
      <c r="I4026" s="2" t="s">
        <v>4179</v>
      </c>
      <c r="J4026" s="2" t="s">
        <v>6059</v>
      </c>
      <c r="K4026" s="2" t="s">
        <v>3150</v>
      </c>
      <c r="L4026" s="373" t="s">
        <v>3161</v>
      </c>
    </row>
    <row r="4027" spans="1:12">
      <c r="A4027" s="2" t="s">
        <v>6062</v>
      </c>
      <c r="B4027" s="2">
        <v>737422</v>
      </c>
      <c r="C4027" s="2" t="s">
        <v>3148</v>
      </c>
      <c r="D4027" s="2" t="s">
        <v>3149</v>
      </c>
      <c r="E4027" s="2">
        <v>-11077</v>
      </c>
      <c r="F4027" s="2">
        <v>-11077</v>
      </c>
      <c r="G4027" s="34">
        <v>43889</v>
      </c>
      <c r="H4027" s="2">
        <v>28</v>
      </c>
      <c r="I4027" s="2" t="s">
        <v>4179</v>
      </c>
      <c r="J4027" s="2" t="s">
        <v>6059</v>
      </c>
      <c r="K4027" s="2" t="s">
        <v>3150</v>
      </c>
      <c r="L4027" s="373" t="s">
        <v>3161</v>
      </c>
    </row>
    <row r="4028" spans="1:12">
      <c r="A4028" s="2" t="s">
        <v>6065</v>
      </c>
      <c r="B4028" s="2">
        <v>666067</v>
      </c>
      <c r="C4028" s="2" t="s">
        <v>3148</v>
      </c>
      <c r="D4028" s="2" t="s">
        <v>3149</v>
      </c>
      <c r="E4028" s="2">
        <v>-464</v>
      </c>
      <c r="F4028" s="2">
        <v>-464</v>
      </c>
      <c r="G4028" s="34">
        <v>43860</v>
      </c>
      <c r="H4028" s="2">
        <v>57</v>
      </c>
      <c r="I4028" s="2" t="s">
        <v>4177</v>
      </c>
      <c r="J4028" s="2" t="s">
        <v>6059</v>
      </c>
      <c r="K4028" s="2" t="s">
        <v>3150</v>
      </c>
      <c r="L4028" s="373" t="s">
        <v>3161</v>
      </c>
    </row>
    <row r="4029" spans="1:12">
      <c r="A4029" s="2" t="s">
        <v>6066</v>
      </c>
      <c r="B4029" s="2">
        <v>1287051</v>
      </c>
      <c r="C4029" s="2" t="s">
        <v>3148</v>
      </c>
      <c r="D4029" s="2" t="s">
        <v>3149</v>
      </c>
      <c r="E4029" s="2">
        <v>-10000</v>
      </c>
      <c r="F4029" s="2">
        <v>-10000</v>
      </c>
      <c r="G4029" s="34">
        <v>43897</v>
      </c>
      <c r="H4029" s="2">
        <v>20</v>
      </c>
      <c r="I4029" s="2" t="s">
        <v>4179</v>
      </c>
      <c r="J4029" s="2" t="s">
        <v>4164</v>
      </c>
      <c r="K4029" s="2" t="s">
        <v>3150</v>
      </c>
      <c r="L4029" s="373" t="s">
        <v>3161</v>
      </c>
    </row>
    <row r="4030" spans="1:12">
      <c r="A4030" s="2" t="s">
        <v>6067</v>
      </c>
      <c r="B4030" s="2">
        <v>1287007</v>
      </c>
      <c r="C4030" s="2" t="s">
        <v>3148</v>
      </c>
      <c r="D4030" s="2" t="s">
        <v>3149</v>
      </c>
      <c r="E4030" s="2">
        <v>-45000</v>
      </c>
      <c r="F4030" s="2">
        <v>-45000</v>
      </c>
      <c r="G4030" s="34">
        <v>43911</v>
      </c>
      <c r="H4030" s="2">
        <v>6</v>
      </c>
      <c r="I4030" s="2" t="s">
        <v>4179</v>
      </c>
      <c r="J4030" s="2" t="s">
        <v>4164</v>
      </c>
      <c r="K4030" s="2" t="s">
        <v>3150</v>
      </c>
      <c r="L4030" s="373" t="s">
        <v>3161</v>
      </c>
    </row>
    <row r="4031" spans="1:12">
      <c r="A4031" s="2" t="s">
        <v>4774</v>
      </c>
      <c r="B4031" s="2">
        <v>898547</v>
      </c>
      <c r="C4031" s="2" t="s">
        <v>3148</v>
      </c>
      <c r="D4031" s="2" t="s">
        <v>3149</v>
      </c>
      <c r="E4031" s="2">
        <v>-75000</v>
      </c>
      <c r="F4031" s="2">
        <v>-0.32</v>
      </c>
      <c r="G4031" s="34">
        <v>43897</v>
      </c>
      <c r="H4031" s="2">
        <v>20</v>
      </c>
      <c r="I4031" s="2" t="s">
        <v>4179</v>
      </c>
      <c r="J4031" s="2" t="s">
        <v>4164</v>
      </c>
      <c r="K4031" s="2" t="s">
        <v>3150</v>
      </c>
      <c r="L4031" s="373" t="s">
        <v>3161</v>
      </c>
    </row>
    <row r="4032" spans="1:12">
      <c r="A4032" s="2" t="s">
        <v>6068</v>
      </c>
      <c r="B4032" s="2">
        <v>131663</v>
      </c>
      <c r="C4032" s="2" t="s">
        <v>3148</v>
      </c>
      <c r="D4032" s="2" t="s">
        <v>3149</v>
      </c>
      <c r="E4032" s="2">
        <v>-35000</v>
      </c>
      <c r="F4032" s="2">
        <v>-17495.099999999999</v>
      </c>
      <c r="G4032" s="34">
        <v>43906</v>
      </c>
      <c r="H4032" s="2">
        <v>11</v>
      </c>
      <c r="I4032" s="2" t="s">
        <v>4179</v>
      </c>
      <c r="J4032" s="2" t="s">
        <v>6059</v>
      </c>
      <c r="K4032" s="2" t="s">
        <v>3150</v>
      </c>
      <c r="L4032" s="373" t="s">
        <v>3161</v>
      </c>
    </row>
    <row r="4033" spans="1:12">
      <c r="A4033" s="2" t="s">
        <v>6067</v>
      </c>
      <c r="B4033" s="2">
        <v>1287007</v>
      </c>
      <c r="C4033" s="2" t="s">
        <v>3148</v>
      </c>
      <c r="D4033" s="2" t="s">
        <v>3149</v>
      </c>
      <c r="E4033" s="2">
        <v>-5000</v>
      </c>
      <c r="F4033" s="2">
        <v>-5000</v>
      </c>
      <c r="G4033" s="34">
        <v>43897</v>
      </c>
      <c r="H4033" s="2">
        <v>20</v>
      </c>
      <c r="I4033" s="2" t="s">
        <v>4179</v>
      </c>
      <c r="J4033" s="2" t="s">
        <v>4164</v>
      </c>
      <c r="K4033" s="2" t="s">
        <v>3150</v>
      </c>
      <c r="L4033" s="373" t="s">
        <v>3161</v>
      </c>
    </row>
    <row r="4034" spans="1:12">
      <c r="A4034" s="2" t="s">
        <v>6069</v>
      </c>
      <c r="B4034" s="2">
        <v>1270390</v>
      </c>
      <c r="C4034" s="2" t="s">
        <v>3148</v>
      </c>
      <c r="D4034" s="2" t="s">
        <v>3149</v>
      </c>
      <c r="E4034" s="2">
        <v>-171500</v>
      </c>
      <c r="F4034" s="2">
        <v>-1592.47</v>
      </c>
      <c r="G4034" s="34">
        <v>43889</v>
      </c>
      <c r="H4034" s="2">
        <v>28</v>
      </c>
      <c r="I4034" s="2" t="s">
        <v>4179</v>
      </c>
      <c r="J4034" s="2" t="s">
        <v>6059</v>
      </c>
      <c r="K4034" s="2" t="s">
        <v>3150</v>
      </c>
      <c r="L4034" s="373" t="s">
        <v>3161</v>
      </c>
    </row>
    <row r="4035" spans="1:12">
      <c r="A4035" s="2" t="s">
        <v>6070</v>
      </c>
      <c r="B4035" s="2">
        <v>1225376</v>
      </c>
      <c r="C4035" s="2" t="s">
        <v>3148</v>
      </c>
      <c r="D4035" s="2" t="s">
        <v>3149</v>
      </c>
      <c r="E4035" s="2">
        <v>-55000</v>
      </c>
      <c r="F4035" s="2">
        <v>-55000</v>
      </c>
      <c r="G4035" s="34">
        <v>43911</v>
      </c>
      <c r="H4035" s="2">
        <v>6</v>
      </c>
      <c r="I4035" s="2" t="s">
        <v>4179</v>
      </c>
      <c r="J4035" s="2" t="s">
        <v>4164</v>
      </c>
      <c r="K4035" s="2" t="s">
        <v>3150</v>
      </c>
      <c r="L4035" s="373" t="s">
        <v>3161</v>
      </c>
    </row>
    <row r="4036" spans="1:12">
      <c r="A4036" s="2" t="s">
        <v>6071</v>
      </c>
      <c r="B4036" s="2">
        <v>1284829</v>
      </c>
      <c r="C4036" s="2" t="s">
        <v>3148</v>
      </c>
      <c r="D4036" s="2" t="s">
        <v>3149</v>
      </c>
      <c r="E4036" s="2">
        <v>-41000</v>
      </c>
      <c r="F4036" s="2">
        <v>-0.16</v>
      </c>
      <c r="G4036" s="34">
        <v>43909</v>
      </c>
      <c r="H4036" s="2">
        <v>8</v>
      </c>
      <c r="I4036" s="2" t="s">
        <v>4179</v>
      </c>
      <c r="J4036" s="2" t="s">
        <v>4164</v>
      </c>
      <c r="K4036" s="2" t="s">
        <v>3150</v>
      </c>
      <c r="L4036" s="373" t="s">
        <v>3161</v>
      </c>
    </row>
    <row r="4037" spans="1:12">
      <c r="A4037" s="2" t="s">
        <v>6072</v>
      </c>
      <c r="B4037" s="2">
        <v>1228129</v>
      </c>
      <c r="C4037" s="2" t="s">
        <v>3148</v>
      </c>
      <c r="D4037" s="2" t="s">
        <v>3149</v>
      </c>
      <c r="E4037" s="2">
        <v>-38000</v>
      </c>
      <c r="F4037" s="2">
        <v>-53.45</v>
      </c>
      <c r="G4037" s="34">
        <v>43890</v>
      </c>
      <c r="H4037" s="2">
        <v>27</v>
      </c>
      <c r="I4037" s="2" t="s">
        <v>4179</v>
      </c>
      <c r="J4037" s="2" t="s">
        <v>6059</v>
      </c>
      <c r="K4037" s="2" t="s">
        <v>3150</v>
      </c>
      <c r="L4037" s="373" t="s">
        <v>3161</v>
      </c>
    </row>
    <row r="4038" spans="1:12">
      <c r="A4038" s="2" t="s">
        <v>4107</v>
      </c>
      <c r="B4038" s="2">
        <v>916636</v>
      </c>
      <c r="C4038" s="2" t="s">
        <v>3148</v>
      </c>
      <c r="D4038" s="2" t="s">
        <v>3149</v>
      </c>
      <c r="E4038" s="2">
        <v>-29000</v>
      </c>
      <c r="F4038" s="2">
        <v>-2835.39</v>
      </c>
      <c r="G4038" s="34">
        <v>43880</v>
      </c>
      <c r="H4038" s="2">
        <v>37</v>
      </c>
      <c r="I4038" s="2" t="s">
        <v>4177</v>
      </c>
      <c r="J4038" s="2" t="s">
        <v>6059</v>
      </c>
      <c r="K4038" s="2" t="s">
        <v>3150</v>
      </c>
      <c r="L4038" s="373" t="s">
        <v>3161</v>
      </c>
    </row>
    <row r="4039" spans="1:12">
      <c r="A4039" s="2" t="s">
        <v>6073</v>
      </c>
      <c r="B4039" s="2">
        <v>1242169</v>
      </c>
      <c r="C4039" s="2" t="s">
        <v>3148</v>
      </c>
      <c r="D4039" s="2" t="s">
        <v>3149</v>
      </c>
      <c r="E4039" s="2">
        <v>-41000</v>
      </c>
      <c r="F4039" s="2">
        <v>-0.48</v>
      </c>
      <c r="G4039" s="34">
        <v>43756</v>
      </c>
      <c r="H4039" s="2">
        <v>161</v>
      </c>
      <c r="I4039" s="2" t="s">
        <v>4174</v>
      </c>
      <c r="J4039" s="2" t="s">
        <v>4164</v>
      </c>
      <c r="K4039" s="2" t="s">
        <v>3150</v>
      </c>
      <c r="L4039" s="373" t="s">
        <v>3161</v>
      </c>
    </row>
    <row r="4040" spans="1:12">
      <c r="A4040" s="2" t="s">
        <v>6074</v>
      </c>
      <c r="B4040" s="2">
        <v>1289249</v>
      </c>
      <c r="C4040" s="2" t="s">
        <v>3148</v>
      </c>
      <c r="D4040" s="2" t="s">
        <v>3149</v>
      </c>
      <c r="E4040" s="2">
        <v>-25000</v>
      </c>
      <c r="F4040" s="2">
        <v>-17243.53</v>
      </c>
      <c r="G4040" s="34">
        <v>43910</v>
      </c>
      <c r="H4040" s="2">
        <v>7</v>
      </c>
      <c r="I4040" s="2" t="s">
        <v>4179</v>
      </c>
      <c r="J4040" s="2" t="s">
        <v>6059</v>
      </c>
      <c r="K4040" s="2" t="s">
        <v>3150</v>
      </c>
      <c r="L4040" s="373" t="s">
        <v>3161</v>
      </c>
    </row>
    <row r="4041" spans="1:12">
      <c r="A4041" s="2" t="s">
        <v>6075</v>
      </c>
      <c r="B4041" s="2">
        <v>1287648</v>
      </c>
      <c r="C4041" s="2" t="s">
        <v>3148</v>
      </c>
      <c r="D4041" s="2" t="s">
        <v>3149</v>
      </c>
      <c r="E4041" s="2">
        <v>-5000</v>
      </c>
      <c r="F4041" s="2">
        <v>-5000</v>
      </c>
      <c r="G4041" s="34">
        <v>43899</v>
      </c>
      <c r="H4041" s="2">
        <v>18</v>
      </c>
      <c r="I4041" s="2" t="s">
        <v>4179</v>
      </c>
      <c r="J4041" s="2" t="s">
        <v>4164</v>
      </c>
      <c r="K4041" s="2" t="s">
        <v>3150</v>
      </c>
      <c r="L4041" s="373" t="s">
        <v>3161</v>
      </c>
    </row>
    <row r="4042" spans="1:12">
      <c r="A4042" s="2" t="s">
        <v>6062</v>
      </c>
      <c r="B4042" s="2">
        <v>737422</v>
      </c>
      <c r="C4042" s="2" t="s">
        <v>3148</v>
      </c>
      <c r="D4042" s="2" t="s">
        <v>3149</v>
      </c>
      <c r="E4042" s="2">
        <v>-14184</v>
      </c>
      <c r="F4042" s="2">
        <v>-14184</v>
      </c>
      <c r="G4042" s="34">
        <v>43889</v>
      </c>
      <c r="H4042" s="2">
        <v>28</v>
      </c>
      <c r="I4042" s="2" t="s">
        <v>4179</v>
      </c>
      <c r="J4042" s="2" t="s">
        <v>6059</v>
      </c>
      <c r="K4042" s="2" t="s">
        <v>3150</v>
      </c>
      <c r="L4042" s="373" t="s">
        <v>3161</v>
      </c>
    </row>
    <row r="4043" spans="1:12">
      <c r="A4043" s="2" t="s">
        <v>6076</v>
      </c>
      <c r="B4043" s="2">
        <v>1289110</v>
      </c>
      <c r="C4043" s="2" t="s">
        <v>3148</v>
      </c>
      <c r="D4043" s="2" t="s">
        <v>3149</v>
      </c>
      <c r="E4043" s="2">
        <v>-78000</v>
      </c>
      <c r="F4043" s="2">
        <v>-0.16</v>
      </c>
      <c r="G4043" s="34">
        <v>43904</v>
      </c>
      <c r="H4043" s="2">
        <v>13</v>
      </c>
      <c r="I4043" s="2" t="s">
        <v>4179</v>
      </c>
      <c r="J4043" s="2" t="s">
        <v>4164</v>
      </c>
      <c r="K4043" s="2" t="s">
        <v>3150</v>
      </c>
      <c r="L4043" s="373" t="s">
        <v>3161</v>
      </c>
    </row>
    <row r="4044" spans="1:12">
      <c r="A4044" s="2" t="s">
        <v>6077</v>
      </c>
      <c r="B4044" s="2">
        <v>126026</v>
      </c>
      <c r="C4044" s="2" t="s">
        <v>3148</v>
      </c>
      <c r="D4044" s="2" t="s">
        <v>3149</v>
      </c>
      <c r="E4044" s="2">
        <v>-300000</v>
      </c>
      <c r="F4044" s="2">
        <v>-0.46</v>
      </c>
      <c r="G4044" s="34">
        <v>43909</v>
      </c>
      <c r="H4044" s="2">
        <v>8</v>
      </c>
      <c r="I4044" s="2" t="s">
        <v>4179</v>
      </c>
      <c r="J4044" s="2" t="s">
        <v>6059</v>
      </c>
      <c r="K4044" s="2" t="s">
        <v>3150</v>
      </c>
      <c r="L4044" s="373" t="s">
        <v>3161</v>
      </c>
    </row>
    <row r="4045" spans="1:12">
      <c r="A4045" s="2" t="s">
        <v>6078</v>
      </c>
      <c r="B4045" s="2">
        <v>1287142</v>
      </c>
      <c r="C4045" s="2" t="s">
        <v>3148</v>
      </c>
      <c r="D4045" s="2" t="s">
        <v>3149</v>
      </c>
      <c r="E4045" s="2">
        <v>-30000</v>
      </c>
      <c r="F4045" s="2">
        <v>-2586.6999999999998</v>
      </c>
      <c r="G4045" s="34">
        <v>43902</v>
      </c>
      <c r="H4045" s="2">
        <v>15</v>
      </c>
      <c r="I4045" s="2" t="s">
        <v>4179</v>
      </c>
      <c r="J4045" s="2" t="s">
        <v>6059</v>
      </c>
      <c r="K4045" s="2" t="s">
        <v>3150</v>
      </c>
      <c r="L4045" s="373" t="s">
        <v>3161</v>
      </c>
    </row>
    <row r="4046" spans="1:12">
      <c r="A4046" s="2" t="s">
        <v>5084</v>
      </c>
      <c r="B4046" s="2">
        <v>1288416</v>
      </c>
      <c r="C4046" s="2" t="s">
        <v>3148</v>
      </c>
      <c r="D4046" s="2" t="s">
        <v>3149</v>
      </c>
      <c r="E4046" s="2">
        <v>-12500</v>
      </c>
      <c r="F4046" s="2">
        <v>-12500</v>
      </c>
      <c r="G4046" s="34">
        <v>43908</v>
      </c>
      <c r="H4046" s="2">
        <v>9</v>
      </c>
      <c r="I4046" s="2" t="s">
        <v>4179</v>
      </c>
      <c r="J4046" s="2" t="s">
        <v>6059</v>
      </c>
      <c r="K4046" s="2" t="s">
        <v>3150</v>
      </c>
      <c r="L4046" s="373" t="s">
        <v>3161</v>
      </c>
    </row>
    <row r="4047" spans="1:12">
      <c r="A4047" s="2" t="s">
        <v>6079</v>
      </c>
      <c r="B4047" s="2">
        <v>1253145</v>
      </c>
      <c r="C4047" s="2" t="s">
        <v>3148</v>
      </c>
      <c r="D4047" s="2" t="s">
        <v>3149</v>
      </c>
      <c r="E4047" s="2">
        <v>-45000</v>
      </c>
      <c r="F4047" s="2">
        <v>-2574.4499999999998</v>
      </c>
      <c r="G4047" s="34">
        <v>43890</v>
      </c>
      <c r="H4047" s="2">
        <v>27</v>
      </c>
      <c r="I4047" s="2" t="s">
        <v>4179</v>
      </c>
      <c r="J4047" s="2" t="s">
        <v>6059</v>
      </c>
      <c r="K4047" s="2" t="s">
        <v>3150</v>
      </c>
      <c r="L4047" s="373" t="s">
        <v>3161</v>
      </c>
    </row>
    <row r="4048" spans="1:12">
      <c r="A4048" s="2" t="s">
        <v>6062</v>
      </c>
      <c r="B4048" s="2">
        <v>737422</v>
      </c>
      <c r="C4048" s="2" t="s">
        <v>3148</v>
      </c>
      <c r="D4048" s="2" t="s">
        <v>3149</v>
      </c>
      <c r="E4048" s="2">
        <v>-22254</v>
      </c>
      <c r="F4048" s="2">
        <v>-22254</v>
      </c>
      <c r="G4048" s="34">
        <v>43889</v>
      </c>
      <c r="H4048" s="2">
        <v>28</v>
      </c>
      <c r="I4048" s="2" t="s">
        <v>4179</v>
      </c>
      <c r="J4048" s="2" t="s">
        <v>6059</v>
      </c>
      <c r="K4048" s="2" t="s">
        <v>3150</v>
      </c>
      <c r="L4048" s="373" t="s">
        <v>3161</v>
      </c>
    </row>
    <row r="4049" spans="1:12">
      <c r="A4049" s="2" t="s">
        <v>6080</v>
      </c>
      <c r="B4049" s="2">
        <v>1288845</v>
      </c>
      <c r="C4049" s="2" t="s">
        <v>3148</v>
      </c>
      <c r="D4049" s="2" t="s">
        <v>3149</v>
      </c>
      <c r="E4049" s="2">
        <v>-10000</v>
      </c>
      <c r="F4049" s="2">
        <v>-10000</v>
      </c>
      <c r="G4049" s="34">
        <v>43903</v>
      </c>
      <c r="H4049" s="2">
        <v>14</v>
      </c>
      <c r="I4049" s="2" t="s">
        <v>4179</v>
      </c>
      <c r="J4049" s="2" t="s">
        <v>4164</v>
      </c>
      <c r="K4049" s="2" t="s">
        <v>3150</v>
      </c>
      <c r="L4049" s="373" t="s">
        <v>3161</v>
      </c>
    </row>
    <row r="4050" spans="1:12">
      <c r="A4050" s="2" t="s">
        <v>6081</v>
      </c>
      <c r="B4050" s="2">
        <v>1281095</v>
      </c>
      <c r="C4050" s="2" t="s">
        <v>3148</v>
      </c>
      <c r="D4050" s="2" t="s">
        <v>3149</v>
      </c>
      <c r="E4050" s="2">
        <v>-80000</v>
      </c>
      <c r="F4050" s="2">
        <v>-17103</v>
      </c>
      <c r="G4050" s="34">
        <v>43887</v>
      </c>
      <c r="H4050" s="2">
        <v>30</v>
      </c>
      <c r="I4050" s="2" t="s">
        <v>4179</v>
      </c>
      <c r="J4050" s="2" t="s">
        <v>6059</v>
      </c>
      <c r="K4050" s="2" t="s">
        <v>3150</v>
      </c>
      <c r="L4050" s="373" t="s">
        <v>3161</v>
      </c>
    </row>
    <row r="4051" spans="1:12">
      <c r="A4051" s="2" t="s">
        <v>4163</v>
      </c>
      <c r="B4051" s="2">
        <v>1196513</v>
      </c>
      <c r="C4051" s="2" t="s">
        <v>3148</v>
      </c>
      <c r="D4051" s="2" t="s">
        <v>3149</v>
      </c>
      <c r="E4051" s="2">
        <v>-3000</v>
      </c>
      <c r="F4051" s="2">
        <v>-3000</v>
      </c>
      <c r="G4051" s="34">
        <v>43608</v>
      </c>
      <c r="H4051" s="2">
        <v>309</v>
      </c>
      <c r="I4051" s="2" t="s">
        <v>3870</v>
      </c>
      <c r="J4051" s="2" t="s">
        <v>4164</v>
      </c>
      <c r="K4051" s="2" t="s">
        <v>3150</v>
      </c>
      <c r="L4051" s="373" t="s">
        <v>3161</v>
      </c>
    </row>
    <row r="4052" spans="1:12">
      <c r="A4052" s="2" t="s">
        <v>6082</v>
      </c>
      <c r="B4052" s="2">
        <v>1284514</v>
      </c>
      <c r="C4052" s="2" t="s">
        <v>3148</v>
      </c>
      <c r="D4052" s="2" t="s">
        <v>3149</v>
      </c>
      <c r="E4052" s="2">
        <v>-95000</v>
      </c>
      <c r="F4052" s="2">
        <v>-95000</v>
      </c>
      <c r="G4052" s="34">
        <v>43895</v>
      </c>
      <c r="H4052" s="2">
        <v>22</v>
      </c>
      <c r="I4052" s="2" t="s">
        <v>4179</v>
      </c>
      <c r="J4052" s="2" t="s">
        <v>6083</v>
      </c>
      <c r="K4052" s="2" t="s">
        <v>3159</v>
      </c>
      <c r="L4052" s="373" t="s">
        <v>3161</v>
      </c>
    </row>
    <row r="4053" spans="1:12">
      <c r="A4053" s="2" t="s">
        <v>5365</v>
      </c>
      <c r="B4053" s="2">
        <v>959413</v>
      </c>
      <c r="C4053" s="2" t="s">
        <v>3148</v>
      </c>
      <c r="D4053" s="2" t="s">
        <v>3149</v>
      </c>
      <c r="E4053" s="2">
        <v>-70000</v>
      </c>
      <c r="F4053" s="2">
        <v>-70000</v>
      </c>
      <c r="G4053" s="34">
        <v>43910</v>
      </c>
      <c r="H4053" s="2">
        <v>7</v>
      </c>
      <c r="I4053" s="2" t="s">
        <v>4179</v>
      </c>
      <c r="J4053" s="2" t="s">
        <v>6084</v>
      </c>
      <c r="K4053" s="2" t="s">
        <v>3159</v>
      </c>
      <c r="L4053" s="373" t="s">
        <v>3161</v>
      </c>
    </row>
    <row r="4054" spans="1:12">
      <c r="A4054" s="2" t="s">
        <v>6085</v>
      </c>
      <c r="B4054" s="2">
        <v>1254352</v>
      </c>
      <c r="C4054" s="2" t="s">
        <v>3148</v>
      </c>
      <c r="D4054" s="2" t="s">
        <v>3149</v>
      </c>
      <c r="E4054" s="2">
        <v>-6000</v>
      </c>
      <c r="F4054" s="2">
        <v>-0.48</v>
      </c>
      <c r="G4054" s="34">
        <v>43907</v>
      </c>
      <c r="H4054" s="2">
        <v>10</v>
      </c>
      <c r="I4054" s="2" t="s">
        <v>4179</v>
      </c>
      <c r="J4054" s="2" t="s">
        <v>6083</v>
      </c>
      <c r="K4054" s="2" t="s">
        <v>3159</v>
      </c>
      <c r="L4054" s="373" t="s">
        <v>3161</v>
      </c>
    </row>
    <row r="4055" spans="1:12">
      <c r="A4055" s="2" t="s">
        <v>6086</v>
      </c>
      <c r="B4055" s="2">
        <v>1276850</v>
      </c>
      <c r="C4055" s="2" t="s">
        <v>3148</v>
      </c>
      <c r="D4055" s="2" t="s">
        <v>3149</v>
      </c>
      <c r="E4055" s="2">
        <v>-5000</v>
      </c>
      <c r="F4055" s="2">
        <v>-5000</v>
      </c>
      <c r="G4055" s="34">
        <v>43861</v>
      </c>
      <c r="H4055" s="2">
        <v>56</v>
      </c>
      <c r="I4055" s="2" t="s">
        <v>4177</v>
      </c>
      <c r="J4055" s="2" t="s">
        <v>6083</v>
      </c>
      <c r="K4055" s="2" t="s">
        <v>3159</v>
      </c>
      <c r="L4055" s="373" t="s">
        <v>3161</v>
      </c>
    </row>
    <row r="4056" spans="1:12">
      <c r="A4056" s="2" t="s">
        <v>6087</v>
      </c>
      <c r="B4056" s="2">
        <v>1270545</v>
      </c>
      <c r="C4056" s="2" t="s">
        <v>3148</v>
      </c>
      <c r="D4056" s="2" t="s">
        <v>3149</v>
      </c>
      <c r="E4056" s="2">
        <v>-5000</v>
      </c>
      <c r="F4056" s="2">
        <v>-5000</v>
      </c>
      <c r="G4056" s="34">
        <v>43840</v>
      </c>
      <c r="H4056" s="2">
        <v>77</v>
      </c>
      <c r="I4056" s="2" t="s">
        <v>4181</v>
      </c>
      <c r="J4056" s="2" t="s">
        <v>6083</v>
      </c>
      <c r="K4056" s="2" t="s">
        <v>3159</v>
      </c>
      <c r="L4056" s="373" t="s">
        <v>3161</v>
      </c>
    </row>
    <row r="4057" spans="1:12">
      <c r="A4057" s="2" t="s">
        <v>6088</v>
      </c>
      <c r="B4057" s="2">
        <v>1288178</v>
      </c>
      <c r="C4057" s="2" t="s">
        <v>3148</v>
      </c>
      <c r="D4057" s="2" t="s">
        <v>3149</v>
      </c>
      <c r="E4057" s="2">
        <v>-85000</v>
      </c>
      <c r="F4057" s="2">
        <v>-0.16</v>
      </c>
      <c r="G4057" s="34">
        <v>43903</v>
      </c>
      <c r="H4057" s="2">
        <v>14</v>
      </c>
      <c r="I4057" s="2" t="s">
        <v>4179</v>
      </c>
      <c r="J4057" s="2" t="s">
        <v>6083</v>
      </c>
      <c r="K4057" s="2" t="s">
        <v>3159</v>
      </c>
      <c r="L4057" s="373" t="s">
        <v>3161</v>
      </c>
    </row>
    <row r="4058" spans="1:12">
      <c r="A4058" s="2" t="s">
        <v>6082</v>
      </c>
      <c r="B4058" s="2">
        <v>1284514</v>
      </c>
      <c r="C4058" s="2" t="s">
        <v>3148</v>
      </c>
      <c r="D4058" s="2" t="s">
        <v>3149</v>
      </c>
      <c r="E4058" s="2">
        <v>-5000</v>
      </c>
      <c r="F4058" s="2">
        <v>-5000</v>
      </c>
      <c r="G4058" s="34">
        <v>43888</v>
      </c>
      <c r="H4058" s="2">
        <v>29</v>
      </c>
      <c r="I4058" s="2" t="s">
        <v>4179</v>
      </c>
      <c r="J4058" s="2" t="s">
        <v>6083</v>
      </c>
      <c r="K4058" s="2" t="s">
        <v>3159</v>
      </c>
      <c r="L4058" s="373" t="s">
        <v>3161</v>
      </c>
    </row>
    <row r="4059" spans="1:12">
      <c r="A4059" s="2" t="s">
        <v>6089</v>
      </c>
      <c r="B4059" s="2">
        <v>1290977</v>
      </c>
      <c r="C4059" s="2" t="s">
        <v>3148</v>
      </c>
      <c r="D4059" s="2" t="s">
        <v>3149</v>
      </c>
      <c r="E4059" s="2">
        <v>-40000</v>
      </c>
      <c r="F4059" s="2">
        <v>-40000</v>
      </c>
      <c r="G4059" s="34">
        <v>43910</v>
      </c>
      <c r="H4059" s="2">
        <v>7</v>
      </c>
      <c r="I4059" s="2" t="s">
        <v>4179</v>
      </c>
      <c r="J4059" s="2" t="s">
        <v>6083</v>
      </c>
      <c r="K4059" s="2" t="s">
        <v>3159</v>
      </c>
      <c r="L4059" s="373" t="s">
        <v>3161</v>
      </c>
    </row>
    <row r="4060" spans="1:12">
      <c r="A4060" s="2" t="s">
        <v>6090</v>
      </c>
      <c r="B4060" s="2">
        <v>1288766</v>
      </c>
      <c r="C4060" s="2" t="s">
        <v>3148</v>
      </c>
      <c r="D4060" s="2" t="s">
        <v>3149</v>
      </c>
      <c r="E4060" s="2">
        <v>-5000</v>
      </c>
      <c r="F4060" s="2">
        <v>-5000</v>
      </c>
      <c r="G4060" s="34">
        <v>43903</v>
      </c>
      <c r="H4060" s="2">
        <v>14</v>
      </c>
      <c r="I4060" s="2" t="s">
        <v>4179</v>
      </c>
      <c r="J4060" s="2" t="s">
        <v>6083</v>
      </c>
      <c r="K4060" s="2" t="s">
        <v>3159</v>
      </c>
      <c r="L4060" s="373" t="s">
        <v>3161</v>
      </c>
    </row>
    <row r="4061" spans="1:12">
      <c r="A4061" s="2" t="s">
        <v>6091</v>
      </c>
      <c r="B4061" s="2">
        <v>1062103</v>
      </c>
      <c r="C4061" s="2" t="s">
        <v>3148</v>
      </c>
      <c r="D4061" s="2" t="s">
        <v>3149</v>
      </c>
      <c r="E4061" s="2">
        <v>-130000</v>
      </c>
      <c r="F4061" s="2">
        <v>-130000</v>
      </c>
      <c r="G4061" s="34">
        <v>43910</v>
      </c>
      <c r="H4061" s="2">
        <v>7</v>
      </c>
      <c r="I4061" s="2" t="s">
        <v>4179</v>
      </c>
      <c r="J4061" s="2" t="s">
        <v>6083</v>
      </c>
      <c r="K4061" s="2" t="s">
        <v>3159</v>
      </c>
      <c r="L4061" s="373" t="s">
        <v>3161</v>
      </c>
    </row>
    <row r="4062" spans="1:12">
      <c r="A4062" s="2" t="s">
        <v>6085</v>
      </c>
      <c r="B4062" s="2">
        <v>1254352</v>
      </c>
      <c r="C4062" s="2" t="s">
        <v>3148</v>
      </c>
      <c r="D4062" s="2" t="s">
        <v>3149</v>
      </c>
      <c r="E4062" s="2">
        <v>-30000</v>
      </c>
      <c r="F4062" s="2">
        <v>-0.32</v>
      </c>
      <c r="G4062" s="34">
        <v>43910</v>
      </c>
      <c r="H4062" s="2">
        <v>7</v>
      </c>
      <c r="I4062" s="2" t="s">
        <v>4179</v>
      </c>
      <c r="J4062" s="2" t="s">
        <v>6083</v>
      </c>
      <c r="K4062" s="2" t="s">
        <v>3159</v>
      </c>
      <c r="L4062" s="373" t="s">
        <v>3161</v>
      </c>
    </row>
    <row r="4063" spans="1:12">
      <c r="A4063" s="2" t="s">
        <v>6092</v>
      </c>
      <c r="B4063" s="2">
        <v>1286830</v>
      </c>
      <c r="C4063" s="2" t="s">
        <v>3148</v>
      </c>
      <c r="D4063" s="2" t="s">
        <v>3149</v>
      </c>
      <c r="E4063" s="2">
        <v>-100000</v>
      </c>
      <c r="F4063" s="2">
        <v>-0.16</v>
      </c>
      <c r="G4063" s="34">
        <v>43896</v>
      </c>
      <c r="H4063" s="2">
        <v>21</v>
      </c>
      <c r="I4063" s="2" t="s">
        <v>4179</v>
      </c>
      <c r="J4063" s="2" t="s">
        <v>6083</v>
      </c>
      <c r="K4063" s="2" t="s">
        <v>3159</v>
      </c>
      <c r="L4063" s="373" t="s">
        <v>3161</v>
      </c>
    </row>
    <row r="4064" spans="1:12">
      <c r="A4064" s="2" t="s">
        <v>6093</v>
      </c>
      <c r="B4064" s="2">
        <v>1290981</v>
      </c>
      <c r="C4064" s="2" t="s">
        <v>3148</v>
      </c>
      <c r="D4064" s="2" t="s">
        <v>3149</v>
      </c>
      <c r="E4064" s="2">
        <v>-10000</v>
      </c>
      <c r="F4064" s="2">
        <v>-10000</v>
      </c>
      <c r="G4064" s="34">
        <v>43910</v>
      </c>
      <c r="H4064" s="2">
        <v>7</v>
      </c>
      <c r="I4064" s="2" t="s">
        <v>4179</v>
      </c>
      <c r="J4064" s="2" t="s">
        <v>6083</v>
      </c>
      <c r="K4064" s="2" t="s">
        <v>3159</v>
      </c>
      <c r="L4064" s="373" t="s">
        <v>3161</v>
      </c>
    </row>
    <row r="4065" spans="1:12">
      <c r="A4065" s="2" t="s">
        <v>5025</v>
      </c>
      <c r="B4065" s="2">
        <v>355912</v>
      </c>
      <c r="C4065" s="2" t="s">
        <v>3148</v>
      </c>
      <c r="D4065" s="2" t="s">
        <v>3149</v>
      </c>
      <c r="E4065" s="2">
        <v>-120000</v>
      </c>
      <c r="F4065" s="2">
        <v>-43648</v>
      </c>
      <c r="G4065" s="34">
        <v>43906</v>
      </c>
      <c r="H4065" s="2">
        <v>11</v>
      </c>
      <c r="I4065" s="2" t="s">
        <v>4179</v>
      </c>
      <c r="J4065" s="2" t="s">
        <v>6084</v>
      </c>
      <c r="K4065" s="2" t="s">
        <v>3159</v>
      </c>
      <c r="L4065" s="373" t="s">
        <v>3161</v>
      </c>
    </row>
    <row r="4066" spans="1:12">
      <c r="A4066" s="2" t="s">
        <v>4187</v>
      </c>
      <c r="B4066" s="2">
        <v>1283776</v>
      </c>
      <c r="C4066" s="2" t="s">
        <v>3148</v>
      </c>
      <c r="D4066" s="2" t="s">
        <v>3149</v>
      </c>
      <c r="E4066" s="2">
        <v>-80000</v>
      </c>
      <c r="F4066" s="2">
        <v>-61463.01</v>
      </c>
      <c r="G4066" s="34">
        <v>43911</v>
      </c>
      <c r="H4066" s="2">
        <v>6</v>
      </c>
      <c r="I4066" s="2" t="s">
        <v>4179</v>
      </c>
      <c r="J4066" s="2" t="s">
        <v>6094</v>
      </c>
      <c r="K4066" s="2" t="s">
        <v>3681</v>
      </c>
      <c r="L4066" s="373" t="s">
        <v>3161</v>
      </c>
    </row>
    <row r="4067" spans="1:12">
      <c r="A4067" s="2" t="s">
        <v>6095</v>
      </c>
      <c r="B4067" s="2">
        <v>1259127</v>
      </c>
      <c r="C4067" s="2" t="s">
        <v>3148</v>
      </c>
      <c r="D4067" s="2" t="s">
        <v>3149</v>
      </c>
      <c r="E4067" s="2">
        <v>-80000</v>
      </c>
      <c r="F4067" s="2">
        <v>-4240.78</v>
      </c>
      <c r="G4067" s="34">
        <v>43827</v>
      </c>
      <c r="H4067" s="2">
        <v>90</v>
      </c>
      <c r="I4067" s="2" t="s">
        <v>4181</v>
      </c>
      <c r="J4067" s="2" t="s">
        <v>4166</v>
      </c>
      <c r="K4067" s="2" t="s">
        <v>3165</v>
      </c>
      <c r="L4067" s="373" t="s">
        <v>3161</v>
      </c>
    </row>
    <row r="4068" spans="1:12">
      <c r="A4068" s="2" t="s">
        <v>6096</v>
      </c>
      <c r="B4068" s="2">
        <v>1212865</v>
      </c>
      <c r="C4068" s="2" t="s">
        <v>3148</v>
      </c>
      <c r="D4068" s="2" t="s">
        <v>3149</v>
      </c>
      <c r="E4068" s="2">
        <v>-75000</v>
      </c>
      <c r="F4068" s="2">
        <v>-479.67</v>
      </c>
      <c r="G4068" s="34">
        <v>43815</v>
      </c>
      <c r="H4068" s="2">
        <v>102</v>
      </c>
      <c r="I4068" s="2" t="s">
        <v>4174</v>
      </c>
      <c r="J4068" s="2" t="s">
        <v>4166</v>
      </c>
      <c r="K4068" s="2" t="s">
        <v>3165</v>
      </c>
      <c r="L4068" s="373" t="s">
        <v>3161</v>
      </c>
    </row>
    <row r="4069" spans="1:12">
      <c r="A4069" s="2" t="s">
        <v>6097</v>
      </c>
      <c r="B4069" s="2">
        <v>1265556</v>
      </c>
      <c r="C4069" s="2" t="s">
        <v>3148</v>
      </c>
      <c r="D4069" s="2" t="s">
        <v>3149</v>
      </c>
      <c r="E4069" s="2">
        <v>-50000</v>
      </c>
      <c r="F4069" s="2">
        <v>-5156.0200000000004</v>
      </c>
      <c r="G4069" s="34">
        <v>43830</v>
      </c>
      <c r="H4069" s="2">
        <v>87</v>
      </c>
      <c r="I4069" s="2" t="s">
        <v>4181</v>
      </c>
      <c r="J4069" s="2" t="s">
        <v>4166</v>
      </c>
      <c r="K4069" s="2" t="s">
        <v>3165</v>
      </c>
      <c r="L4069" s="373" t="s">
        <v>3161</v>
      </c>
    </row>
    <row r="4070" spans="1:12">
      <c r="A4070" s="2" t="s">
        <v>6098</v>
      </c>
      <c r="B4070" s="2">
        <v>1261081</v>
      </c>
      <c r="C4070" s="2" t="s">
        <v>3148</v>
      </c>
      <c r="D4070" s="2" t="s">
        <v>3149</v>
      </c>
      <c r="E4070" s="2">
        <v>-60000</v>
      </c>
      <c r="F4070" s="2">
        <v>-141.16999999999999</v>
      </c>
      <c r="G4070" s="34">
        <v>43829</v>
      </c>
      <c r="H4070" s="2">
        <v>88</v>
      </c>
      <c r="I4070" s="2" t="s">
        <v>4181</v>
      </c>
      <c r="J4070" s="2" t="s">
        <v>4166</v>
      </c>
      <c r="K4070" s="2" t="s">
        <v>3165</v>
      </c>
      <c r="L4070" s="373" t="s">
        <v>3161</v>
      </c>
    </row>
    <row r="4071" spans="1:12">
      <c r="A4071" s="2" t="s">
        <v>5483</v>
      </c>
      <c r="B4071" s="2">
        <v>1269834</v>
      </c>
      <c r="C4071" s="2" t="s">
        <v>3148</v>
      </c>
      <c r="D4071" s="2" t="s">
        <v>3149</v>
      </c>
      <c r="E4071" s="2">
        <v>-65000</v>
      </c>
      <c r="F4071" s="2">
        <v>-39.880000000000003</v>
      </c>
      <c r="G4071" s="34">
        <v>43887</v>
      </c>
      <c r="H4071" s="2">
        <v>30</v>
      </c>
      <c r="I4071" s="2" t="s">
        <v>4179</v>
      </c>
      <c r="J4071" s="2" t="s">
        <v>4166</v>
      </c>
      <c r="K4071" s="2" t="s">
        <v>3165</v>
      </c>
      <c r="L4071" s="373" t="s">
        <v>3161</v>
      </c>
    </row>
    <row r="4072" spans="1:12">
      <c r="A4072" s="2" t="s">
        <v>6099</v>
      </c>
      <c r="B4072" s="2">
        <v>1263915</v>
      </c>
      <c r="C4072" s="2" t="s">
        <v>3148</v>
      </c>
      <c r="D4072" s="2" t="s">
        <v>3149</v>
      </c>
      <c r="E4072" s="2">
        <v>-12000</v>
      </c>
      <c r="F4072" s="2">
        <v>-2112.81</v>
      </c>
      <c r="G4072" s="34">
        <v>43830</v>
      </c>
      <c r="H4072" s="2">
        <v>87</v>
      </c>
      <c r="I4072" s="2" t="s">
        <v>4181</v>
      </c>
      <c r="J4072" s="2" t="s">
        <v>4166</v>
      </c>
      <c r="K4072" s="2" t="s">
        <v>3165</v>
      </c>
      <c r="L4072" s="373" t="s">
        <v>3161</v>
      </c>
    </row>
    <row r="4073" spans="1:12">
      <c r="A4073" s="2" t="s">
        <v>6100</v>
      </c>
      <c r="B4073" s="2">
        <v>1266257</v>
      </c>
      <c r="C4073" s="2" t="s">
        <v>3148</v>
      </c>
      <c r="D4073" s="2" t="s">
        <v>3149</v>
      </c>
      <c r="E4073" s="2">
        <v>-70000</v>
      </c>
      <c r="F4073" s="2">
        <v>-15973.39</v>
      </c>
      <c r="G4073" s="34">
        <v>43830</v>
      </c>
      <c r="H4073" s="2">
        <v>87</v>
      </c>
      <c r="I4073" s="2" t="s">
        <v>4181</v>
      </c>
      <c r="J4073" s="2" t="s">
        <v>4166</v>
      </c>
      <c r="K4073" s="2" t="s">
        <v>3165</v>
      </c>
      <c r="L4073" s="373" t="s">
        <v>3161</v>
      </c>
    </row>
    <row r="4074" spans="1:12">
      <c r="A4074" s="2" t="s">
        <v>6101</v>
      </c>
      <c r="B4074" s="2">
        <v>1259019</v>
      </c>
      <c r="C4074" s="2" t="s">
        <v>3148</v>
      </c>
      <c r="D4074" s="2" t="s">
        <v>3149</v>
      </c>
      <c r="E4074" s="2">
        <v>-50000</v>
      </c>
      <c r="F4074" s="2">
        <v>-12047.23</v>
      </c>
      <c r="G4074" s="34">
        <v>43830</v>
      </c>
      <c r="H4074" s="2">
        <v>87</v>
      </c>
      <c r="I4074" s="2" t="s">
        <v>4181</v>
      </c>
      <c r="J4074" s="2" t="s">
        <v>4166</v>
      </c>
      <c r="K4074" s="2" t="s">
        <v>3165</v>
      </c>
      <c r="L4074" s="373" t="s">
        <v>3161</v>
      </c>
    </row>
    <row r="4075" spans="1:12">
      <c r="A4075" s="2" t="s">
        <v>6102</v>
      </c>
      <c r="B4075" s="2">
        <v>444643</v>
      </c>
      <c r="C4075" s="2" t="s">
        <v>3148</v>
      </c>
      <c r="D4075" s="2" t="s">
        <v>3149</v>
      </c>
      <c r="E4075" s="2">
        <v>-185000</v>
      </c>
      <c r="F4075" s="2">
        <v>-1656.9</v>
      </c>
      <c r="G4075" s="34">
        <v>43819</v>
      </c>
      <c r="H4075" s="2">
        <v>98</v>
      </c>
      <c r="I4075" s="2" t="s">
        <v>4174</v>
      </c>
      <c r="J4075" s="2" t="s">
        <v>4166</v>
      </c>
      <c r="K4075" s="2" t="s">
        <v>3165</v>
      </c>
      <c r="L4075" s="373" t="s">
        <v>3161</v>
      </c>
    </row>
    <row r="4076" spans="1:12">
      <c r="A4076" s="2" t="s">
        <v>5953</v>
      </c>
      <c r="B4076" s="2">
        <v>1280228</v>
      </c>
      <c r="C4076" s="2" t="s">
        <v>3148</v>
      </c>
      <c r="D4076" s="2" t="s">
        <v>3149</v>
      </c>
      <c r="E4076" s="2">
        <v>-75000</v>
      </c>
      <c r="F4076" s="2">
        <v>-1628.55</v>
      </c>
      <c r="G4076" s="34">
        <v>43888</v>
      </c>
      <c r="H4076" s="2">
        <v>29</v>
      </c>
      <c r="I4076" s="2" t="s">
        <v>4179</v>
      </c>
      <c r="J4076" s="2" t="s">
        <v>4166</v>
      </c>
      <c r="K4076" s="2" t="s">
        <v>3165</v>
      </c>
      <c r="L4076" s="373" t="s">
        <v>3161</v>
      </c>
    </row>
    <row r="4077" spans="1:12">
      <c r="A4077" s="2" t="s">
        <v>6103</v>
      </c>
      <c r="B4077" s="2">
        <v>1274059</v>
      </c>
      <c r="C4077" s="2" t="s">
        <v>3148</v>
      </c>
      <c r="D4077" s="2" t="s">
        <v>3149</v>
      </c>
      <c r="E4077" s="2">
        <v>-49000</v>
      </c>
      <c r="F4077" s="2">
        <v>-2173.5700000000002</v>
      </c>
      <c r="G4077" s="34">
        <v>43862</v>
      </c>
      <c r="H4077" s="2">
        <v>55</v>
      </c>
      <c r="I4077" s="2" t="s">
        <v>4177</v>
      </c>
      <c r="J4077" s="2" t="s">
        <v>4166</v>
      </c>
      <c r="K4077" s="2" t="s">
        <v>3165</v>
      </c>
      <c r="L4077" s="373" t="s">
        <v>3161</v>
      </c>
    </row>
    <row r="4078" spans="1:12">
      <c r="A4078" s="2" t="s">
        <v>5430</v>
      </c>
      <c r="B4078" s="2">
        <v>1260442</v>
      </c>
      <c r="C4078" s="2" t="s">
        <v>3148</v>
      </c>
      <c r="D4078" s="2" t="s">
        <v>3149</v>
      </c>
      <c r="E4078" s="2">
        <v>-25000</v>
      </c>
      <c r="F4078" s="2">
        <v>-1985.7</v>
      </c>
      <c r="G4078" s="34">
        <v>43829</v>
      </c>
      <c r="H4078" s="2">
        <v>88</v>
      </c>
      <c r="I4078" s="2" t="s">
        <v>4181</v>
      </c>
      <c r="J4078" s="2" t="s">
        <v>4166</v>
      </c>
      <c r="K4078" s="2" t="s">
        <v>3165</v>
      </c>
      <c r="L4078" s="373" t="s">
        <v>3161</v>
      </c>
    </row>
    <row r="4079" spans="1:12">
      <c r="A4079" s="2" t="s">
        <v>4165</v>
      </c>
      <c r="B4079" s="2">
        <v>1220283</v>
      </c>
      <c r="C4079" s="2" t="s">
        <v>3148</v>
      </c>
      <c r="D4079" s="2" t="s">
        <v>3149</v>
      </c>
      <c r="E4079" s="2">
        <v>-40000</v>
      </c>
      <c r="F4079" s="2">
        <v>-1360.82</v>
      </c>
      <c r="G4079" s="34">
        <v>43708</v>
      </c>
      <c r="H4079" s="2">
        <v>209</v>
      </c>
      <c r="I4079" s="2" t="s">
        <v>3870</v>
      </c>
      <c r="J4079" s="2" t="s">
        <v>4166</v>
      </c>
      <c r="K4079" s="2" t="s">
        <v>3165</v>
      </c>
      <c r="L4079" s="373" t="s">
        <v>3161</v>
      </c>
    </row>
    <row r="4080" spans="1:12">
      <c r="A4080" s="2" t="s">
        <v>6104</v>
      </c>
      <c r="B4080" s="2">
        <v>670759</v>
      </c>
      <c r="C4080" s="2" t="s">
        <v>3148</v>
      </c>
      <c r="D4080" s="2" t="s">
        <v>3149</v>
      </c>
      <c r="E4080" s="2">
        <v>-80000</v>
      </c>
      <c r="F4080" s="2">
        <v>-1593.02</v>
      </c>
      <c r="G4080" s="34">
        <v>43830</v>
      </c>
      <c r="H4080" s="2">
        <v>87</v>
      </c>
      <c r="I4080" s="2" t="s">
        <v>4181</v>
      </c>
      <c r="J4080" s="2" t="s">
        <v>4166</v>
      </c>
      <c r="K4080" s="2" t="s">
        <v>3165</v>
      </c>
      <c r="L4080" s="373" t="s">
        <v>3161</v>
      </c>
    </row>
    <row r="4081" spans="1:12">
      <c r="A4081" s="2" t="s">
        <v>4194</v>
      </c>
      <c r="B4081" s="2">
        <v>1260818</v>
      </c>
      <c r="C4081" s="2" t="s">
        <v>3148</v>
      </c>
      <c r="D4081" s="2" t="s">
        <v>3149</v>
      </c>
      <c r="E4081" s="2">
        <v>-40000</v>
      </c>
      <c r="F4081" s="2">
        <v>-22006</v>
      </c>
      <c r="G4081" s="34">
        <v>43889</v>
      </c>
      <c r="H4081" s="2">
        <v>28</v>
      </c>
      <c r="I4081" s="2" t="s">
        <v>4179</v>
      </c>
      <c r="J4081" s="2" t="s">
        <v>4166</v>
      </c>
      <c r="K4081" s="2" t="s">
        <v>3165</v>
      </c>
      <c r="L4081" s="373" t="s">
        <v>3161</v>
      </c>
    </row>
    <row r="4082" spans="1:12">
      <c r="A4082" s="2" t="s">
        <v>6105</v>
      </c>
      <c r="B4082" s="2">
        <v>1259186</v>
      </c>
      <c r="C4082" s="2" t="s">
        <v>3148</v>
      </c>
      <c r="D4082" s="2" t="s">
        <v>3149</v>
      </c>
      <c r="E4082" s="2">
        <v>-130000</v>
      </c>
      <c r="F4082" s="2">
        <v>-1114.97</v>
      </c>
      <c r="G4082" s="34">
        <v>43819</v>
      </c>
      <c r="H4082" s="2">
        <v>98</v>
      </c>
      <c r="I4082" s="2" t="s">
        <v>4174</v>
      </c>
      <c r="J4082" s="2" t="s">
        <v>4166</v>
      </c>
      <c r="K4082" s="2" t="s">
        <v>3165</v>
      </c>
      <c r="L4082" s="373" t="s">
        <v>3161</v>
      </c>
    </row>
    <row r="4083" spans="1:12">
      <c r="A4083" s="2" t="s">
        <v>6106</v>
      </c>
      <c r="B4083" s="2">
        <v>127087</v>
      </c>
      <c r="C4083" s="2" t="s">
        <v>3148</v>
      </c>
      <c r="D4083" s="2" t="s">
        <v>3149</v>
      </c>
      <c r="E4083" s="2">
        <v>-75000</v>
      </c>
      <c r="F4083" s="2">
        <v>-1826.86</v>
      </c>
      <c r="G4083" s="34">
        <v>43827</v>
      </c>
      <c r="H4083" s="2">
        <v>90</v>
      </c>
      <c r="I4083" s="2" t="s">
        <v>4181</v>
      </c>
      <c r="J4083" s="2" t="s">
        <v>4166</v>
      </c>
      <c r="K4083" s="2" t="s">
        <v>3165</v>
      </c>
      <c r="L4083" s="373" t="s">
        <v>3161</v>
      </c>
    </row>
    <row r="4084" spans="1:12">
      <c r="A4084" s="2" t="s">
        <v>6107</v>
      </c>
      <c r="B4084" s="2">
        <v>1256834</v>
      </c>
      <c r="C4084" s="2" t="s">
        <v>3148</v>
      </c>
      <c r="D4084" s="2" t="s">
        <v>3149</v>
      </c>
      <c r="E4084" s="2">
        <v>-50000</v>
      </c>
      <c r="F4084" s="2">
        <v>-4745.92</v>
      </c>
      <c r="G4084" s="34">
        <v>43815</v>
      </c>
      <c r="H4084" s="2">
        <v>102</v>
      </c>
      <c r="I4084" s="2" t="s">
        <v>4174</v>
      </c>
      <c r="J4084" s="2" t="s">
        <v>4166</v>
      </c>
      <c r="K4084" s="2" t="s">
        <v>3165</v>
      </c>
      <c r="L4084" s="373" t="s">
        <v>3161</v>
      </c>
    </row>
    <row r="4085" spans="1:12">
      <c r="A4085" s="2" t="s">
        <v>6108</v>
      </c>
      <c r="B4085" s="2">
        <v>1220393</v>
      </c>
      <c r="C4085" s="2" t="s">
        <v>3148</v>
      </c>
      <c r="D4085" s="2" t="s">
        <v>3149</v>
      </c>
      <c r="E4085" s="2">
        <v>-8000</v>
      </c>
      <c r="F4085" s="2">
        <v>-8000</v>
      </c>
      <c r="G4085" s="34">
        <v>43799</v>
      </c>
      <c r="H4085" s="2">
        <v>118</v>
      </c>
      <c r="I4085" s="2" t="s">
        <v>4174</v>
      </c>
      <c r="J4085" s="2" t="s">
        <v>4166</v>
      </c>
      <c r="K4085" s="2" t="s">
        <v>3165</v>
      </c>
      <c r="L4085" s="373" t="s">
        <v>3161</v>
      </c>
    </row>
    <row r="4086" spans="1:12">
      <c r="A4086" s="2" t="s">
        <v>6109</v>
      </c>
      <c r="B4086" s="2">
        <v>1247737</v>
      </c>
      <c r="C4086" s="2" t="s">
        <v>3148</v>
      </c>
      <c r="D4086" s="2" t="s">
        <v>3149</v>
      </c>
      <c r="E4086" s="2">
        <v>-95000</v>
      </c>
      <c r="F4086" s="2">
        <v>-4858.59</v>
      </c>
      <c r="G4086" s="34">
        <v>43784</v>
      </c>
      <c r="H4086" s="2">
        <v>133</v>
      </c>
      <c r="I4086" s="2" t="s">
        <v>4174</v>
      </c>
      <c r="J4086" s="2" t="s">
        <v>4166</v>
      </c>
      <c r="K4086" s="2" t="s">
        <v>3165</v>
      </c>
      <c r="L4086" s="373" t="s">
        <v>3161</v>
      </c>
    </row>
    <row r="4087" spans="1:12">
      <c r="A4087" s="2" t="s">
        <v>6110</v>
      </c>
      <c r="B4087" s="2">
        <v>1249589</v>
      </c>
      <c r="C4087" s="2" t="s">
        <v>3148</v>
      </c>
      <c r="D4087" s="2" t="s">
        <v>3149</v>
      </c>
      <c r="E4087" s="2">
        <v>-405000</v>
      </c>
      <c r="F4087" s="2">
        <v>-3560.22</v>
      </c>
      <c r="G4087" s="34">
        <v>43825</v>
      </c>
      <c r="H4087" s="2">
        <v>92</v>
      </c>
      <c r="I4087" s="2" t="s">
        <v>4174</v>
      </c>
      <c r="J4087" s="2" t="s">
        <v>4166</v>
      </c>
      <c r="K4087" s="2" t="s">
        <v>3165</v>
      </c>
      <c r="L4087" s="373" t="s">
        <v>3161</v>
      </c>
    </row>
    <row r="4088" spans="1:12">
      <c r="A4088" s="2" t="s">
        <v>6111</v>
      </c>
      <c r="B4088" s="2">
        <v>1214323</v>
      </c>
      <c r="C4088" s="2" t="s">
        <v>3148</v>
      </c>
      <c r="D4088" s="2" t="s">
        <v>3149</v>
      </c>
      <c r="E4088" s="2">
        <v>-70000</v>
      </c>
      <c r="F4088" s="2">
        <v>-11789.04</v>
      </c>
      <c r="G4088" s="34">
        <v>43738</v>
      </c>
      <c r="H4088" s="2">
        <v>179</v>
      </c>
      <c r="I4088" s="2" t="s">
        <v>4174</v>
      </c>
      <c r="J4088" s="2" t="s">
        <v>4166</v>
      </c>
      <c r="K4088" s="2" t="s">
        <v>3165</v>
      </c>
      <c r="L4088" s="373" t="s">
        <v>3161</v>
      </c>
    </row>
    <row r="4089" spans="1:12">
      <c r="A4089" s="2" t="s">
        <v>6112</v>
      </c>
      <c r="B4089" s="2">
        <v>1255242</v>
      </c>
      <c r="C4089" s="2" t="s">
        <v>3148</v>
      </c>
      <c r="D4089" s="2" t="s">
        <v>3149</v>
      </c>
      <c r="E4089" s="2">
        <v>-25000</v>
      </c>
      <c r="F4089" s="2">
        <v>-742.17</v>
      </c>
      <c r="G4089" s="34">
        <v>43819</v>
      </c>
      <c r="H4089" s="2">
        <v>98</v>
      </c>
      <c r="I4089" s="2" t="s">
        <v>4174</v>
      </c>
      <c r="J4089" s="2" t="s">
        <v>4166</v>
      </c>
      <c r="K4089" s="2" t="s">
        <v>3165</v>
      </c>
      <c r="L4089" s="373" t="s">
        <v>3161</v>
      </c>
    </row>
    <row r="4090" spans="1:12">
      <c r="A4090" s="2" t="s">
        <v>6113</v>
      </c>
      <c r="B4090" s="2">
        <v>1224741</v>
      </c>
      <c r="C4090" s="2" t="s">
        <v>3148</v>
      </c>
      <c r="D4090" s="2" t="s">
        <v>3149</v>
      </c>
      <c r="E4090" s="2">
        <v>-275000</v>
      </c>
      <c r="F4090" s="2">
        <v>-2607.39</v>
      </c>
      <c r="G4090" s="34">
        <v>43763</v>
      </c>
      <c r="H4090" s="2">
        <v>154</v>
      </c>
      <c r="I4090" s="2" t="s">
        <v>4174</v>
      </c>
      <c r="J4090" s="2" t="s">
        <v>4166</v>
      </c>
      <c r="K4090" s="2" t="s">
        <v>3165</v>
      </c>
      <c r="L4090" s="373" t="s">
        <v>3161</v>
      </c>
    </row>
    <row r="4091" spans="1:12">
      <c r="A4091" s="2" t="s">
        <v>6114</v>
      </c>
      <c r="B4091" s="2">
        <v>1229549</v>
      </c>
      <c r="C4091" s="2" t="s">
        <v>3148</v>
      </c>
      <c r="D4091" s="2" t="s">
        <v>3149</v>
      </c>
      <c r="E4091" s="2">
        <v>-40000</v>
      </c>
      <c r="F4091" s="2">
        <v>-878.12</v>
      </c>
      <c r="G4091" s="34">
        <v>43775</v>
      </c>
      <c r="H4091" s="2">
        <v>142</v>
      </c>
      <c r="I4091" s="2" t="s">
        <v>4174</v>
      </c>
      <c r="J4091" s="2" t="s">
        <v>4166</v>
      </c>
      <c r="K4091" s="2" t="s">
        <v>3165</v>
      </c>
      <c r="L4091" s="373" t="s">
        <v>3161</v>
      </c>
    </row>
    <row r="4092" spans="1:12">
      <c r="A4092" s="2" t="s">
        <v>6115</v>
      </c>
      <c r="B4092" s="2">
        <v>1239584</v>
      </c>
      <c r="C4092" s="2" t="s">
        <v>3148</v>
      </c>
      <c r="D4092" s="2" t="s">
        <v>3149</v>
      </c>
      <c r="E4092" s="2">
        <v>-135000</v>
      </c>
      <c r="F4092" s="2">
        <v>-1545.92</v>
      </c>
      <c r="G4092" s="34">
        <v>43767</v>
      </c>
      <c r="H4092" s="2">
        <v>150</v>
      </c>
      <c r="I4092" s="2" t="s">
        <v>4174</v>
      </c>
      <c r="J4092" s="2" t="s">
        <v>4166</v>
      </c>
      <c r="K4092" s="2" t="s">
        <v>3165</v>
      </c>
      <c r="L4092" s="373" t="s">
        <v>3161</v>
      </c>
    </row>
    <row r="4093" spans="1:12">
      <c r="A4093" s="2" t="s">
        <v>4167</v>
      </c>
      <c r="B4093" s="2">
        <v>1221118</v>
      </c>
      <c r="C4093" s="2" t="s">
        <v>3148</v>
      </c>
      <c r="D4093" s="2" t="s">
        <v>3149</v>
      </c>
      <c r="E4093" s="2">
        <v>-80000</v>
      </c>
      <c r="F4093" s="2">
        <v>-1987.54</v>
      </c>
      <c r="G4093" s="34">
        <v>43704</v>
      </c>
      <c r="H4093" s="2">
        <v>213</v>
      </c>
      <c r="I4093" s="2" t="s">
        <v>3870</v>
      </c>
      <c r="J4093" s="2" t="s">
        <v>4166</v>
      </c>
      <c r="K4093" s="2" t="s">
        <v>3165</v>
      </c>
      <c r="L4093" s="373" t="s">
        <v>3161</v>
      </c>
    </row>
    <row r="4094" spans="1:12">
      <c r="A4094" s="2" t="s">
        <v>5506</v>
      </c>
      <c r="B4094" s="2">
        <v>1285355</v>
      </c>
      <c r="C4094" s="2" t="s">
        <v>3148</v>
      </c>
      <c r="D4094" s="2" t="s">
        <v>3149</v>
      </c>
      <c r="E4094" s="2">
        <v>-245000</v>
      </c>
      <c r="F4094" s="2">
        <v>-245000</v>
      </c>
      <c r="G4094" s="34">
        <v>43908</v>
      </c>
      <c r="H4094" s="2">
        <v>9</v>
      </c>
      <c r="I4094" s="2" t="s">
        <v>4179</v>
      </c>
      <c r="J4094" s="2" t="s">
        <v>6116</v>
      </c>
      <c r="K4094" s="2" t="s">
        <v>3682</v>
      </c>
      <c r="L4094" s="373" t="s">
        <v>3161</v>
      </c>
    </row>
    <row r="4095" spans="1:12">
      <c r="A4095" s="2" t="s">
        <v>6117</v>
      </c>
      <c r="B4095" s="2">
        <v>1270323</v>
      </c>
      <c r="C4095" s="2" t="s">
        <v>3148</v>
      </c>
      <c r="D4095" s="2" t="s">
        <v>3149</v>
      </c>
      <c r="E4095" s="2">
        <v>-625000</v>
      </c>
      <c r="F4095" s="2">
        <v>-0.44</v>
      </c>
      <c r="G4095" s="34">
        <v>43908</v>
      </c>
      <c r="H4095" s="2">
        <v>9</v>
      </c>
      <c r="I4095" s="2" t="s">
        <v>4179</v>
      </c>
      <c r="J4095" s="2" t="s">
        <v>6116</v>
      </c>
      <c r="K4095" s="2" t="s">
        <v>3682</v>
      </c>
      <c r="L4095" s="373" t="s">
        <v>3161</v>
      </c>
    </row>
    <row r="4096" spans="1:12">
      <c r="A4096" s="2" t="s">
        <v>4200</v>
      </c>
      <c r="B4096" s="2">
        <v>1268964</v>
      </c>
      <c r="C4096" s="2" t="s">
        <v>3148</v>
      </c>
      <c r="D4096" s="2" t="s">
        <v>3149</v>
      </c>
      <c r="E4096" s="2">
        <v>-120000</v>
      </c>
      <c r="F4096" s="2">
        <v>-29760.32</v>
      </c>
      <c r="G4096" s="34">
        <v>43860</v>
      </c>
      <c r="H4096" s="2">
        <v>57</v>
      </c>
      <c r="I4096" s="2" t="s">
        <v>4177</v>
      </c>
      <c r="J4096" s="2" t="s">
        <v>4169</v>
      </c>
      <c r="K4096" s="2" t="s">
        <v>3677</v>
      </c>
      <c r="L4096" s="373" t="s">
        <v>3161</v>
      </c>
    </row>
    <row r="4097" spans="1:12">
      <c r="A4097" s="2" t="s">
        <v>4168</v>
      </c>
      <c r="B4097" s="2">
        <v>461119</v>
      </c>
      <c r="C4097" s="2" t="s">
        <v>3148</v>
      </c>
      <c r="D4097" s="2" t="s">
        <v>3149</v>
      </c>
      <c r="E4097" s="2">
        <v>-315000</v>
      </c>
      <c r="F4097" s="2">
        <v>-3816.07</v>
      </c>
      <c r="G4097" s="34">
        <v>43715</v>
      </c>
      <c r="H4097" s="2">
        <v>202</v>
      </c>
      <c r="I4097" s="2" t="s">
        <v>3870</v>
      </c>
      <c r="J4097" s="2" t="s">
        <v>4169</v>
      </c>
      <c r="K4097" s="2" t="s">
        <v>3677</v>
      </c>
      <c r="L4097" s="373" t="s">
        <v>3161</v>
      </c>
    </row>
    <row r="4098" spans="1:12">
      <c r="A4098" s="2" t="s">
        <v>6118</v>
      </c>
      <c r="B4098" s="2">
        <v>1223850</v>
      </c>
      <c r="C4098" s="2" t="s">
        <v>3148</v>
      </c>
      <c r="D4098" s="2" t="s">
        <v>3149</v>
      </c>
      <c r="E4098" s="2">
        <v>-10000</v>
      </c>
      <c r="F4098" s="2">
        <v>-6932.68</v>
      </c>
      <c r="G4098" s="34">
        <v>43837</v>
      </c>
      <c r="H4098" s="2">
        <v>80</v>
      </c>
      <c r="I4098" s="2" t="s">
        <v>4181</v>
      </c>
      <c r="J4098" s="2" t="s">
        <v>4169</v>
      </c>
      <c r="K4098" s="2" t="s">
        <v>3677</v>
      </c>
      <c r="L4098" s="373" t="s">
        <v>3161</v>
      </c>
    </row>
    <row r="4099" spans="1:12">
      <c r="A4099" s="2" t="s">
        <v>6119</v>
      </c>
      <c r="B4099" s="2">
        <v>1279500</v>
      </c>
      <c r="C4099" s="2" t="s">
        <v>3148</v>
      </c>
      <c r="D4099" s="2" t="s">
        <v>3149</v>
      </c>
      <c r="E4099" s="2">
        <v>-9000</v>
      </c>
      <c r="F4099" s="2">
        <v>-53.84</v>
      </c>
      <c r="G4099" s="34">
        <v>43893</v>
      </c>
      <c r="H4099" s="2">
        <v>24</v>
      </c>
      <c r="I4099" s="2" t="s">
        <v>4179</v>
      </c>
      <c r="J4099" s="2" t="s">
        <v>6120</v>
      </c>
      <c r="K4099" s="2" t="s">
        <v>3677</v>
      </c>
      <c r="L4099" s="373" t="s">
        <v>3161</v>
      </c>
    </row>
    <row r="4100" spans="1:12">
      <c r="A4100" s="2" t="s">
        <v>6121</v>
      </c>
      <c r="B4100" s="2">
        <v>1242099</v>
      </c>
      <c r="C4100" s="2" t="s">
        <v>3148</v>
      </c>
      <c r="D4100" s="2" t="s">
        <v>3149</v>
      </c>
      <c r="E4100" s="2">
        <v>-190000</v>
      </c>
      <c r="F4100" s="2">
        <v>-1312.24</v>
      </c>
      <c r="G4100" s="34">
        <v>43813</v>
      </c>
      <c r="H4100" s="2">
        <v>104</v>
      </c>
      <c r="I4100" s="2" t="s">
        <v>4174</v>
      </c>
      <c r="J4100" s="2" t="s">
        <v>4169</v>
      </c>
      <c r="K4100" s="2" t="s">
        <v>3677</v>
      </c>
      <c r="L4100" s="373" t="s">
        <v>3161</v>
      </c>
    </row>
    <row r="4101" spans="1:12">
      <c r="A4101" s="2" t="s">
        <v>6122</v>
      </c>
      <c r="B4101" s="2">
        <v>1260580</v>
      </c>
      <c r="C4101" s="2" t="s">
        <v>3148</v>
      </c>
      <c r="D4101" s="2" t="s">
        <v>3149</v>
      </c>
      <c r="E4101" s="2">
        <v>-55000</v>
      </c>
      <c r="F4101" s="2">
        <v>-1965.05</v>
      </c>
      <c r="G4101" s="34">
        <v>43827</v>
      </c>
      <c r="H4101" s="2">
        <v>90</v>
      </c>
      <c r="I4101" s="2" t="s">
        <v>4181</v>
      </c>
      <c r="J4101" s="2" t="s">
        <v>4169</v>
      </c>
      <c r="K4101" s="2" t="s">
        <v>3677</v>
      </c>
      <c r="L4101" s="373" t="s">
        <v>3161</v>
      </c>
    </row>
    <row r="4102" spans="1:12">
      <c r="A4102" s="2" t="s">
        <v>6123</v>
      </c>
      <c r="B4102" s="2">
        <v>1250636</v>
      </c>
      <c r="C4102" s="2" t="s">
        <v>3148</v>
      </c>
      <c r="D4102" s="2" t="s">
        <v>3149</v>
      </c>
      <c r="E4102" s="2">
        <v>-25000</v>
      </c>
      <c r="F4102" s="2">
        <v>-25000</v>
      </c>
      <c r="G4102" s="34">
        <v>43783</v>
      </c>
      <c r="H4102" s="2">
        <v>134</v>
      </c>
      <c r="I4102" s="2" t="s">
        <v>4174</v>
      </c>
      <c r="J4102" s="2" t="s">
        <v>6120</v>
      </c>
      <c r="K4102" s="2" t="s">
        <v>3677</v>
      </c>
      <c r="L4102" s="373" t="s">
        <v>3161</v>
      </c>
    </row>
    <row r="4103" spans="1:12">
      <c r="A4103" s="2" t="s">
        <v>6124</v>
      </c>
      <c r="B4103" s="2">
        <v>1289276</v>
      </c>
      <c r="C4103" s="2" t="s">
        <v>3148</v>
      </c>
      <c r="D4103" s="2" t="s">
        <v>3149</v>
      </c>
      <c r="E4103" s="2">
        <v>-10000</v>
      </c>
      <c r="F4103" s="2">
        <v>-10000</v>
      </c>
      <c r="G4103" s="34">
        <v>43904</v>
      </c>
      <c r="H4103" s="2">
        <v>13</v>
      </c>
      <c r="I4103" s="2" t="s">
        <v>4179</v>
      </c>
      <c r="J4103" s="2" t="s">
        <v>6120</v>
      </c>
      <c r="K4103" s="2" t="s">
        <v>3677</v>
      </c>
      <c r="L4103" s="373" t="s">
        <v>3161</v>
      </c>
    </row>
    <row r="4104" spans="1:12">
      <c r="A4104" s="2" t="s">
        <v>6125</v>
      </c>
      <c r="B4104" s="2">
        <v>1252806</v>
      </c>
      <c r="C4104" s="2" t="s">
        <v>3148</v>
      </c>
      <c r="D4104" s="2" t="s">
        <v>3149</v>
      </c>
      <c r="E4104" s="2">
        <v>-100000</v>
      </c>
      <c r="F4104" s="2">
        <v>-7923</v>
      </c>
      <c r="G4104" s="34">
        <v>43794</v>
      </c>
      <c r="H4104" s="2">
        <v>123</v>
      </c>
      <c r="I4104" s="2" t="s">
        <v>4174</v>
      </c>
      <c r="J4104" s="2" t="s">
        <v>4169</v>
      </c>
      <c r="K4104" s="2" t="s">
        <v>3677</v>
      </c>
      <c r="L4104" s="373" t="s">
        <v>3161</v>
      </c>
    </row>
    <row r="4105" spans="1:12">
      <c r="A4105" s="2" t="s">
        <v>6126</v>
      </c>
      <c r="B4105" s="2">
        <v>1260411</v>
      </c>
      <c r="C4105" s="2" t="s">
        <v>3148</v>
      </c>
      <c r="D4105" s="2" t="s">
        <v>3149</v>
      </c>
      <c r="E4105" s="2">
        <v>-140000</v>
      </c>
      <c r="F4105" s="2">
        <v>-2000.22</v>
      </c>
      <c r="G4105" s="34">
        <v>43825</v>
      </c>
      <c r="H4105" s="2">
        <v>92</v>
      </c>
      <c r="I4105" s="2" t="s">
        <v>4174</v>
      </c>
      <c r="J4105" s="2" t="s">
        <v>4169</v>
      </c>
      <c r="K4105" s="2" t="s">
        <v>3677</v>
      </c>
      <c r="L4105" s="373" t="s">
        <v>3161</v>
      </c>
    </row>
    <row r="4106" spans="1:12">
      <c r="A4106" s="2" t="s">
        <v>4170</v>
      </c>
      <c r="B4106" s="2">
        <v>1206643</v>
      </c>
      <c r="C4106" s="2" t="s">
        <v>3148</v>
      </c>
      <c r="D4106" s="2" t="s">
        <v>3149</v>
      </c>
      <c r="E4106" s="2">
        <v>-38000</v>
      </c>
      <c r="F4106" s="2">
        <v>-3967.26</v>
      </c>
      <c r="G4106" s="34">
        <v>43726</v>
      </c>
      <c r="H4106" s="2">
        <v>191</v>
      </c>
      <c r="I4106" s="2" t="s">
        <v>3870</v>
      </c>
      <c r="J4106" s="2" t="s">
        <v>4169</v>
      </c>
      <c r="K4106" s="2" t="s">
        <v>3677</v>
      </c>
      <c r="L4106" s="373" t="s">
        <v>3161</v>
      </c>
    </row>
    <row r="4107" spans="1:12">
      <c r="A4107" s="2" t="s">
        <v>4171</v>
      </c>
      <c r="B4107" s="2">
        <v>1220222</v>
      </c>
      <c r="C4107" s="2" t="s">
        <v>3148</v>
      </c>
      <c r="D4107" s="2" t="s">
        <v>3149</v>
      </c>
      <c r="E4107" s="2">
        <v>-130000</v>
      </c>
      <c r="F4107" s="2">
        <v>-8186.44</v>
      </c>
      <c r="G4107" s="34">
        <v>43721</v>
      </c>
      <c r="H4107" s="2">
        <v>196</v>
      </c>
      <c r="I4107" s="2" t="s">
        <v>3870</v>
      </c>
      <c r="J4107" s="2" t="s">
        <v>4169</v>
      </c>
      <c r="K4107" s="2" t="s">
        <v>3677</v>
      </c>
      <c r="L4107" s="373" t="s">
        <v>3161</v>
      </c>
    </row>
    <row r="4108" spans="1:12">
      <c r="A4108" s="2" t="s">
        <v>6127</v>
      </c>
      <c r="B4108" s="2">
        <v>1232511</v>
      </c>
      <c r="C4108" s="2" t="s">
        <v>3148</v>
      </c>
      <c r="D4108" s="2" t="s">
        <v>3149</v>
      </c>
      <c r="E4108" s="2">
        <v>-77860</v>
      </c>
      <c r="F4108" s="2">
        <v>-1817.54</v>
      </c>
      <c r="G4108" s="34">
        <v>43767</v>
      </c>
      <c r="H4108" s="2">
        <v>150</v>
      </c>
      <c r="I4108" s="2" t="s">
        <v>4174</v>
      </c>
      <c r="J4108" s="2" t="s">
        <v>4169</v>
      </c>
      <c r="K4108" s="2" t="s">
        <v>3677</v>
      </c>
      <c r="L4108" s="373" t="s">
        <v>3161</v>
      </c>
    </row>
    <row r="4109" spans="1:12">
      <c r="A4109" s="2" t="s">
        <v>4172</v>
      </c>
      <c r="B4109" s="2">
        <v>1225711</v>
      </c>
      <c r="C4109" s="2" t="s">
        <v>3148</v>
      </c>
      <c r="D4109" s="2" t="s">
        <v>3149</v>
      </c>
      <c r="E4109" s="2">
        <v>-35000</v>
      </c>
      <c r="F4109" s="2">
        <v>-3767.15</v>
      </c>
      <c r="G4109" s="34">
        <v>43715</v>
      </c>
      <c r="H4109" s="2">
        <v>202</v>
      </c>
      <c r="I4109" s="2" t="s">
        <v>3870</v>
      </c>
      <c r="J4109" s="2" t="s">
        <v>4169</v>
      </c>
      <c r="K4109" s="2" t="s">
        <v>3677</v>
      </c>
      <c r="L4109" s="373" t="s">
        <v>3161</v>
      </c>
    </row>
    <row r="4110" spans="1:12">
      <c r="A4110" s="2" t="s">
        <v>6128</v>
      </c>
      <c r="B4110" s="2">
        <v>1290820</v>
      </c>
      <c r="C4110" s="2" t="s">
        <v>3148</v>
      </c>
      <c r="D4110" s="2" t="s">
        <v>3149</v>
      </c>
      <c r="E4110" s="2">
        <v>-10000</v>
      </c>
      <c r="F4110" s="2">
        <v>-10000</v>
      </c>
      <c r="G4110" s="34">
        <v>43909</v>
      </c>
      <c r="H4110" s="2">
        <v>8</v>
      </c>
      <c r="I4110" s="2" t="s">
        <v>4179</v>
      </c>
      <c r="J4110" s="2" t="s">
        <v>6120</v>
      </c>
      <c r="K4110" s="2" t="s">
        <v>3677</v>
      </c>
      <c r="L4110" s="373" t="s">
        <v>3161</v>
      </c>
    </row>
    <row r="4111" spans="1:12">
      <c r="A4111" s="2" t="s">
        <v>6129</v>
      </c>
      <c r="B4111" s="2">
        <v>1266941</v>
      </c>
      <c r="C4111" s="2" t="s">
        <v>3148</v>
      </c>
      <c r="D4111" s="2" t="s">
        <v>3149</v>
      </c>
      <c r="E4111" s="2">
        <v>-40000</v>
      </c>
      <c r="F4111" s="2">
        <v>-16120.4</v>
      </c>
      <c r="G4111" s="34">
        <v>43837</v>
      </c>
      <c r="H4111" s="2">
        <v>80</v>
      </c>
      <c r="I4111" s="2" t="s">
        <v>4181</v>
      </c>
      <c r="J4111" s="2" t="s">
        <v>4169</v>
      </c>
      <c r="K4111" s="2" t="s">
        <v>3677</v>
      </c>
      <c r="L4111" s="373" t="s">
        <v>3161</v>
      </c>
    </row>
    <row r="4112" spans="1:12">
      <c r="A4112" s="2" t="s">
        <v>6130</v>
      </c>
      <c r="B4112" s="2">
        <v>1288066</v>
      </c>
      <c r="C4112" s="2" t="s">
        <v>3148</v>
      </c>
      <c r="D4112" s="2" t="s">
        <v>3149</v>
      </c>
      <c r="E4112" s="2">
        <v>-65000</v>
      </c>
      <c r="F4112" s="2">
        <v>-19366.32</v>
      </c>
      <c r="G4112" s="34">
        <v>43908</v>
      </c>
      <c r="H4112" s="2">
        <v>9</v>
      </c>
      <c r="I4112" s="2" t="s">
        <v>4179</v>
      </c>
      <c r="J4112" s="2" t="s">
        <v>4169</v>
      </c>
      <c r="K4112" s="2" t="s">
        <v>3677</v>
      </c>
      <c r="L4112" s="373" t="s">
        <v>3161</v>
      </c>
    </row>
    <row r="4113" spans="1:12">
      <c r="A4113" s="2" t="s">
        <v>6131</v>
      </c>
      <c r="B4113" s="2">
        <v>1211078</v>
      </c>
      <c r="C4113" s="2" t="s">
        <v>3148</v>
      </c>
      <c r="D4113" s="2" t="s">
        <v>3149</v>
      </c>
      <c r="E4113" s="2">
        <v>-20000</v>
      </c>
      <c r="F4113" s="2">
        <v>-0.32</v>
      </c>
      <c r="G4113" s="34">
        <v>43894</v>
      </c>
      <c r="H4113" s="2">
        <v>23</v>
      </c>
      <c r="I4113" s="2" t="s">
        <v>4179</v>
      </c>
      <c r="J4113" s="2" t="s">
        <v>6120</v>
      </c>
      <c r="K4113" s="2" t="s">
        <v>3677</v>
      </c>
      <c r="L4113" s="373" t="s">
        <v>3161</v>
      </c>
    </row>
    <row r="4114" spans="1:12">
      <c r="A4114" s="2" t="s">
        <v>5948</v>
      </c>
      <c r="B4114" s="2">
        <v>1208734</v>
      </c>
      <c r="C4114" s="2" t="s">
        <v>3148</v>
      </c>
      <c r="D4114" s="2" t="s">
        <v>3149</v>
      </c>
      <c r="E4114" s="2">
        <v>-30000</v>
      </c>
      <c r="F4114" s="2">
        <v>-2210.27</v>
      </c>
      <c r="G4114" s="34">
        <v>43794</v>
      </c>
      <c r="H4114" s="2">
        <v>123</v>
      </c>
      <c r="I4114" s="2" t="s">
        <v>4174</v>
      </c>
      <c r="J4114" s="2" t="s">
        <v>4169</v>
      </c>
      <c r="K4114" s="2" t="s">
        <v>3677</v>
      </c>
      <c r="L4114" s="373" t="s">
        <v>3161</v>
      </c>
    </row>
    <row r="4115" spans="1:12">
      <c r="A4115" s="2" t="s">
        <v>6132</v>
      </c>
      <c r="B4115" s="2">
        <v>1291250</v>
      </c>
      <c r="C4115" s="2" t="s">
        <v>3148</v>
      </c>
      <c r="D4115" s="2" t="s">
        <v>3149</v>
      </c>
      <c r="E4115" s="2">
        <v>-10000</v>
      </c>
      <c r="F4115" s="2">
        <v>-10000</v>
      </c>
      <c r="G4115" s="34">
        <v>43911</v>
      </c>
      <c r="H4115" s="2">
        <v>6</v>
      </c>
      <c r="I4115" s="2" t="s">
        <v>4179</v>
      </c>
      <c r="J4115" s="2" t="s">
        <v>6133</v>
      </c>
      <c r="K4115" s="2" t="s">
        <v>3930</v>
      </c>
      <c r="L4115" s="373" t="s">
        <v>3161</v>
      </c>
    </row>
    <row r="4116" spans="1:12">
      <c r="A4116" s="2" t="s">
        <v>6134</v>
      </c>
      <c r="B4116" s="2">
        <v>1280579</v>
      </c>
      <c r="C4116" s="2" t="s">
        <v>3148</v>
      </c>
      <c r="D4116" s="2" t="s">
        <v>3149</v>
      </c>
      <c r="E4116" s="2">
        <v>-20000</v>
      </c>
      <c r="F4116" s="2">
        <v>-2704.06</v>
      </c>
      <c r="G4116" s="34">
        <v>43902</v>
      </c>
      <c r="H4116" s="2">
        <v>15</v>
      </c>
      <c r="I4116" s="2" t="s">
        <v>4179</v>
      </c>
      <c r="J4116" s="2" t="s">
        <v>6135</v>
      </c>
      <c r="K4116" s="2" t="s">
        <v>3930</v>
      </c>
      <c r="L4116" s="373" t="s">
        <v>3161</v>
      </c>
    </row>
    <row r="4117" spans="1:12">
      <c r="A4117" s="2" t="s">
        <v>6136</v>
      </c>
      <c r="B4117" s="2">
        <v>1285819</v>
      </c>
      <c r="C4117" s="2" t="s">
        <v>3148</v>
      </c>
      <c r="D4117" s="2" t="s">
        <v>3149</v>
      </c>
      <c r="E4117" s="2">
        <v>-199913</v>
      </c>
      <c r="F4117" s="2">
        <v>-85774.15</v>
      </c>
      <c r="G4117" s="34">
        <v>43909</v>
      </c>
      <c r="H4117" s="2">
        <v>8</v>
      </c>
      <c r="I4117" s="2" t="s">
        <v>4179</v>
      </c>
      <c r="J4117" s="2" t="s">
        <v>6135</v>
      </c>
      <c r="K4117" s="2" t="s">
        <v>3930</v>
      </c>
      <c r="L4117" s="373" t="s">
        <v>3161</v>
      </c>
    </row>
    <row r="4118" spans="1:12">
      <c r="A4118" s="2" t="s">
        <v>6137</v>
      </c>
      <c r="B4118" s="2">
        <v>1281429</v>
      </c>
      <c r="C4118" s="2" t="s">
        <v>3148</v>
      </c>
      <c r="D4118" s="2" t="s">
        <v>3149</v>
      </c>
      <c r="E4118" s="2">
        <v>-25000</v>
      </c>
      <c r="F4118" s="2">
        <v>-1.67</v>
      </c>
      <c r="G4118" s="34">
        <v>43910</v>
      </c>
      <c r="H4118" s="2">
        <v>7</v>
      </c>
      <c r="I4118" s="2" t="s">
        <v>4179</v>
      </c>
      <c r="J4118" s="2" t="s">
        <v>6135</v>
      </c>
      <c r="K4118" s="2" t="s">
        <v>3930</v>
      </c>
      <c r="L4118" s="373" t="s">
        <v>3161</v>
      </c>
    </row>
    <row r="4119" spans="1:12">
      <c r="A4119" s="2" t="s">
        <v>6138</v>
      </c>
      <c r="B4119" s="2">
        <v>1291256</v>
      </c>
      <c r="C4119" s="2" t="s">
        <v>3148</v>
      </c>
      <c r="D4119" s="2" t="s">
        <v>3149</v>
      </c>
      <c r="E4119" s="2">
        <v>-100000</v>
      </c>
      <c r="F4119" s="2">
        <v>-100000</v>
      </c>
      <c r="G4119" s="34">
        <v>43911</v>
      </c>
      <c r="H4119" s="2">
        <v>6</v>
      </c>
      <c r="I4119" s="2" t="s">
        <v>4179</v>
      </c>
      <c r="J4119" s="2" t="s">
        <v>6133</v>
      </c>
      <c r="K4119" s="2" t="s">
        <v>3930</v>
      </c>
      <c r="L4119" s="373" t="s">
        <v>3161</v>
      </c>
    </row>
    <row r="4120" spans="1:12">
      <c r="A4120" s="2" t="s">
        <v>6139</v>
      </c>
      <c r="B4120" s="2">
        <v>1286891</v>
      </c>
      <c r="C4120" s="2" t="s">
        <v>3148</v>
      </c>
      <c r="D4120" s="2" t="s">
        <v>3149</v>
      </c>
      <c r="E4120" s="2">
        <v>-50000</v>
      </c>
      <c r="F4120" s="2">
        <v>-0.32</v>
      </c>
      <c r="G4120" s="34">
        <v>43906</v>
      </c>
      <c r="H4120" s="2">
        <v>11</v>
      </c>
      <c r="I4120" s="2" t="s">
        <v>4179</v>
      </c>
      <c r="J4120" s="2" t="s">
        <v>6133</v>
      </c>
      <c r="K4120" s="2" t="s">
        <v>3930</v>
      </c>
      <c r="L4120" s="373" t="s">
        <v>3161</v>
      </c>
    </row>
    <row r="4121" spans="1:12">
      <c r="A4121" s="2" t="s">
        <v>6140</v>
      </c>
      <c r="B4121" s="2">
        <v>1285489</v>
      </c>
      <c r="C4121" s="2" t="s">
        <v>3148</v>
      </c>
      <c r="D4121" s="2" t="s">
        <v>3149</v>
      </c>
      <c r="E4121" s="2">
        <v>-350000</v>
      </c>
      <c r="F4121" s="2">
        <v>-123.39</v>
      </c>
      <c r="G4121" s="34">
        <v>43901</v>
      </c>
      <c r="H4121" s="2">
        <v>16</v>
      </c>
      <c r="I4121" s="2" t="s">
        <v>4179</v>
      </c>
      <c r="J4121" s="2" t="s">
        <v>6135</v>
      </c>
      <c r="K4121" s="2" t="s">
        <v>3930</v>
      </c>
      <c r="L4121" s="373" t="s">
        <v>3161</v>
      </c>
    </row>
    <row r="4122" spans="1:12">
      <c r="A4122" s="2" t="s">
        <v>6141</v>
      </c>
      <c r="B4122" s="2">
        <v>1290805</v>
      </c>
      <c r="C4122" s="2" t="s">
        <v>3148</v>
      </c>
      <c r="D4122" s="2" t="s">
        <v>3149</v>
      </c>
      <c r="E4122" s="2">
        <v>-94000</v>
      </c>
      <c r="F4122" s="2">
        <v>-94000</v>
      </c>
      <c r="G4122" s="34">
        <v>43909</v>
      </c>
      <c r="H4122" s="2">
        <v>8</v>
      </c>
      <c r="I4122" s="2" t="s">
        <v>4179</v>
      </c>
      <c r="J4122" s="2" t="s">
        <v>6133</v>
      </c>
      <c r="K4122" s="2" t="s">
        <v>3930</v>
      </c>
      <c r="L4122" s="373" t="s">
        <v>3161</v>
      </c>
    </row>
    <row r="4123" spans="1:12">
      <c r="A4123" s="2" t="s">
        <v>6142</v>
      </c>
      <c r="B4123" s="2">
        <v>1286047</v>
      </c>
      <c r="C4123" s="2" t="s">
        <v>3148</v>
      </c>
      <c r="D4123" s="2" t="s">
        <v>3149</v>
      </c>
      <c r="E4123" s="2">
        <v>-49000</v>
      </c>
      <c r="F4123" s="2">
        <v>-0.48</v>
      </c>
      <c r="G4123" s="34">
        <v>43894</v>
      </c>
      <c r="H4123" s="2">
        <v>23</v>
      </c>
      <c r="I4123" s="2" t="s">
        <v>4179</v>
      </c>
      <c r="J4123" s="2" t="s">
        <v>6133</v>
      </c>
      <c r="K4123" s="2" t="s">
        <v>3930</v>
      </c>
      <c r="L4123" s="373" t="s">
        <v>3161</v>
      </c>
    </row>
    <row r="4124" spans="1:12">
      <c r="A4124" s="2" t="s">
        <v>6143</v>
      </c>
      <c r="B4124" s="2">
        <v>1254386</v>
      </c>
      <c r="C4124" s="2" t="s">
        <v>3148</v>
      </c>
      <c r="D4124" s="2" t="s">
        <v>3149</v>
      </c>
      <c r="E4124" s="2">
        <v>-5000</v>
      </c>
      <c r="F4124" s="2">
        <v>-5000</v>
      </c>
      <c r="G4124" s="34">
        <v>43817</v>
      </c>
      <c r="H4124" s="2">
        <v>100</v>
      </c>
      <c r="I4124" s="2" t="s">
        <v>4174</v>
      </c>
      <c r="J4124" s="2" t="s">
        <v>6135</v>
      </c>
      <c r="K4124" s="2" t="s">
        <v>3930</v>
      </c>
      <c r="L4124" s="373" t="s">
        <v>3161</v>
      </c>
    </row>
    <row r="4125" spans="1:12">
      <c r="A4125" s="2" t="s">
        <v>4760</v>
      </c>
      <c r="B4125" s="2">
        <v>1246812</v>
      </c>
      <c r="C4125" s="2" t="s">
        <v>3148</v>
      </c>
      <c r="D4125" s="2" t="s">
        <v>3149</v>
      </c>
      <c r="E4125" s="2">
        <v>-5000</v>
      </c>
      <c r="F4125" s="2">
        <v>-5000</v>
      </c>
      <c r="G4125" s="34">
        <v>43775</v>
      </c>
      <c r="H4125" s="2">
        <v>142</v>
      </c>
      <c r="I4125" s="2" t="s">
        <v>4174</v>
      </c>
      <c r="J4125" s="2" t="s">
        <v>6135</v>
      </c>
      <c r="K4125" s="2" t="s">
        <v>3930</v>
      </c>
      <c r="L4125" s="373" t="s">
        <v>3161</v>
      </c>
    </row>
    <row r="4126" spans="1:12">
      <c r="A4126" s="2" t="s">
        <v>6144</v>
      </c>
      <c r="B4126" s="2">
        <v>1071887</v>
      </c>
      <c r="C4126" s="2" t="s">
        <v>3148</v>
      </c>
      <c r="D4126" s="2" t="s">
        <v>3149</v>
      </c>
      <c r="E4126" s="2">
        <v>-190000</v>
      </c>
      <c r="F4126" s="2">
        <v>-2885.77</v>
      </c>
      <c r="G4126" s="34">
        <v>43796</v>
      </c>
      <c r="H4126" s="2">
        <v>121</v>
      </c>
      <c r="I4126" s="2" t="s">
        <v>4174</v>
      </c>
      <c r="J4126" s="2" t="s">
        <v>6135</v>
      </c>
      <c r="K4126" s="2" t="s">
        <v>3930</v>
      </c>
      <c r="L4126" s="373" t="s">
        <v>3161</v>
      </c>
    </row>
    <row r="4127" spans="1:12">
      <c r="A4127" s="2" t="s">
        <v>6145</v>
      </c>
      <c r="B4127" s="2">
        <v>348722</v>
      </c>
      <c r="C4127" s="2" t="s">
        <v>3148</v>
      </c>
      <c r="D4127" s="2" t="s">
        <v>3149</v>
      </c>
      <c r="E4127" s="2">
        <v>-220000</v>
      </c>
      <c r="F4127" s="2">
        <v>-1970.23</v>
      </c>
      <c r="G4127" s="34">
        <v>43837</v>
      </c>
      <c r="H4127" s="2">
        <v>80</v>
      </c>
      <c r="I4127" s="2" t="s">
        <v>4181</v>
      </c>
      <c r="J4127" s="2" t="s">
        <v>6135</v>
      </c>
      <c r="K4127" s="2" t="s">
        <v>3930</v>
      </c>
      <c r="L4127" s="373" t="s">
        <v>3161</v>
      </c>
    </row>
    <row r="4128" spans="1:12">
      <c r="A4128" s="2" t="s">
        <v>5007</v>
      </c>
      <c r="B4128" s="2">
        <v>1250946</v>
      </c>
      <c r="C4128" s="2" t="s">
        <v>3148</v>
      </c>
      <c r="D4128" s="2" t="s">
        <v>3149</v>
      </c>
      <c r="E4128" s="2">
        <v>-100</v>
      </c>
      <c r="F4128" s="2">
        <v>-100</v>
      </c>
      <c r="G4128" s="34">
        <v>43801</v>
      </c>
      <c r="H4128" s="2">
        <v>116</v>
      </c>
      <c r="I4128" s="2" t="s">
        <v>4174</v>
      </c>
      <c r="J4128" s="2" t="s">
        <v>6135</v>
      </c>
      <c r="K4128" s="2" t="s">
        <v>3930</v>
      </c>
      <c r="L4128" s="373" t="s">
        <v>3161</v>
      </c>
    </row>
    <row r="4129" spans="1:12">
      <c r="A4129" s="2" t="s">
        <v>6146</v>
      </c>
      <c r="B4129" s="2">
        <v>1154030</v>
      </c>
      <c r="C4129" s="2" t="s">
        <v>3148</v>
      </c>
      <c r="D4129" s="2" t="s">
        <v>3149</v>
      </c>
      <c r="E4129" s="2">
        <v>-25000</v>
      </c>
      <c r="F4129" s="2">
        <v>-25000</v>
      </c>
      <c r="G4129" s="34">
        <v>43911</v>
      </c>
      <c r="H4129" s="2">
        <v>6</v>
      </c>
      <c r="I4129" s="2" t="s">
        <v>4179</v>
      </c>
      <c r="J4129" s="2" t="s">
        <v>6133</v>
      </c>
      <c r="K4129" s="2" t="s">
        <v>3930</v>
      </c>
      <c r="L4129" s="373" t="s">
        <v>3161</v>
      </c>
    </row>
    <row r="4130" spans="1:12">
      <c r="A4130" s="2" t="s">
        <v>6147</v>
      </c>
      <c r="B4130" s="2">
        <v>1287690</v>
      </c>
      <c r="C4130" s="2" t="s">
        <v>3148</v>
      </c>
      <c r="D4130" s="2" t="s">
        <v>3149</v>
      </c>
      <c r="E4130" s="2">
        <v>-100000</v>
      </c>
      <c r="F4130" s="2">
        <v>-2611.9899999999998</v>
      </c>
      <c r="G4130" s="34">
        <v>43911</v>
      </c>
      <c r="H4130" s="2">
        <v>6</v>
      </c>
      <c r="I4130" s="2" t="s">
        <v>4179</v>
      </c>
      <c r="J4130" s="2" t="s">
        <v>6135</v>
      </c>
      <c r="K4130" s="2" t="s">
        <v>3930</v>
      </c>
      <c r="L4130" s="373" t="s">
        <v>3161</v>
      </c>
    </row>
    <row r="4131" spans="1:12">
      <c r="A4131" s="2" t="s">
        <v>6148</v>
      </c>
      <c r="B4131" s="2">
        <v>1249865</v>
      </c>
      <c r="C4131" s="2" t="s">
        <v>3148</v>
      </c>
      <c r="D4131" s="2" t="s">
        <v>3149</v>
      </c>
      <c r="E4131" s="2">
        <v>-100</v>
      </c>
      <c r="F4131" s="2">
        <v>-100</v>
      </c>
      <c r="G4131" s="34">
        <v>43796</v>
      </c>
      <c r="H4131" s="2">
        <v>121</v>
      </c>
      <c r="I4131" s="2" t="s">
        <v>4174</v>
      </c>
      <c r="J4131" s="2" t="s">
        <v>6135</v>
      </c>
      <c r="K4131" s="2" t="s">
        <v>3930</v>
      </c>
      <c r="L4131" s="373" t="s">
        <v>3161</v>
      </c>
    </row>
    <row r="4132" spans="1:12">
      <c r="A4132" s="2" t="s">
        <v>6149</v>
      </c>
      <c r="B4132" s="2">
        <v>1286247</v>
      </c>
      <c r="C4132" s="2" t="s">
        <v>3148</v>
      </c>
      <c r="D4132" s="2" t="s">
        <v>3149</v>
      </c>
      <c r="E4132" s="2">
        <v>-85600</v>
      </c>
      <c r="F4132" s="2">
        <v>-4922.8900000000003</v>
      </c>
      <c r="G4132" s="34">
        <v>43909</v>
      </c>
      <c r="H4132" s="2">
        <v>8</v>
      </c>
      <c r="I4132" s="2" t="s">
        <v>4179</v>
      </c>
      <c r="J4132" s="2" t="s">
        <v>6135</v>
      </c>
      <c r="K4132" s="2" t="s">
        <v>3930</v>
      </c>
      <c r="L4132" s="373" t="s">
        <v>3161</v>
      </c>
    </row>
    <row r="4133" spans="1:12">
      <c r="A4133" s="424" t="s">
        <v>6150</v>
      </c>
      <c r="B4133" s="424">
        <v>1287570</v>
      </c>
      <c r="C4133" s="424" t="s">
        <v>3148</v>
      </c>
      <c r="D4133" s="424" t="s">
        <v>3149</v>
      </c>
      <c r="E4133" s="424">
        <v>-41000</v>
      </c>
      <c r="F4133" s="424">
        <v>-3936.35</v>
      </c>
      <c r="G4133" s="425">
        <v>43907</v>
      </c>
      <c r="H4133" s="424">
        <v>10</v>
      </c>
      <c r="I4133" s="424" t="s">
        <v>4179</v>
      </c>
      <c r="J4133" s="424" t="s">
        <v>6135</v>
      </c>
      <c r="K4133" s="424" t="s">
        <v>3930</v>
      </c>
      <c r="L4133" s="426" t="s">
        <v>3161</v>
      </c>
    </row>
  </sheetData>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dimension ref="A1:F132"/>
  <sheetViews>
    <sheetView workbookViewId="0">
      <pane ySplit="1" topLeftCell="A2" activePane="bottomLeft" state="frozen"/>
      <selection pane="bottomLeft" activeCell="C2" sqref="C2"/>
    </sheetView>
  </sheetViews>
  <sheetFormatPr defaultRowHeight="15"/>
  <cols>
    <col min="1" max="1" width="16" customWidth="1"/>
    <col min="2" max="2" width="18.7109375" customWidth="1"/>
    <col min="3" max="5" width="12.7109375" customWidth="1"/>
    <col min="6" max="6" width="12" customWidth="1"/>
    <col min="7" max="7" width="12.140625" customWidth="1"/>
    <col min="8" max="8" width="24.42578125" customWidth="1"/>
    <col min="9" max="9" width="6.85546875" customWidth="1"/>
    <col min="10" max="10" width="8.42578125" customWidth="1"/>
    <col min="11" max="11" width="15.42578125" customWidth="1"/>
    <col min="12" max="12" width="6.28515625" customWidth="1"/>
    <col min="14" max="14" width="8.85546875" customWidth="1"/>
    <col min="15" max="15" width="9.5703125" bestFit="1" customWidth="1"/>
  </cols>
  <sheetData>
    <row r="1" spans="1:2" ht="36.75" customHeight="1"/>
    <row r="2" spans="1:2">
      <c r="A2" s="3"/>
    </row>
    <row r="3" spans="1:2" ht="24.95" customHeight="1">
      <c r="A3" s="18" t="s">
        <v>222</v>
      </c>
      <c r="B3" s="10"/>
    </row>
    <row r="4" spans="1:2" ht="24.95" customHeight="1">
      <c r="A4" s="19" t="s">
        <v>247</v>
      </c>
    </row>
    <row r="5" spans="1:2" ht="24.95" customHeight="1">
      <c r="A5" s="331"/>
    </row>
    <row r="6" spans="1:2" ht="24.95" customHeight="1">
      <c r="A6" s="331"/>
    </row>
    <row r="7" spans="1:2" ht="24.95" customHeight="1"/>
    <row r="8" spans="1:2" ht="18.75">
      <c r="A8" s="227" t="s">
        <v>3187</v>
      </c>
    </row>
    <row r="81" spans="1:6" ht="20.25">
      <c r="A81" s="12" t="s">
        <v>261</v>
      </c>
      <c r="B81" s="254" t="s">
        <v>6152</v>
      </c>
      <c r="C81" s="272"/>
      <c r="D81" s="272"/>
      <c r="E81" s="272"/>
    </row>
    <row r="82" spans="1:6" ht="18.75">
      <c r="B82" s="194" t="s">
        <v>6162</v>
      </c>
    </row>
    <row r="83" spans="1:6">
      <c r="B83" s="406"/>
    </row>
    <row r="84" spans="1:6">
      <c r="B84" s="416" t="s">
        <v>6151</v>
      </c>
      <c r="C84" s="416" t="s">
        <v>6158</v>
      </c>
      <c r="D84" s="2"/>
      <c r="E84" s="2"/>
      <c r="F84" s="2"/>
    </row>
    <row r="85" spans="1:6">
      <c r="B85" s="416" t="s">
        <v>3857</v>
      </c>
      <c r="C85" s="2" t="s">
        <v>3148</v>
      </c>
      <c r="D85" s="2" t="s">
        <v>3881</v>
      </c>
      <c r="E85" s="2" t="s">
        <v>3153</v>
      </c>
      <c r="F85" s="2" t="s">
        <v>689</v>
      </c>
    </row>
    <row r="86" spans="1:6">
      <c r="B86" s="429" t="s">
        <v>6153</v>
      </c>
      <c r="C86" s="427"/>
      <c r="D86" s="427"/>
      <c r="E86" s="427"/>
      <c r="F86" s="427"/>
    </row>
    <row r="87" spans="1:6">
      <c r="B87" s="428" t="s">
        <v>6159</v>
      </c>
      <c r="C87" s="417"/>
      <c r="D87" s="417"/>
      <c r="E87" s="417">
        <v>18630.400000000001</v>
      </c>
      <c r="F87" s="417">
        <v>18630.400000000001</v>
      </c>
    </row>
    <row r="88" spans="1:6">
      <c r="B88" s="429" t="s">
        <v>6154</v>
      </c>
      <c r="C88" s="427"/>
      <c r="D88" s="427"/>
      <c r="E88" s="427"/>
      <c r="F88" s="427"/>
    </row>
    <row r="89" spans="1:6">
      <c r="B89" s="428" t="s">
        <v>6160</v>
      </c>
      <c r="C89" s="417">
        <v>-32685</v>
      </c>
      <c r="D89" s="417"/>
      <c r="E89" s="417"/>
      <c r="F89" s="417">
        <v>-32685</v>
      </c>
    </row>
    <row r="90" spans="1:6">
      <c r="B90" s="429" t="s">
        <v>6155</v>
      </c>
      <c r="C90" s="427"/>
      <c r="D90" s="427"/>
      <c r="E90" s="427"/>
      <c r="F90" s="427"/>
    </row>
    <row r="91" spans="1:6">
      <c r="B91" s="428" t="s">
        <v>1041</v>
      </c>
      <c r="C91" s="417">
        <v>-28603</v>
      </c>
      <c r="D91" s="417"/>
      <c r="E91" s="417"/>
      <c r="F91" s="417">
        <v>-28603</v>
      </c>
    </row>
    <row r="92" spans="1:6">
      <c r="B92" s="428" t="s">
        <v>1042</v>
      </c>
      <c r="C92" s="417"/>
      <c r="D92" s="417"/>
      <c r="E92" s="417">
        <v>3778.2</v>
      </c>
      <c r="F92" s="417">
        <v>3778.2</v>
      </c>
    </row>
    <row r="93" spans="1:6">
      <c r="B93" s="428" t="s">
        <v>1043</v>
      </c>
      <c r="C93" s="417"/>
      <c r="D93" s="417"/>
      <c r="E93" s="417">
        <v>159194.44999999998</v>
      </c>
      <c r="F93" s="417">
        <v>159194.44999999998</v>
      </c>
    </row>
    <row r="94" spans="1:6">
      <c r="B94" s="428" t="s">
        <v>1045</v>
      </c>
      <c r="C94" s="417"/>
      <c r="D94" s="417"/>
      <c r="E94" s="417">
        <v>6048.27</v>
      </c>
      <c r="F94" s="417">
        <v>6048.27</v>
      </c>
    </row>
    <row r="95" spans="1:6">
      <c r="B95" s="428" t="s">
        <v>1046</v>
      </c>
      <c r="C95" s="417"/>
      <c r="D95" s="417"/>
      <c r="E95" s="417">
        <v>7595.33</v>
      </c>
      <c r="F95" s="417">
        <v>7595.33</v>
      </c>
    </row>
    <row r="96" spans="1:6">
      <c r="B96" s="428" t="s">
        <v>1047</v>
      </c>
      <c r="C96" s="417">
        <v>-35461</v>
      </c>
      <c r="D96" s="417"/>
      <c r="E96" s="417">
        <v>71532</v>
      </c>
      <c r="F96" s="417">
        <v>36071</v>
      </c>
    </row>
    <row r="97" spans="2:6">
      <c r="B97" s="428" t="s">
        <v>6159</v>
      </c>
      <c r="C97" s="417"/>
      <c r="D97" s="417"/>
      <c r="E97" s="417">
        <v>10434.880000000001</v>
      </c>
      <c r="F97" s="417">
        <v>10434.880000000001</v>
      </c>
    </row>
    <row r="98" spans="2:6">
      <c r="B98" s="428" t="s">
        <v>6160</v>
      </c>
      <c r="C98" s="417"/>
      <c r="D98" s="417"/>
      <c r="E98" s="417">
        <v>61759.29</v>
      </c>
      <c r="F98" s="417">
        <v>61759.29</v>
      </c>
    </row>
    <row r="99" spans="2:6">
      <c r="B99" s="429" t="s">
        <v>6156</v>
      </c>
      <c r="C99" s="427"/>
      <c r="D99" s="427"/>
      <c r="E99" s="427"/>
      <c r="F99" s="427"/>
    </row>
    <row r="100" spans="2:6">
      <c r="B100" s="428" t="s">
        <v>1040</v>
      </c>
      <c r="C100" s="417"/>
      <c r="D100" s="417"/>
      <c r="E100" s="417">
        <v>1406.71</v>
      </c>
      <c r="F100" s="417">
        <v>1406.71</v>
      </c>
    </row>
    <row r="101" spans="2:6">
      <c r="B101" s="428" t="s">
        <v>1042</v>
      </c>
      <c r="C101" s="417"/>
      <c r="D101" s="417"/>
      <c r="E101" s="417">
        <v>172796.02000000002</v>
      </c>
      <c r="F101" s="417">
        <v>172796.02000000002</v>
      </c>
    </row>
    <row r="102" spans="2:6">
      <c r="B102" s="428" t="s">
        <v>1043</v>
      </c>
      <c r="C102" s="417">
        <v>-25440</v>
      </c>
      <c r="D102" s="417"/>
      <c r="E102" s="417">
        <v>154385.31</v>
      </c>
      <c r="F102" s="417">
        <v>128945.31</v>
      </c>
    </row>
    <row r="103" spans="2:6">
      <c r="B103" s="428" t="s">
        <v>1044</v>
      </c>
      <c r="C103" s="417">
        <v>-49191.56</v>
      </c>
      <c r="D103" s="417">
        <v>-6538</v>
      </c>
      <c r="E103" s="417">
        <v>23943.9</v>
      </c>
      <c r="F103" s="417">
        <v>-31785.659999999996</v>
      </c>
    </row>
    <row r="104" spans="2:6">
      <c r="B104" s="428" t="s">
        <v>1045</v>
      </c>
      <c r="C104" s="417">
        <v>-36106</v>
      </c>
      <c r="D104" s="417"/>
      <c r="E104" s="417">
        <v>189852.02</v>
      </c>
      <c r="F104" s="417">
        <v>153746.01999999999</v>
      </c>
    </row>
    <row r="105" spans="2:6">
      <c r="B105" s="428" t="s">
        <v>1046</v>
      </c>
      <c r="C105" s="417">
        <v>-168447.45</v>
      </c>
      <c r="D105" s="417">
        <v>-10000</v>
      </c>
      <c r="E105" s="417">
        <v>134130.25</v>
      </c>
      <c r="F105" s="417">
        <v>-44317.200000000012</v>
      </c>
    </row>
    <row r="106" spans="2:6">
      <c r="B106" s="428" t="s">
        <v>1047</v>
      </c>
      <c r="C106" s="417">
        <v>-360553.15</v>
      </c>
      <c r="D106" s="417"/>
      <c r="E106" s="417">
        <v>227434.9</v>
      </c>
      <c r="F106" s="417">
        <v>-133118.25000000003</v>
      </c>
    </row>
    <row r="107" spans="2:6">
      <c r="B107" s="428" t="s">
        <v>1048</v>
      </c>
      <c r="C107" s="417">
        <v>-253731.57</v>
      </c>
      <c r="D107" s="417"/>
      <c r="E107" s="417">
        <v>313642.67</v>
      </c>
      <c r="F107" s="417">
        <v>59911.099999999977</v>
      </c>
    </row>
    <row r="108" spans="2:6">
      <c r="B108" s="428" t="s">
        <v>6161</v>
      </c>
      <c r="C108" s="417">
        <v>-414157.75</v>
      </c>
      <c r="D108" s="417">
        <v>-4378.34</v>
      </c>
      <c r="E108" s="417">
        <v>794293.19999999984</v>
      </c>
      <c r="F108" s="417">
        <v>375757.10999999981</v>
      </c>
    </row>
    <row r="109" spans="2:6">
      <c r="B109" s="428" t="s">
        <v>6159</v>
      </c>
      <c r="C109" s="417">
        <v>-1034740.2799999998</v>
      </c>
      <c r="D109" s="417">
        <v>-23997.88</v>
      </c>
      <c r="E109" s="417">
        <v>3028642.66</v>
      </c>
      <c r="F109" s="417">
        <v>1969904.5000000005</v>
      </c>
    </row>
    <row r="110" spans="2:6">
      <c r="B110" s="428" t="s">
        <v>6160</v>
      </c>
      <c r="C110" s="417">
        <v>-767100.31000000017</v>
      </c>
      <c r="D110" s="417">
        <v>-26575.619999999995</v>
      </c>
      <c r="E110" s="417">
        <v>5944627.1899999995</v>
      </c>
      <c r="F110" s="417">
        <v>5150951.26</v>
      </c>
    </row>
    <row r="111" spans="2:6">
      <c r="B111" s="429" t="s">
        <v>6157</v>
      </c>
      <c r="C111" s="427"/>
      <c r="D111" s="427"/>
      <c r="E111" s="427"/>
      <c r="F111" s="427"/>
    </row>
    <row r="112" spans="2:6">
      <c r="B112" s="428" t="s">
        <v>1040</v>
      </c>
      <c r="C112" s="417">
        <v>-1272616.05</v>
      </c>
      <c r="D112" s="417">
        <v>-15676.159999999998</v>
      </c>
      <c r="E112" s="417">
        <v>11057046.209999995</v>
      </c>
      <c r="F112" s="417">
        <v>9768753.9999999963</v>
      </c>
    </row>
    <row r="113" spans="1:6">
      <c r="B113" s="428" t="s">
        <v>1041</v>
      </c>
      <c r="C113" s="417">
        <v>-3473068.5500000003</v>
      </c>
      <c r="D113" s="417">
        <v>-42288.819999999992</v>
      </c>
      <c r="E113" s="417">
        <v>10299978.299999993</v>
      </c>
      <c r="F113" s="417">
        <v>6784620.9299999932</v>
      </c>
    </row>
    <row r="114" spans="1:6">
      <c r="B114" s="428" t="s">
        <v>1042</v>
      </c>
      <c r="C114" s="417">
        <v>-31072596.910000019</v>
      </c>
      <c r="D114" s="417">
        <v>-101544.47</v>
      </c>
      <c r="E114" s="417">
        <v>34534902.619999997</v>
      </c>
      <c r="F114" s="417">
        <v>3360761.2399999797</v>
      </c>
    </row>
    <row r="115" spans="1:6">
      <c r="B115" s="430" t="s">
        <v>689</v>
      </c>
      <c r="C115" s="431">
        <v>-39024498.580000021</v>
      </c>
      <c r="D115" s="431">
        <v>-230999.28999999998</v>
      </c>
      <c r="E115" s="431">
        <v>67216054.779999986</v>
      </c>
      <c r="F115" s="431">
        <v>27960556.909999967</v>
      </c>
    </row>
    <row r="118" spans="1:6" ht="20.25">
      <c r="A118" s="12" t="s">
        <v>262</v>
      </c>
      <c r="B118" s="254" t="s">
        <v>6152</v>
      </c>
      <c r="C118" s="272"/>
      <c r="D118" s="272"/>
      <c r="E118" s="272"/>
    </row>
    <row r="119" spans="1:6" ht="18.75">
      <c r="B119" s="194" t="s">
        <v>6163</v>
      </c>
    </row>
    <row r="120" spans="1:6">
      <c r="B120" s="416" t="s">
        <v>6151</v>
      </c>
      <c r="C120" s="416" t="s">
        <v>3137</v>
      </c>
      <c r="D120" s="2"/>
      <c r="E120" s="2"/>
      <c r="F120" s="2"/>
    </row>
    <row r="121" spans="1:6">
      <c r="B121" s="416" t="s">
        <v>3868</v>
      </c>
      <c r="C121" s="2" t="s">
        <v>3148</v>
      </c>
      <c r="D121" s="2" t="s">
        <v>3881</v>
      </c>
      <c r="E121" s="2" t="s">
        <v>3153</v>
      </c>
      <c r="F121" s="2" t="s">
        <v>689</v>
      </c>
    </row>
    <row r="122" spans="1:6">
      <c r="B122" s="2" t="s">
        <v>6164</v>
      </c>
      <c r="C122" s="417">
        <v>-36186491.760000005</v>
      </c>
      <c r="D122" s="417">
        <v>-176779.45</v>
      </c>
      <c r="E122" s="417">
        <v>57299478.610000037</v>
      </c>
      <c r="F122" s="417">
        <v>20936207.400000028</v>
      </c>
    </row>
    <row r="123" spans="1:6">
      <c r="B123" s="2" t="s">
        <v>6165</v>
      </c>
      <c r="C123" s="417">
        <v>-2068836.4400000006</v>
      </c>
      <c r="D123" s="417">
        <v>-37681.839999999997</v>
      </c>
      <c r="E123" s="417">
        <v>8588436.3200000003</v>
      </c>
      <c r="F123" s="417">
        <v>6481918.0399999991</v>
      </c>
    </row>
    <row r="124" spans="1:6">
      <c r="B124" s="2" t="s">
        <v>6166</v>
      </c>
      <c r="C124" s="417">
        <v>-597789.81999999983</v>
      </c>
      <c r="D124" s="417">
        <v>-10000</v>
      </c>
      <c r="E124" s="417">
        <v>636635.08999999962</v>
      </c>
      <c r="F124" s="417">
        <v>28845.269999999786</v>
      </c>
    </row>
    <row r="125" spans="1:6">
      <c r="B125" s="2" t="s">
        <v>6167</v>
      </c>
      <c r="C125" s="417">
        <v>-74631.56</v>
      </c>
      <c r="D125" s="417">
        <v>-6538</v>
      </c>
      <c r="E125" s="417">
        <v>351125.23</v>
      </c>
      <c r="F125" s="417">
        <v>269955.67</v>
      </c>
    </row>
    <row r="126" spans="1:6">
      <c r="B126" s="2" t="s">
        <v>6168</v>
      </c>
      <c r="C126" s="417"/>
      <c r="D126" s="417"/>
      <c r="E126" s="417">
        <v>68236.88</v>
      </c>
      <c r="F126" s="417">
        <v>68236.88</v>
      </c>
    </row>
    <row r="127" spans="1:6">
      <c r="B127" s="2" t="s">
        <v>6169</v>
      </c>
      <c r="C127" s="417">
        <v>-35461</v>
      </c>
      <c r="D127" s="417"/>
      <c r="E127" s="417">
        <v>76896</v>
      </c>
      <c r="F127" s="417">
        <v>41435</v>
      </c>
    </row>
    <row r="128" spans="1:6">
      <c r="B128" s="2" t="s">
        <v>6170</v>
      </c>
      <c r="C128" s="417"/>
      <c r="D128" s="417"/>
      <c r="E128" s="417">
        <v>169002.65</v>
      </c>
      <c r="F128" s="417">
        <v>169002.65</v>
      </c>
    </row>
    <row r="129" spans="2:6">
      <c r="B129" s="2" t="s">
        <v>6171</v>
      </c>
      <c r="C129" s="417">
        <v>-28603</v>
      </c>
      <c r="D129" s="417"/>
      <c r="E129" s="417">
        <v>7613.6</v>
      </c>
      <c r="F129" s="417">
        <v>-20989.4</v>
      </c>
    </row>
    <row r="130" spans="2:6">
      <c r="B130" s="2" t="s">
        <v>6172</v>
      </c>
      <c r="C130" s="417">
        <v>-32685</v>
      </c>
      <c r="D130" s="417"/>
      <c r="E130" s="417"/>
      <c r="F130" s="417">
        <v>-32685</v>
      </c>
    </row>
    <row r="131" spans="2:6">
      <c r="B131" s="2" t="s">
        <v>6173</v>
      </c>
      <c r="C131" s="417"/>
      <c r="D131" s="417"/>
      <c r="E131" s="417">
        <v>18630.400000000001</v>
      </c>
      <c r="F131" s="417">
        <v>18630.400000000001</v>
      </c>
    </row>
    <row r="132" spans="2:6">
      <c r="B132" s="2" t="s">
        <v>689</v>
      </c>
      <c r="C132" s="417">
        <v>-39024498.580000006</v>
      </c>
      <c r="D132" s="417">
        <v>-230999.29</v>
      </c>
      <c r="E132" s="417">
        <v>67216054.780000031</v>
      </c>
      <c r="F132" s="417">
        <v>27960556.910000026</v>
      </c>
    </row>
  </sheetData>
  <pageMargins left="0.7" right="0.7" top="0.75" bottom="0.75" header="0.3" footer="0.3"/>
  <pageSetup orientation="portrait" r:id="rId3"/>
  <drawing r:id="rId4"/>
</worksheet>
</file>

<file path=xl/worksheets/sheet48.xml><?xml version="1.0" encoding="utf-8"?>
<worksheet xmlns="http://schemas.openxmlformats.org/spreadsheetml/2006/main" xmlns:r="http://schemas.openxmlformats.org/officeDocument/2006/relationships">
  <dimension ref="A1:G124"/>
  <sheetViews>
    <sheetView workbookViewId="0">
      <pane ySplit="1" topLeftCell="A2" activePane="bottomLeft" state="frozen"/>
      <selection pane="bottomLeft" activeCell="B2" sqref="B2"/>
    </sheetView>
  </sheetViews>
  <sheetFormatPr defaultRowHeight="15"/>
  <cols>
    <col min="1" max="1" width="16" customWidth="1"/>
    <col min="2" max="2" width="37" customWidth="1"/>
    <col min="3" max="3" width="14.28515625" customWidth="1"/>
    <col min="4" max="6" width="12.7109375" customWidth="1"/>
    <col min="7" max="7" width="12" customWidth="1"/>
    <col min="8" max="8" width="24.42578125" customWidth="1"/>
    <col min="9" max="9" width="6.85546875" customWidth="1"/>
    <col min="10" max="10" width="8.42578125" customWidth="1"/>
    <col min="11" max="11" width="15.42578125" customWidth="1"/>
    <col min="12" max="12" width="6.28515625" customWidth="1"/>
    <col min="14" max="14" width="8.85546875" customWidth="1"/>
    <col min="15" max="15" width="9.5703125" bestFit="1"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24.95" customHeight="1"/>
    <row r="8" spans="1:2" ht="18.75">
      <c r="A8" s="227" t="s">
        <v>3187</v>
      </c>
    </row>
    <row r="36" spans="1:7" ht="20.25">
      <c r="A36" s="12" t="s">
        <v>261</v>
      </c>
      <c r="B36" s="254" t="s">
        <v>6152</v>
      </c>
      <c r="C36" s="272"/>
      <c r="D36" s="272"/>
    </row>
    <row r="39" spans="1:7">
      <c r="B39" s="416" t="s">
        <v>6151</v>
      </c>
      <c r="C39" s="2"/>
      <c r="D39" s="416" t="s">
        <v>3137</v>
      </c>
      <c r="E39" s="2"/>
      <c r="F39" s="2"/>
      <c r="G39" s="2"/>
    </row>
    <row r="40" spans="1:7">
      <c r="B40" s="416" t="s">
        <v>3139</v>
      </c>
      <c r="C40" s="416" t="s">
        <v>3140</v>
      </c>
      <c r="D40" s="2" t="s">
        <v>3148</v>
      </c>
      <c r="E40" s="2" t="s">
        <v>3881</v>
      </c>
      <c r="F40" s="2" t="s">
        <v>3153</v>
      </c>
      <c r="G40" s="2" t="s">
        <v>689</v>
      </c>
    </row>
    <row r="41" spans="1:7">
      <c r="B41" s="2" t="s">
        <v>3941</v>
      </c>
      <c r="C41" s="2"/>
      <c r="D41" s="417">
        <v>-13284580.65</v>
      </c>
      <c r="E41" s="417">
        <v>-72282.820000000007</v>
      </c>
      <c r="F41" s="417">
        <v>23941120.539999988</v>
      </c>
      <c r="G41" s="417">
        <v>10584257.069999987</v>
      </c>
    </row>
    <row r="42" spans="1:7">
      <c r="B42" s="2" t="s">
        <v>3150</v>
      </c>
      <c r="C42" s="2"/>
      <c r="D42" s="417">
        <v>-4539352.26</v>
      </c>
      <c r="E42" s="417">
        <v>-52251.239999999991</v>
      </c>
      <c r="F42" s="417">
        <v>12767279.540000003</v>
      </c>
      <c r="G42" s="417">
        <v>8175676.0400000038</v>
      </c>
    </row>
    <row r="43" spans="1:7">
      <c r="B43" s="2"/>
      <c r="C43" s="2" t="s">
        <v>3151</v>
      </c>
      <c r="D43" s="417"/>
      <c r="E43" s="417">
        <v>-46.38</v>
      </c>
      <c r="F43" s="417">
        <v>153840.97</v>
      </c>
      <c r="G43" s="417">
        <v>153794.59</v>
      </c>
    </row>
    <row r="44" spans="1:7">
      <c r="B44" s="2"/>
      <c r="C44" s="2" t="s">
        <v>3155</v>
      </c>
      <c r="D44" s="417"/>
      <c r="E44" s="417">
        <v>-26</v>
      </c>
      <c r="F44" s="417">
        <v>3508653.9100000015</v>
      </c>
      <c r="G44" s="417">
        <v>3508627.9100000015</v>
      </c>
    </row>
    <row r="45" spans="1:7">
      <c r="B45" s="2"/>
      <c r="C45" s="2" t="s">
        <v>3902</v>
      </c>
      <c r="D45" s="417">
        <v>-343747.9</v>
      </c>
      <c r="E45" s="417"/>
      <c r="F45" s="417"/>
      <c r="G45" s="417">
        <v>-343747.9</v>
      </c>
    </row>
    <row r="46" spans="1:7">
      <c r="B46" s="2"/>
      <c r="C46" s="2" t="s">
        <v>3938</v>
      </c>
      <c r="D46" s="417"/>
      <c r="E46" s="417"/>
      <c r="F46" s="417">
        <v>8496</v>
      </c>
      <c r="G46" s="417">
        <v>8496</v>
      </c>
    </row>
    <row r="47" spans="1:7">
      <c r="B47" s="2"/>
      <c r="C47" s="2" t="s">
        <v>3975</v>
      </c>
      <c r="D47" s="417">
        <v>-201425</v>
      </c>
      <c r="E47" s="417"/>
      <c r="F47" s="417"/>
      <c r="G47" s="417">
        <v>-201425</v>
      </c>
    </row>
    <row r="48" spans="1:7">
      <c r="B48" s="2"/>
      <c r="C48" s="2" t="s">
        <v>3461</v>
      </c>
      <c r="D48" s="417">
        <v>-3557397.73</v>
      </c>
      <c r="E48" s="417">
        <v>-52178.859999999993</v>
      </c>
      <c r="F48" s="417">
        <v>7475970.370000001</v>
      </c>
      <c r="G48" s="417">
        <v>3866393.7800000012</v>
      </c>
    </row>
    <row r="49" spans="2:7">
      <c r="B49" s="2"/>
      <c r="C49" s="2" t="s">
        <v>3166</v>
      </c>
      <c r="D49" s="417">
        <v>-103782</v>
      </c>
      <c r="E49" s="417"/>
      <c r="F49" s="417">
        <v>1265982.5100000005</v>
      </c>
      <c r="G49" s="417">
        <v>1162200.5100000005</v>
      </c>
    </row>
    <row r="50" spans="2:7">
      <c r="B50" s="2"/>
      <c r="C50" s="2" t="s">
        <v>6052</v>
      </c>
      <c r="D50" s="417"/>
      <c r="E50" s="417"/>
      <c r="F50" s="417">
        <v>354335.77999999997</v>
      </c>
      <c r="G50" s="417">
        <v>354335.77999999997</v>
      </c>
    </row>
    <row r="51" spans="2:7">
      <c r="B51" s="2"/>
      <c r="C51" s="2" t="s">
        <v>3161</v>
      </c>
      <c r="D51" s="417">
        <v>-332999.63000000006</v>
      </c>
      <c r="E51" s="417"/>
      <c r="F51" s="417"/>
      <c r="G51" s="417">
        <v>-332999.63000000006</v>
      </c>
    </row>
    <row r="52" spans="2:7">
      <c r="B52" s="2" t="s">
        <v>3159</v>
      </c>
      <c r="C52" s="2"/>
      <c r="D52" s="417">
        <v>-5534025.3299999991</v>
      </c>
      <c r="E52" s="417">
        <v>-10195</v>
      </c>
      <c r="F52" s="417">
        <v>7292810.1399999987</v>
      </c>
      <c r="G52" s="417">
        <v>1748589.8099999996</v>
      </c>
    </row>
    <row r="53" spans="2:7">
      <c r="B53" s="2"/>
      <c r="C53" s="2" t="s">
        <v>3151</v>
      </c>
      <c r="D53" s="417"/>
      <c r="E53" s="417"/>
      <c r="F53" s="417">
        <v>16213.29</v>
      </c>
      <c r="G53" s="417">
        <v>16213.29</v>
      </c>
    </row>
    <row r="54" spans="2:7">
      <c r="B54" s="2"/>
      <c r="C54" s="2" t="s">
        <v>3872</v>
      </c>
      <c r="D54" s="417">
        <v>-96749</v>
      </c>
      <c r="E54" s="417"/>
      <c r="F54" s="417"/>
      <c r="G54" s="417">
        <v>-96749</v>
      </c>
    </row>
    <row r="55" spans="2:7">
      <c r="B55" s="2"/>
      <c r="C55" s="2" t="s">
        <v>3155</v>
      </c>
      <c r="D55" s="417"/>
      <c r="E55" s="417">
        <v>-10195</v>
      </c>
      <c r="F55" s="417">
        <v>4776120.0999999996</v>
      </c>
      <c r="G55" s="417">
        <v>4765925.0999999996</v>
      </c>
    </row>
    <row r="56" spans="2:7">
      <c r="B56" s="2"/>
      <c r="C56" s="2" t="s">
        <v>3902</v>
      </c>
      <c r="D56" s="417">
        <v>-262868.25</v>
      </c>
      <c r="E56" s="417"/>
      <c r="F56" s="417"/>
      <c r="G56" s="417">
        <v>-262868.25</v>
      </c>
    </row>
    <row r="57" spans="2:7">
      <c r="B57" s="2"/>
      <c r="C57" s="2" t="s">
        <v>3938</v>
      </c>
      <c r="D57" s="417"/>
      <c r="E57" s="417"/>
      <c r="F57" s="417">
        <v>48150.2</v>
      </c>
      <c r="G57" s="417">
        <v>48150.2</v>
      </c>
    </row>
    <row r="58" spans="2:7">
      <c r="B58" s="2"/>
      <c r="C58" s="2" t="s">
        <v>3975</v>
      </c>
      <c r="D58" s="417">
        <v>-366421</v>
      </c>
      <c r="E58" s="417"/>
      <c r="F58" s="417"/>
      <c r="G58" s="417">
        <v>-366421</v>
      </c>
    </row>
    <row r="59" spans="2:7">
      <c r="B59" s="2"/>
      <c r="C59" s="2" t="s">
        <v>3461</v>
      </c>
      <c r="D59" s="417">
        <v>-4166870.61</v>
      </c>
      <c r="E59" s="417"/>
      <c r="F59" s="417">
        <v>1874165.4799999997</v>
      </c>
      <c r="G59" s="417">
        <v>-2292705.13</v>
      </c>
    </row>
    <row r="60" spans="2:7">
      <c r="B60" s="2"/>
      <c r="C60" s="2" t="s">
        <v>3166</v>
      </c>
      <c r="D60" s="417">
        <v>-232467.35000000003</v>
      </c>
      <c r="E60" s="417"/>
      <c r="F60" s="417">
        <v>313400.42999999982</v>
      </c>
      <c r="G60" s="417">
        <v>80933.079999999783</v>
      </c>
    </row>
    <row r="61" spans="2:7">
      <c r="B61" s="2"/>
      <c r="C61" s="2" t="s">
        <v>6052</v>
      </c>
      <c r="D61" s="417"/>
      <c r="E61" s="417"/>
      <c r="F61" s="417">
        <v>264760.64</v>
      </c>
      <c r="G61" s="417">
        <v>264760.64</v>
      </c>
    </row>
    <row r="62" spans="2:7">
      <c r="B62" s="2"/>
      <c r="C62" s="2" t="s">
        <v>3161</v>
      </c>
      <c r="D62" s="417">
        <v>-408649.12</v>
      </c>
      <c r="E62" s="417"/>
      <c r="F62" s="417"/>
      <c r="G62" s="417">
        <v>-408649.12</v>
      </c>
    </row>
    <row r="63" spans="2:7">
      <c r="B63" s="2" t="s">
        <v>3681</v>
      </c>
      <c r="C63" s="2"/>
      <c r="D63" s="417">
        <v>-1843385.69</v>
      </c>
      <c r="E63" s="417">
        <v>-2499.9899999999998</v>
      </c>
      <c r="F63" s="417">
        <v>3401852.46</v>
      </c>
      <c r="G63" s="417">
        <v>1555966.7799999998</v>
      </c>
    </row>
    <row r="64" spans="2:7">
      <c r="B64" s="2"/>
      <c r="C64" s="2" t="s">
        <v>3151</v>
      </c>
      <c r="D64" s="417"/>
      <c r="E64" s="417"/>
      <c r="F64" s="417">
        <v>1273.02</v>
      </c>
      <c r="G64" s="417">
        <v>1273.02</v>
      </c>
    </row>
    <row r="65" spans="2:7">
      <c r="B65" s="2"/>
      <c r="C65" s="2" t="s">
        <v>3155</v>
      </c>
      <c r="D65" s="417"/>
      <c r="E65" s="417"/>
      <c r="F65" s="417">
        <v>692908.44000000006</v>
      </c>
      <c r="G65" s="417">
        <v>692908.44000000006</v>
      </c>
    </row>
    <row r="66" spans="2:7">
      <c r="B66" s="2"/>
      <c r="C66" s="2" t="s">
        <v>3902</v>
      </c>
      <c r="D66" s="417">
        <v>-67000</v>
      </c>
      <c r="E66" s="417"/>
      <c r="F66" s="417"/>
      <c r="G66" s="417">
        <v>-67000</v>
      </c>
    </row>
    <row r="67" spans="2:7">
      <c r="B67" s="2"/>
      <c r="C67" s="2" t="s">
        <v>3938</v>
      </c>
      <c r="D67" s="417"/>
      <c r="E67" s="417"/>
      <c r="F67" s="417">
        <v>30372.5</v>
      </c>
      <c r="G67" s="417">
        <v>30372.5</v>
      </c>
    </row>
    <row r="68" spans="2:7">
      <c r="B68" s="2"/>
      <c r="C68" s="2" t="s">
        <v>3975</v>
      </c>
      <c r="D68" s="417">
        <v>-181313</v>
      </c>
      <c r="E68" s="417"/>
      <c r="F68" s="417"/>
      <c r="G68" s="417">
        <v>-181313</v>
      </c>
    </row>
    <row r="69" spans="2:7">
      <c r="B69" s="2"/>
      <c r="C69" s="2" t="s">
        <v>3461</v>
      </c>
      <c r="D69" s="417">
        <v>-1501609.68</v>
      </c>
      <c r="E69" s="417">
        <v>-2499.9899999999998</v>
      </c>
      <c r="F69" s="417">
        <v>2537099.63</v>
      </c>
      <c r="G69" s="417">
        <v>1032989.96</v>
      </c>
    </row>
    <row r="70" spans="2:7">
      <c r="B70" s="2"/>
      <c r="C70" s="2" t="s">
        <v>3166</v>
      </c>
      <c r="D70" s="417">
        <v>-32000</v>
      </c>
      <c r="E70" s="417"/>
      <c r="F70" s="417">
        <v>140198.86999999997</v>
      </c>
      <c r="G70" s="417">
        <v>108198.86999999997</v>
      </c>
    </row>
    <row r="71" spans="2:7">
      <c r="B71" s="2"/>
      <c r="C71" s="2" t="s">
        <v>3161</v>
      </c>
      <c r="D71" s="417">
        <v>-61463.01</v>
      </c>
      <c r="E71" s="417"/>
      <c r="F71" s="417"/>
      <c r="G71" s="417">
        <v>-61463.01</v>
      </c>
    </row>
    <row r="72" spans="2:7">
      <c r="B72" s="2" t="s">
        <v>3675</v>
      </c>
      <c r="C72" s="2"/>
      <c r="D72" s="417">
        <v>-2613978.35</v>
      </c>
      <c r="E72" s="417"/>
      <c r="F72" s="417">
        <v>2044905.3099999996</v>
      </c>
      <c r="G72" s="417">
        <v>-569073.04000000039</v>
      </c>
    </row>
    <row r="73" spans="2:7">
      <c r="B73" s="2"/>
      <c r="C73" s="2" t="s">
        <v>3155</v>
      </c>
      <c r="D73" s="417"/>
      <c r="E73" s="417"/>
      <c r="F73" s="417">
        <v>647164.75999999978</v>
      </c>
      <c r="G73" s="417">
        <v>647164.75999999978</v>
      </c>
    </row>
    <row r="74" spans="2:7">
      <c r="B74" s="2"/>
      <c r="C74" s="2" t="s">
        <v>3902</v>
      </c>
      <c r="D74" s="417">
        <v>-218933.83</v>
      </c>
      <c r="E74" s="417"/>
      <c r="F74" s="417"/>
      <c r="G74" s="417">
        <v>-218933.83</v>
      </c>
    </row>
    <row r="75" spans="2:7">
      <c r="B75" s="2"/>
      <c r="C75" s="2" t="s">
        <v>3938</v>
      </c>
      <c r="D75" s="417"/>
      <c r="E75" s="417"/>
      <c r="F75" s="417">
        <v>45961</v>
      </c>
      <c r="G75" s="417">
        <v>45961</v>
      </c>
    </row>
    <row r="76" spans="2:7">
      <c r="B76" s="2"/>
      <c r="C76" s="2" t="s">
        <v>3975</v>
      </c>
      <c r="D76" s="417">
        <v>-144413</v>
      </c>
      <c r="E76" s="417"/>
      <c r="F76" s="417"/>
      <c r="G76" s="417">
        <v>-144413</v>
      </c>
    </row>
    <row r="77" spans="2:7">
      <c r="B77" s="2"/>
      <c r="C77" s="2" t="s">
        <v>3461</v>
      </c>
      <c r="D77" s="417">
        <v>-2232600.06</v>
      </c>
      <c r="E77" s="417"/>
      <c r="F77" s="417">
        <v>1125278.6099999999</v>
      </c>
      <c r="G77" s="417">
        <v>-1107321.4500000002</v>
      </c>
    </row>
    <row r="78" spans="2:7">
      <c r="B78" s="2"/>
      <c r="C78" s="2" t="s">
        <v>3166</v>
      </c>
      <c r="D78" s="417">
        <v>-18031.46</v>
      </c>
      <c r="E78" s="417"/>
      <c r="F78" s="417">
        <v>226500.93999999997</v>
      </c>
      <c r="G78" s="417">
        <v>208469.47999999998</v>
      </c>
    </row>
    <row r="79" spans="2:7">
      <c r="B79" s="2" t="s">
        <v>3165</v>
      </c>
      <c r="C79" s="2"/>
      <c r="D79" s="417">
        <v>-4761344.9499999993</v>
      </c>
      <c r="E79" s="417">
        <v>-52303.22</v>
      </c>
      <c r="F79" s="417">
        <v>7016669.6100000003</v>
      </c>
      <c r="G79" s="417">
        <v>2203021.4400000013</v>
      </c>
    </row>
    <row r="80" spans="2:7">
      <c r="B80" s="2"/>
      <c r="C80" s="2" t="s">
        <v>3151</v>
      </c>
      <c r="D80" s="417"/>
      <c r="E80" s="417">
        <v>-1177.49</v>
      </c>
      <c r="F80" s="417">
        <v>54783.03</v>
      </c>
      <c r="G80" s="417">
        <v>53605.54</v>
      </c>
    </row>
    <row r="81" spans="1:7" ht="18.75">
      <c r="A81" s="12"/>
      <c r="B81" s="2"/>
      <c r="C81" s="2" t="s">
        <v>3155</v>
      </c>
      <c r="D81" s="417"/>
      <c r="E81" s="417">
        <v>-266.45999999999998</v>
      </c>
      <c r="F81" s="417">
        <v>1966202.3999999997</v>
      </c>
      <c r="G81" s="417">
        <v>1965935.9399999997</v>
      </c>
    </row>
    <row r="82" spans="1:7">
      <c r="B82" s="2"/>
      <c r="C82" s="2" t="s">
        <v>3902</v>
      </c>
      <c r="D82" s="417">
        <v>-420755.04999999993</v>
      </c>
      <c r="E82" s="417"/>
      <c r="F82" s="417"/>
      <c r="G82" s="417">
        <v>-420755.04999999993</v>
      </c>
    </row>
    <row r="83" spans="1:7">
      <c r="B83" s="2"/>
      <c r="C83" s="2" t="s">
        <v>3938</v>
      </c>
      <c r="D83" s="417"/>
      <c r="E83" s="417"/>
      <c r="F83" s="417">
        <v>6077</v>
      </c>
      <c r="G83" s="417">
        <v>6077</v>
      </c>
    </row>
    <row r="84" spans="1:7">
      <c r="B84" s="2"/>
      <c r="C84" s="2" t="s">
        <v>3494</v>
      </c>
      <c r="D84" s="417">
        <v>-141560</v>
      </c>
      <c r="E84" s="417"/>
      <c r="F84" s="417"/>
      <c r="G84" s="417">
        <v>-141560</v>
      </c>
    </row>
    <row r="85" spans="1:7">
      <c r="B85" s="2"/>
      <c r="C85" s="2" t="s">
        <v>3975</v>
      </c>
      <c r="D85" s="417">
        <v>-223647</v>
      </c>
      <c r="E85" s="417"/>
      <c r="F85" s="417"/>
      <c r="G85" s="417">
        <v>-223647</v>
      </c>
    </row>
    <row r="86" spans="1:7">
      <c r="B86" s="2"/>
      <c r="C86" s="2" t="s">
        <v>3461</v>
      </c>
      <c r="D86" s="417">
        <v>-3754180.5599999991</v>
      </c>
      <c r="E86" s="417">
        <v>-48054.29</v>
      </c>
      <c r="F86" s="417">
        <v>4539906.040000001</v>
      </c>
      <c r="G86" s="417">
        <v>737671.19000000181</v>
      </c>
    </row>
    <row r="87" spans="1:7">
      <c r="B87" s="2"/>
      <c r="C87" s="2" t="s">
        <v>3166</v>
      </c>
      <c r="D87" s="417">
        <v>-104950.09</v>
      </c>
      <c r="E87" s="417">
        <v>-2804.9799999999996</v>
      </c>
      <c r="F87" s="417">
        <v>449701.14000000007</v>
      </c>
      <c r="G87" s="417">
        <v>341946.07000000007</v>
      </c>
    </row>
    <row r="88" spans="1:7">
      <c r="B88" s="2"/>
      <c r="C88" s="2" t="s">
        <v>3161</v>
      </c>
      <c r="D88" s="417">
        <v>-116252.24999999997</v>
      </c>
      <c r="E88" s="417"/>
      <c r="F88" s="417"/>
      <c r="G88" s="417">
        <v>-116252.24999999997</v>
      </c>
    </row>
    <row r="89" spans="1:7">
      <c r="B89" s="2" t="s">
        <v>3682</v>
      </c>
      <c r="C89" s="2"/>
      <c r="D89" s="417">
        <v>-767602.21000000008</v>
      </c>
      <c r="E89" s="417"/>
      <c r="F89" s="417">
        <v>507786.85</v>
      </c>
      <c r="G89" s="417">
        <v>-259815.36000000007</v>
      </c>
    </row>
    <row r="90" spans="1:7">
      <c r="B90" s="2"/>
      <c r="C90" s="2" t="s">
        <v>3151</v>
      </c>
      <c r="D90" s="417"/>
      <c r="E90" s="417"/>
      <c r="F90" s="417">
        <v>2190</v>
      </c>
      <c r="G90" s="417">
        <v>2190</v>
      </c>
    </row>
    <row r="91" spans="1:7">
      <c r="B91" s="2"/>
      <c r="C91" s="2" t="s">
        <v>3155</v>
      </c>
      <c r="D91" s="417"/>
      <c r="E91" s="417"/>
      <c r="F91" s="417">
        <v>282670.49</v>
      </c>
      <c r="G91" s="417">
        <v>282670.49</v>
      </c>
    </row>
    <row r="92" spans="1:7">
      <c r="B92" s="2"/>
      <c r="C92" s="2" t="s">
        <v>3902</v>
      </c>
      <c r="D92" s="417">
        <v>-37326.189999999995</v>
      </c>
      <c r="E92" s="417"/>
      <c r="F92" s="417"/>
      <c r="G92" s="417">
        <v>-37326.189999999995</v>
      </c>
    </row>
    <row r="93" spans="1:7">
      <c r="B93" s="2"/>
      <c r="C93" s="2" t="s">
        <v>3938</v>
      </c>
      <c r="D93" s="417"/>
      <c r="E93" s="417"/>
      <c r="F93" s="417">
        <v>28969</v>
      </c>
      <c r="G93" s="417">
        <v>28969</v>
      </c>
    </row>
    <row r="94" spans="1:7">
      <c r="B94" s="2"/>
      <c r="C94" s="2" t="s">
        <v>3975</v>
      </c>
      <c r="D94" s="417">
        <v>-116786</v>
      </c>
      <c r="E94" s="417"/>
      <c r="F94" s="417"/>
      <c r="G94" s="417">
        <v>-116786</v>
      </c>
    </row>
    <row r="95" spans="1:7">
      <c r="B95" s="2"/>
      <c r="C95" s="2" t="s">
        <v>3461</v>
      </c>
      <c r="D95" s="417">
        <v>-348512.18000000005</v>
      </c>
      <c r="E95" s="417"/>
      <c r="F95" s="417"/>
      <c r="G95" s="417">
        <v>-348512.18000000005</v>
      </c>
    </row>
    <row r="96" spans="1:7">
      <c r="B96" s="2"/>
      <c r="C96" s="2" t="s">
        <v>3166</v>
      </c>
      <c r="D96" s="417">
        <v>-19977.400000000001</v>
      </c>
      <c r="E96" s="417"/>
      <c r="F96" s="417">
        <v>193957.36</v>
      </c>
      <c r="G96" s="417">
        <v>173979.96</v>
      </c>
    </row>
    <row r="97" spans="2:7">
      <c r="B97" s="2"/>
      <c r="C97" s="2" t="s">
        <v>3161</v>
      </c>
      <c r="D97" s="417">
        <v>-245000.44</v>
      </c>
      <c r="E97" s="417"/>
      <c r="F97" s="417"/>
      <c r="G97" s="417">
        <v>-245000.44</v>
      </c>
    </row>
    <row r="98" spans="2:7">
      <c r="B98" s="2" t="s">
        <v>4150</v>
      </c>
      <c r="C98" s="2"/>
      <c r="D98" s="417">
        <v>-40692.400000000001</v>
      </c>
      <c r="E98" s="417"/>
      <c r="F98" s="417">
        <v>64872.69000000001</v>
      </c>
      <c r="G98" s="417">
        <v>24180.290000000012</v>
      </c>
    </row>
    <row r="99" spans="2:7">
      <c r="B99" s="2"/>
      <c r="C99" s="2" t="s">
        <v>3902</v>
      </c>
      <c r="D99" s="417">
        <v>-30524.27</v>
      </c>
      <c r="E99" s="417"/>
      <c r="F99" s="417"/>
      <c r="G99" s="417">
        <v>-30524.27</v>
      </c>
    </row>
    <row r="100" spans="2:7">
      <c r="B100" s="2"/>
      <c r="C100" s="2" t="s">
        <v>3166</v>
      </c>
      <c r="D100" s="417">
        <v>-10168.129999999999</v>
      </c>
      <c r="E100" s="417"/>
      <c r="F100" s="417">
        <v>64872.69000000001</v>
      </c>
      <c r="G100" s="417">
        <v>54704.560000000012</v>
      </c>
    </row>
    <row r="101" spans="2:7">
      <c r="B101" s="2" t="s">
        <v>3677</v>
      </c>
      <c r="C101" s="2"/>
      <c r="D101" s="417">
        <v>-803063.6</v>
      </c>
      <c r="E101" s="417">
        <v>-10278.35</v>
      </c>
      <c r="F101" s="417">
        <v>2683037.0599999996</v>
      </c>
      <c r="G101" s="417">
        <v>1869695.1099999999</v>
      </c>
    </row>
    <row r="102" spans="2:7">
      <c r="B102" s="2"/>
      <c r="C102" s="2" t="s">
        <v>3151</v>
      </c>
      <c r="D102" s="417"/>
      <c r="E102" s="417"/>
      <c r="F102" s="417">
        <v>26996.34</v>
      </c>
      <c r="G102" s="417">
        <v>26996.34</v>
      </c>
    </row>
    <row r="103" spans="2:7">
      <c r="B103" s="2"/>
      <c r="C103" s="2" t="s">
        <v>3155</v>
      </c>
      <c r="D103" s="417"/>
      <c r="E103" s="417"/>
      <c r="F103" s="417">
        <v>1138572.6399999997</v>
      </c>
      <c r="G103" s="417">
        <v>1138572.6399999997</v>
      </c>
    </row>
    <row r="104" spans="2:7">
      <c r="B104" s="2"/>
      <c r="C104" s="2" t="s">
        <v>3902</v>
      </c>
      <c r="D104" s="417">
        <v>-87039.969999999987</v>
      </c>
      <c r="E104" s="417"/>
      <c r="F104" s="417"/>
      <c r="G104" s="417">
        <v>-87039.969999999987</v>
      </c>
    </row>
    <row r="105" spans="2:7">
      <c r="B105" s="2"/>
      <c r="C105" s="2" t="s">
        <v>3938</v>
      </c>
      <c r="D105" s="417"/>
      <c r="E105" s="417"/>
      <c r="F105" s="417">
        <v>18880</v>
      </c>
      <c r="G105" s="417">
        <v>18880</v>
      </c>
    </row>
    <row r="106" spans="2:7">
      <c r="B106" s="2"/>
      <c r="C106" s="2" t="s">
        <v>3975</v>
      </c>
      <c r="D106" s="417">
        <v>-65365</v>
      </c>
      <c r="E106" s="417"/>
      <c r="F106" s="417"/>
      <c r="G106" s="417">
        <v>-65365</v>
      </c>
    </row>
    <row r="107" spans="2:7">
      <c r="B107" s="2"/>
      <c r="C107" s="2" t="s">
        <v>3461</v>
      </c>
      <c r="D107" s="417">
        <v>-472939.95999999996</v>
      </c>
      <c r="E107" s="417">
        <v>-10278.35</v>
      </c>
      <c r="F107" s="417">
        <v>1375060.71</v>
      </c>
      <c r="G107" s="417">
        <v>891842.4</v>
      </c>
    </row>
    <row r="108" spans="2:7">
      <c r="B108" s="2"/>
      <c r="C108" s="2" t="s">
        <v>3166</v>
      </c>
      <c r="D108" s="417">
        <v>-23519.550000000003</v>
      </c>
      <c r="E108" s="417"/>
      <c r="F108" s="417">
        <v>123527.37</v>
      </c>
      <c r="G108" s="417">
        <v>100007.81999999999</v>
      </c>
    </row>
    <row r="109" spans="2:7">
      <c r="B109" s="2"/>
      <c r="C109" s="2" t="s">
        <v>3161</v>
      </c>
      <c r="D109" s="417">
        <v>-154199.12</v>
      </c>
      <c r="E109" s="417"/>
      <c r="F109" s="417"/>
      <c r="G109" s="417">
        <v>-154199.12</v>
      </c>
    </row>
    <row r="110" spans="2:7">
      <c r="B110" s="2" t="s">
        <v>3930</v>
      </c>
      <c r="C110" s="2"/>
      <c r="D110" s="417">
        <v>-4523437.16</v>
      </c>
      <c r="E110" s="417">
        <v>-30830.77</v>
      </c>
      <c r="F110" s="417">
        <v>4893227.28</v>
      </c>
      <c r="G110" s="417">
        <v>338959.34999999945</v>
      </c>
    </row>
    <row r="111" spans="2:7">
      <c r="B111" s="2"/>
      <c r="C111" s="2" t="s">
        <v>3151</v>
      </c>
      <c r="D111" s="417"/>
      <c r="E111" s="417"/>
      <c r="F111" s="417">
        <v>44994.98</v>
      </c>
      <c r="G111" s="417">
        <v>44994.98</v>
      </c>
    </row>
    <row r="112" spans="2:7">
      <c r="B112" s="2"/>
      <c r="C112" s="2" t="s">
        <v>3902</v>
      </c>
      <c r="D112" s="417">
        <v>-278790</v>
      </c>
      <c r="E112" s="417"/>
      <c r="F112" s="417"/>
      <c r="G112" s="417">
        <v>-278790</v>
      </c>
    </row>
    <row r="113" spans="2:7">
      <c r="B113" s="2"/>
      <c r="C113" s="2" t="s">
        <v>3461</v>
      </c>
      <c r="D113" s="417">
        <v>-3900515.8600000003</v>
      </c>
      <c r="E113" s="417">
        <v>-30830.77</v>
      </c>
      <c r="F113" s="417">
        <v>4848232.3</v>
      </c>
      <c r="G113" s="417">
        <v>916885.66999999946</v>
      </c>
    </row>
    <row r="114" spans="2:7">
      <c r="B114" s="2"/>
      <c r="C114" s="2" t="s">
        <v>3161</v>
      </c>
      <c r="D114" s="417">
        <v>-344131.3</v>
      </c>
      <c r="E114" s="417"/>
      <c r="F114" s="417"/>
      <c r="G114" s="417">
        <v>-344131.3</v>
      </c>
    </row>
    <row r="115" spans="2:7">
      <c r="B115" s="2" t="s">
        <v>3899</v>
      </c>
      <c r="C115" s="2"/>
      <c r="D115" s="417">
        <v>-225907.84</v>
      </c>
      <c r="E115" s="417">
        <v>-357.9</v>
      </c>
      <c r="F115" s="417">
        <v>2596814.4</v>
      </c>
      <c r="G115" s="417">
        <v>2370548.66</v>
      </c>
    </row>
    <row r="116" spans="2:7">
      <c r="B116" s="2"/>
      <c r="C116" s="2" t="s">
        <v>3155</v>
      </c>
      <c r="D116" s="417"/>
      <c r="E116" s="417">
        <v>-357.9</v>
      </c>
      <c r="F116" s="417">
        <v>2209711.98</v>
      </c>
      <c r="G116" s="417">
        <v>2209354.08</v>
      </c>
    </row>
    <row r="117" spans="2:7">
      <c r="B117" s="2"/>
      <c r="C117" s="2" t="s">
        <v>3902</v>
      </c>
      <c r="D117" s="417">
        <v>-26304.840000000004</v>
      </c>
      <c r="E117" s="417"/>
      <c r="F117" s="417"/>
      <c r="G117" s="417">
        <v>-26304.840000000004</v>
      </c>
    </row>
    <row r="118" spans="2:7">
      <c r="B118" s="2"/>
      <c r="C118" s="2" t="s">
        <v>3938</v>
      </c>
      <c r="D118" s="417"/>
      <c r="E118" s="417"/>
      <c r="F118" s="417">
        <v>105647.5</v>
      </c>
      <c r="G118" s="417">
        <v>105647.5</v>
      </c>
    </row>
    <row r="119" spans="2:7">
      <c r="B119" s="2"/>
      <c r="C119" s="2" t="s">
        <v>3975</v>
      </c>
      <c r="D119" s="417">
        <v>-33519</v>
      </c>
      <c r="E119" s="417"/>
      <c r="F119" s="417"/>
      <c r="G119" s="417">
        <v>-33519</v>
      </c>
    </row>
    <row r="120" spans="2:7">
      <c r="B120" s="2"/>
      <c r="C120" s="2" t="s">
        <v>3166</v>
      </c>
      <c r="D120" s="417">
        <v>-166084</v>
      </c>
      <c r="E120" s="417"/>
      <c r="F120" s="417">
        <v>281454.92</v>
      </c>
      <c r="G120" s="417">
        <v>115370.91999999998</v>
      </c>
    </row>
    <row r="121" spans="2:7">
      <c r="B121" s="2" t="s">
        <v>3711</v>
      </c>
      <c r="C121" s="2"/>
      <c r="D121" s="417">
        <v>-87128.14</v>
      </c>
      <c r="E121" s="417"/>
      <c r="F121" s="417">
        <v>5678.9</v>
      </c>
      <c r="G121" s="417">
        <v>-81449.240000000005</v>
      </c>
    </row>
    <row r="122" spans="2:7">
      <c r="B122" s="2"/>
      <c r="C122" s="2" t="s">
        <v>3151</v>
      </c>
      <c r="D122" s="417"/>
      <c r="E122" s="417"/>
      <c r="F122" s="417">
        <v>2498.4500000000003</v>
      </c>
      <c r="G122" s="417">
        <v>2498.4500000000003</v>
      </c>
    </row>
    <row r="123" spans="2:7">
      <c r="B123" s="2"/>
      <c r="C123" s="2" t="s">
        <v>3461</v>
      </c>
      <c r="D123" s="417">
        <v>-87128.14</v>
      </c>
      <c r="E123" s="417"/>
      <c r="F123" s="417">
        <v>3180.45</v>
      </c>
      <c r="G123" s="417">
        <v>-83947.69</v>
      </c>
    </row>
    <row r="124" spans="2:7">
      <c r="B124" s="2" t="s">
        <v>689</v>
      </c>
      <c r="C124" s="2"/>
      <c r="D124" s="417">
        <v>-39024498.579999991</v>
      </c>
      <c r="E124" s="417">
        <v>-230999.28999999998</v>
      </c>
      <c r="F124" s="417">
        <v>67216054.779999986</v>
      </c>
      <c r="G124" s="417">
        <v>27960556.909999993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9.xml><?xml version="1.0" encoding="utf-8"?>
<worksheet xmlns="http://schemas.openxmlformats.org/spreadsheetml/2006/main" xmlns:r="http://schemas.openxmlformats.org/officeDocument/2006/relationships">
  <dimension ref="A1:H102"/>
  <sheetViews>
    <sheetView workbookViewId="0">
      <pane ySplit="1" topLeftCell="A2" activePane="bottomLeft" state="frozen"/>
      <selection pane="bottomLeft" activeCell="B2" sqref="B2"/>
    </sheetView>
  </sheetViews>
  <sheetFormatPr defaultRowHeight="15"/>
  <cols>
    <col min="1" max="1" width="16" customWidth="1"/>
    <col min="2" max="2" width="37" customWidth="1"/>
    <col min="3" max="3" width="14.28515625" customWidth="1"/>
    <col min="4" max="5" width="10" customWidth="1"/>
    <col min="6" max="6" width="11.28515625" customWidth="1"/>
    <col min="7" max="7" width="12" customWidth="1"/>
    <col min="8" max="8" width="24.42578125" customWidth="1"/>
    <col min="9" max="9" width="6.85546875" customWidth="1"/>
    <col min="10" max="10" width="8.42578125" customWidth="1"/>
    <col min="11" max="11" width="15.42578125" customWidth="1"/>
    <col min="12" max="12" width="6.28515625" customWidth="1"/>
    <col min="14" max="14" width="8.85546875" customWidth="1"/>
    <col min="15" max="15" width="9.5703125" bestFit="1"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24.95" customHeight="1"/>
    <row r="8" spans="1:2" ht="18.75">
      <c r="A8" s="227" t="s">
        <v>3187</v>
      </c>
    </row>
    <row r="57" spans="1:8" ht="20.25">
      <c r="A57" s="12" t="s">
        <v>261</v>
      </c>
      <c r="B57" s="254" t="s">
        <v>6304</v>
      </c>
      <c r="C57" s="272"/>
      <c r="D57" s="272"/>
    </row>
    <row r="58" spans="1:8">
      <c r="H58" s="272" t="s">
        <v>6305</v>
      </c>
    </row>
    <row r="60" spans="1:8">
      <c r="B60" s="416" t="s">
        <v>6151</v>
      </c>
      <c r="C60" s="2"/>
      <c r="D60" s="416" t="s">
        <v>3137</v>
      </c>
      <c r="E60" s="2"/>
      <c r="F60" s="2"/>
    </row>
    <row r="61" spans="1:8">
      <c r="B61" s="416" t="s">
        <v>3139</v>
      </c>
      <c r="C61" s="416" t="s">
        <v>3140</v>
      </c>
      <c r="D61" s="2" t="s">
        <v>3148</v>
      </c>
      <c r="E61" s="2" t="s">
        <v>3153</v>
      </c>
      <c r="F61" s="2" t="s">
        <v>689</v>
      </c>
    </row>
    <row r="62" spans="1:8">
      <c r="B62" s="2" t="s">
        <v>3941</v>
      </c>
      <c r="C62" s="2"/>
      <c r="D62" s="417">
        <v>-10000</v>
      </c>
      <c r="E62" s="417">
        <v>117447.84</v>
      </c>
      <c r="F62" s="417">
        <v>107447.84</v>
      </c>
    </row>
    <row r="63" spans="1:8">
      <c r="B63" s="2" t="s">
        <v>3150</v>
      </c>
      <c r="C63" s="2"/>
      <c r="D63" s="417">
        <v>-13150</v>
      </c>
      <c r="E63" s="417">
        <v>55989.01</v>
      </c>
      <c r="F63" s="417">
        <v>42839.01</v>
      </c>
    </row>
    <row r="64" spans="1:8">
      <c r="B64" s="2"/>
      <c r="C64" s="2" t="s">
        <v>3155</v>
      </c>
      <c r="D64" s="417"/>
      <c r="E64" s="417">
        <v>5791.82</v>
      </c>
      <c r="F64" s="417">
        <v>5791.82</v>
      </c>
    </row>
    <row r="65" spans="2:6">
      <c r="B65" s="2"/>
      <c r="C65" s="2" t="s">
        <v>3975</v>
      </c>
      <c r="D65" s="417">
        <v>-7950</v>
      </c>
      <c r="E65" s="417"/>
      <c r="F65" s="417">
        <v>-7950</v>
      </c>
    </row>
    <row r="66" spans="2:6">
      <c r="B66" s="2"/>
      <c r="C66" s="2" t="s">
        <v>3461</v>
      </c>
      <c r="D66" s="417">
        <v>-5200</v>
      </c>
      <c r="E66" s="417"/>
      <c r="F66" s="417">
        <v>-5200</v>
      </c>
    </row>
    <row r="67" spans="2:6">
      <c r="B67" s="2"/>
      <c r="C67" s="2" t="s">
        <v>3166</v>
      </c>
      <c r="D67" s="417"/>
      <c r="E67" s="417">
        <v>50197.19</v>
      </c>
      <c r="F67" s="417">
        <v>50197.19</v>
      </c>
    </row>
    <row r="68" spans="2:6">
      <c r="B68" s="2" t="s">
        <v>3159</v>
      </c>
      <c r="C68" s="2"/>
      <c r="D68" s="417"/>
      <c r="E68" s="417">
        <v>114154.45000000001</v>
      </c>
      <c r="F68" s="417">
        <v>114154.45000000001</v>
      </c>
    </row>
    <row r="69" spans="2:6">
      <c r="B69" s="2"/>
      <c r="C69" s="2" t="s">
        <v>3155</v>
      </c>
      <c r="D69" s="417"/>
      <c r="E69" s="417">
        <v>15440.29</v>
      </c>
      <c r="F69" s="417">
        <v>15440.29</v>
      </c>
    </row>
    <row r="70" spans="2:6">
      <c r="B70" s="2"/>
      <c r="C70" s="2" t="s">
        <v>3166</v>
      </c>
      <c r="D70" s="417"/>
      <c r="E70" s="417">
        <v>98714.16</v>
      </c>
      <c r="F70" s="417">
        <v>98714.16</v>
      </c>
    </row>
    <row r="71" spans="2:6">
      <c r="B71" s="2" t="s">
        <v>3675</v>
      </c>
      <c r="C71" s="2"/>
      <c r="D71" s="417"/>
      <c r="E71" s="417">
        <v>52664.23</v>
      </c>
      <c r="F71" s="417">
        <v>52664.23</v>
      </c>
    </row>
    <row r="72" spans="2:6">
      <c r="B72" s="2"/>
      <c r="C72" s="2" t="s">
        <v>3166</v>
      </c>
      <c r="D72" s="417"/>
      <c r="E72" s="417">
        <v>52664.23</v>
      </c>
      <c r="F72" s="417">
        <v>52664.23</v>
      </c>
    </row>
    <row r="73" spans="2:6">
      <c r="B73" s="2" t="s">
        <v>3165</v>
      </c>
      <c r="C73" s="2"/>
      <c r="D73" s="417">
        <v>-1000</v>
      </c>
      <c r="E73" s="417">
        <v>901.07</v>
      </c>
      <c r="F73" s="417">
        <v>-98.92999999999995</v>
      </c>
    </row>
    <row r="74" spans="2:6">
      <c r="B74" s="2"/>
      <c r="C74" s="2" t="s">
        <v>3461</v>
      </c>
      <c r="D74" s="417">
        <v>-1000</v>
      </c>
      <c r="E74" s="417"/>
      <c r="F74" s="417">
        <v>-1000</v>
      </c>
    </row>
    <row r="75" spans="2:6">
      <c r="B75" s="2"/>
      <c r="C75" s="2" t="s">
        <v>3166</v>
      </c>
      <c r="D75" s="417"/>
      <c r="E75" s="417">
        <v>901.07</v>
      </c>
      <c r="F75" s="417">
        <v>901.07</v>
      </c>
    </row>
    <row r="76" spans="2:6">
      <c r="B76" s="2" t="s">
        <v>3682</v>
      </c>
      <c r="C76" s="2"/>
      <c r="D76" s="417"/>
      <c r="E76" s="417">
        <v>42285.97</v>
      </c>
      <c r="F76" s="417">
        <v>42285.97</v>
      </c>
    </row>
    <row r="77" spans="2:6">
      <c r="B77" s="2"/>
      <c r="C77" s="2" t="s">
        <v>3166</v>
      </c>
      <c r="D77" s="417"/>
      <c r="E77" s="417">
        <v>42285.97</v>
      </c>
      <c r="F77" s="417">
        <v>42285.97</v>
      </c>
    </row>
    <row r="78" spans="2:6">
      <c r="B78" s="2" t="s">
        <v>3930</v>
      </c>
      <c r="C78" s="2"/>
      <c r="D78" s="417">
        <v>-1290</v>
      </c>
      <c r="E78" s="417"/>
      <c r="F78" s="417">
        <v>-1290</v>
      </c>
    </row>
    <row r="79" spans="2:6">
      <c r="B79" s="2"/>
      <c r="C79" s="2" t="s">
        <v>3902</v>
      </c>
      <c r="D79" s="417">
        <v>-1290</v>
      </c>
      <c r="E79" s="417"/>
      <c r="F79" s="417">
        <v>-1290</v>
      </c>
    </row>
    <row r="80" spans="2:6">
      <c r="B80" s="2" t="s">
        <v>3899</v>
      </c>
      <c r="C80" s="2"/>
      <c r="D80" s="417"/>
      <c r="E80" s="417">
        <v>6904.76</v>
      </c>
      <c r="F80" s="417">
        <v>6904.76</v>
      </c>
    </row>
    <row r="81" spans="2:6">
      <c r="B81" s="2"/>
      <c r="C81" s="2" t="s">
        <v>3166</v>
      </c>
      <c r="D81" s="417"/>
      <c r="E81" s="417">
        <v>6904.76</v>
      </c>
      <c r="F81" s="417">
        <v>6904.76</v>
      </c>
    </row>
    <row r="82" spans="2:6">
      <c r="B82" s="2" t="s">
        <v>689</v>
      </c>
      <c r="C82" s="2"/>
      <c r="D82" s="417">
        <v>-25440</v>
      </c>
      <c r="E82" s="417">
        <v>390347.33000000007</v>
      </c>
      <c r="F82" s="417">
        <v>364907.33000000007</v>
      </c>
    </row>
    <row r="102" spans="1:1" ht="18.75">
      <c r="A102" s="12"/>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5.xml><?xml version="1.0" encoding="utf-8"?>
<worksheet xmlns="http://schemas.openxmlformats.org/spreadsheetml/2006/main" xmlns:r="http://schemas.openxmlformats.org/officeDocument/2006/relationships">
  <dimension ref="A1:B8"/>
  <sheetViews>
    <sheetView workbookViewId="0">
      <pane ySplit="1" topLeftCell="A17" activePane="bottomLeft" state="frozen"/>
      <selection pane="bottomLeft" activeCell="A21" sqref="A21"/>
    </sheetView>
  </sheetViews>
  <sheetFormatPr defaultRowHeight="15"/>
  <cols>
    <col min="1" max="1" width="13.28515625" customWidth="1"/>
  </cols>
  <sheetData>
    <row r="1" spans="1:2" ht="36.75" customHeight="1"/>
    <row r="2" spans="1:2" ht="15" customHeight="1"/>
    <row r="3" spans="1:2" ht="24.95" customHeight="1">
      <c r="A3" s="18" t="s">
        <v>222</v>
      </c>
      <c r="B3" s="10"/>
    </row>
    <row r="4" spans="1:2" ht="24.95" customHeight="1">
      <c r="A4" s="19" t="s">
        <v>247</v>
      </c>
    </row>
    <row r="5" spans="1:2" ht="18.75">
      <c r="A5" s="12"/>
    </row>
    <row r="8" spans="1:2">
      <c r="A8" s="364" t="s">
        <v>6396</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dimension ref="A1:K56"/>
  <sheetViews>
    <sheetView workbookViewId="0">
      <pane ySplit="1" topLeftCell="A2" activePane="bottomLeft" state="frozen"/>
      <selection pane="bottomLeft" activeCell="C3" sqref="C3"/>
    </sheetView>
  </sheetViews>
  <sheetFormatPr defaultRowHeight="15"/>
  <cols>
    <col min="1" max="1" width="15.140625" style="307" bestFit="1" customWidth="1"/>
    <col min="2" max="2" width="31.28515625" style="307" bestFit="1" customWidth="1"/>
    <col min="3" max="3" width="33.5703125" style="307" customWidth="1"/>
    <col min="4" max="4" width="16.85546875" style="439" customWidth="1"/>
    <col min="5" max="5" width="26.7109375" style="440" customWidth="1"/>
    <col min="6" max="6" width="26.140625" style="307" customWidth="1"/>
    <col min="7" max="7" width="14.140625" style="307" customWidth="1"/>
    <col min="8" max="8" width="9.140625" style="307"/>
    <col min="9" max="9" width="16.7109375" style="439" customWidth="1"/>
    <col min="10" max="10" width="19.7109375" style="307" customWidth="1"/>
    <col min="11" max="11" width="16.7109375" style="307" customWidth="1"/>
    <col min="12" max="16384" width="9.140625" style="307"/>
  </cols>
  <sheetData>
    <row r="1" spans="1:2" customFormat="1" ht="36.75" customHeight="1"/>
    <row r="2" spans="1:2" customFormat="1"/>
    <row r="3" spans="1:2" customFormat="1" ht="24.95" customHeight="1">
      <c r="A3" s="18" t="s">
        <v>222</v>
      </c>
      <c r="B3" s="10"/>
    </row>
    <row r="4" spans="1:2" customFormat="1" ht="24.95" customHeight="1">
      <c r="A4" s="19" t="s">
        <v>247</v>
      </c>
    </row>
    <row r="5" spans="1:2" customFormat="1" ht="24.95" customHeight="1">
      <c r="A5" s="331"/>
    </row>
    <row r="6" spans="1:2" customFormat="1" ht="24.95" customHeight="1"/>
    <row r="7" spans="1:2" customFormat="1" ht="18.75">
      <c r="A7" s="227" t="s">
        <v>3187</v>
      </c>
    </row>
    <row r="8" spans="1:2" customFormat="1"/>
    <row r="9" spans="1:2" customFormat="1"/>
    <row r="10" spans="1:2" customFormat="1"/>
    <row r="11" spans="1:2" customFormat="1"/>
    <row r="12" spans="1:2" customFormat="1"/>
    <row r="13" spans="1:2" customFormat="1"/>
    <row r="14" spans="1:2" customFormat="1"/>
    <row r="15" spans="1:2" customFormat="1"/>
    <row r="16" spans="1:2"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spans="1:11" customFormat="1"/>
    <row r="34" spans="1:11" customFormat="1"/>
    <row r="35" spans="1:11" customFormat="1"/>
    <row r="36" spans="1:11" customFormat="1"/>
    <row r="37" spans="1:11" customFormat="1"/>
    <row r="38" spans="1:11" ht="18.75">
      <c r="A38" s="12" t="s">
        <v>261</v>
      </c>
    </row>
    <row r="39" spans="1:11">
      <c r="B39" s="338" t="s">
        <v>3197</v>
      </c>
      <c r="C39" s="339" t="s">
        <v>3195</v>
      </c>
      <c r="D39" s="339" t="s">
        <v>3198</v>
      </c>
      <c r="E39" s="432" t="s">
        <v>3199</v>
      </c>
      <c r="F39" s="433" t="s">
        <v>1003</v>
      </c>
      <c r="G39" s="351" t="s">
        <v>3200</v>
      </c>
      <c r="I39" s="307"/>
      <c r="J39" s="434" t="s">
        <v>3199</v>
      </c>
      <c r="K39" s="435" t="s">
        <v>3198</v>
      </c>
    </row>
    <row r="40" spans="1:11">
      <c r="B40" s="340" t="s">
        <v>3391</v>
      </c>
      <c r="C40" s="341" t="s">
        <v>3392</v>
      </c>
      <c r="D40" s="341">
        <v>25213</v>
      </c>
      <c r="E40" s="341" t="s">
        <v>3393</v>
      </c>
      <c r="F40" s="436">
        <v>104199</v>
      </c>
      <c r="G40" s="437" t="s">
        <v>3207</v>
      </c>
      <c r="I40" s="307"/>
      <c r="J40" s="341" t="s">
        <v>3393</v>
      </c>
      <c r="K40" s="341">
        <v>25213</v>
      </c>
    </row>
    <row r="41" spans="1:11">
      <c r="B41" s="340" t="s">
        <v>3394</v>
      </c>
      <c r="C41" s="341" t="s">
        <v>3395</v>
      </c>
      <c r="D41" s="341">
        <v>3018</v>
      </c>
      <c r="E41" s="341" t="s">
        <v>3396</v>
      </c>
      <c r="F41" s="436">
        <v>478435</v>
      </c>
      <c r="G41" s="437" t="s">
        <v>3207</v>
      </c>
      <c r="I41" s="307"/>
      <c r="J41" s="341" t="s">
        <v>3396</v>
      </c>
      <c r="K41" s="341">
        <v>3018</v>
      </c>
    </row>
    <row r="42" spans="1:11">
      <c r="B42" s="340" t="s">
        <v>3397</v>
      </c>
      <c r="C42" s="341" t="s">
        <v>3395</v>
      </c>
      <c r="D42" s="341">
        <v>799</v>
      </c>
      <c r="E42" s="341" t="s">
        <v>3398</v>
      </c>
      <c r="F42" s="436">
        <v>228696</v>
      </c>
      <c r="G42" s="437" t="s">
        <v>3246</v>
      </c>
      <c r="I42" s="307"/>
      <c r="J42" s="438" t="s">
        <v>3398</v>
      </c>
      <c r="K42" s="341">
        <v>799</v>
      </c>
    </row>
    <row r="43" spans="1:11">
      <c r="B43" s="340" t="s">
        <v>3394</v>
      </c>
      <c r="C43" s="341" t="s">
        <v>3399</v>
      </c>
      <c r="D43" s="341">
        <v>20003</v>
      </c>
      <c r="E43" s="341" t="s">
        <v>3400</v>
      </c>
      <c r="F43" s="436">
        <v>138872</v>
      </c>
      <c r="G43" s="437" t="s">
        <v>3238</v>
      </c>
      <c r="I43" s="307"/>
      <c r="J43" s="341" t="s">
        <v>3400</v>
      </c>
      <c r="K43" s="341">
        <v>20003</v>
      </c>
    </row>
    <row r="44" spans="1:11">
      <c r="B44" s="340" t="s">
        <v>3397</v>
      </c>
      <c r="C44" s="341" t="s">
        <v>3399</v>
      </c>
      <c r="D44" s="341">
        <v>97789</v>
      </c>
      <c r="E44" s="341" t="s">
        <v>3401</v>
      </c>
      <c r="F44" s="436">
        <v>610462</v>
      </c>
      <c r="G44" s="437" t="s">
        <v>3207</v>
      </c>
      <c r="I44" s="307"/>
      <c r="J44" s="341" t="s">
        <v>3401</v>
      </c>
      <c r="K44" s="341">
        <v>97789</v>
      </c>
    </row>
    <row r="45" spans="1:11">
      <c r="B45" s="340" t="s">
        <v>3391</v>
      </c>
      <c r="C45" s="341" t="s">
        <v>3402</v>
      </c>
      <c r="D45" s="341">
        <v>538548</v>
      </c>
      <c r="E45" s="341" t="s">
        <v>3403</v>
      </c>
      <c r="F45" s="436">
        <v>538548</v>
      </c>
      <c r="G45" s="437" t="s">
        <v>3221</v>
      </c>
      <c r="I45" s="307"/>
      <c r="J45" s="341" t="s">
        <v>3403</v>
      </c>
      <c r="K45" s="341">
        <v>538548</v>
      </c>
    </row>
    <row r="46" spans="1:11">
      <c r="B46" s="340" t="s">
        <v>3391</v>
      </c>
      <c r="C46" s="341" t="s">
        <v>3402</v>
      </c>
      <c r="D46" s="341">
        <v>90757</v>
      </c>
      <c r="E46" s="341" t="s">
        <v>3393</v>
      </c>
      <c r="F46" s="436" t="s">
        <v>3404</v>
      </c>
      <c r="G46" s="437" t="s">
        <v>3221</v>
      </c>
      <c r="I46" s="307"/>
      <c r="J46" s="341" t="s">
        <v>6179</v>
      </c>
      <c r="K46" s="341">
        <v>90757</v>
      </c>
    </row>
    <row r="47" spans="1:11">
      <c r="B47" s="340" t="s">
        <v>3391</v>
      </c>
      <c r="C47" s="341" t="s">
        <v>3402</v>
      </c>
      <c r="D47" s="341">
        <v>10050</v>
      </c>
      <c r="E47" s="341" t="s">
        <v>3405</v>
      </c>
      <c r="F47" s="436">
        <v>352635</v>
      </c>
      <c r="G47" s="437" t="s">
        <v>3207</v>
      </c>
      <c r="I47" s="307"/>
      <c r="J47" s="341" t="s">
        <v>3405</v>
      </c>
      <c r="K47" s="341">
        <v>10050</v>
      </c>
    </row>
    <row r="48" spans="1:11">
      <c r="B48" s="340" t="s">
        <v>3394</v>
      </c>
      <c r="C48" s="341" t="s">
        <v>3395</v>
      </c>
      <c r="D48" s="341">
        <v>1847</v>
      </c>
      <c r="E48" s="341" t="s">
        <v>3406</v>
      </c>
      <c r="F48" s="436">
        <v>191026</v>
      </c>
      <c r="G48" s="437" t="s">
        <v>3246</v>
      </c>
      <c r="I48" s="307"/>
      <c r="J48" s="341" t="s">
        <v>3406</v>
      </c>
      <c r="K48" s="341">
        <v>1847</v>
      </c>
    </row>
    <row r="49" spans="2:11">
      <c r="B49" s="340" t="s">
        <v>3407</v>
      </c>
      <c r="C49" s="341" t="s">
        <v>3402</v>
      </c>
      <c r="D49" s="341">
        <v>85019</v>
      </c>
      <c r="E49" s="341" t="s">
        <v>3408</v>
      </c>
      <c r="F49" s="436">
        <v>938498</v>
      </c>
      <c r="G49" s="437" t="s">
        <v>3207</v>
      </c>
      <c r="I49" s="307"/>
      <c r="J49" s="341" t="s">
        <v>3408</v>
      </c>
      <c r="K49" s="341">
        <v>85019</v>
      </c>
    </row>
    <row r="50" spans="2:11">
      <c r="B50" s="340" t="s">
        <v>3391</v>
      </c>
      <c r="C50" s="341" t="s">
        <v>3399</v>
      </c>
      <c r="D50" s="341">
        <v>78133</v>
      </c>
      <c r="E50" s="341" t="s">
        <v>3409</v>
      </c>
      <c r="F50" s="436">
        <v>155051</v>
      </c>
      <c r="G50" s="437" t="s">
        <v>6180</v>
      </c>
      <c r="I50" s="307"/>
      <c r="J50" s="341" t="s">
        <v>3409</v>
      </c>
      <c r="K50" s="341">
        <v>78133</v>
      </c>
    </row>
    <row r="51" spans="2:11">
      <c r="B51" s="340" t="s">
        <v>3407</v>
      </c>
      <c r="C51" s="341" t="s">
        <v>3395</v>
      </c>
      <c r="D51" s="341">
        <v>1483</v>
      </c>
      <c r="E51" s="341" t="s">
        <v>3410</v>
      </c>
      <c r="F51" s="436">
        <v>198038</v>
      </c>
      <c r="G51" s="437" t="s">
        <v>3246</v>
      </c>
      <c r="I51" s="307"/>
      <c r="J51" s="341" t="s">
        <v>3410</v>
      </c>
      <c r="K51" s="341">
        <v>1483</v>
      </c>
    </row>
    <row r="52" spans="2:11">
      <c r="B52" s="340" t="s">
        <v>3394</v>
      </c>
      <c r="C52" s="341" t="s">
        <v>3402</v>
      </c>
      <c r="D52" s="341">
        <v>10754</v>
      </c>
      <c r="E52" s="341" t="s">
        <v>3398</v>
      </c>
      <c r="F52" s="436">
        <v>104054</v>
      </c>
      <c r="G52" s="437" t="s">
        <v>6182</v>
      </c>
      <c r="I52" s="307"/>
      <c r="J52" s="341" t="s">
        <v>6181</v>
      </c>
      <c r="K52" s="341">
        <v>10754</v>
      </c>
    </row>
    <row r="53" spans="2:11">
      <c r="B53" s="340" t="s">
        <v>3391</v>
      </c>
      <c r="C53" s="341" t="s">
        <v>3399</v>
      </c>
      <c r="D53" s="341">
        <v>26468</v>
      </c>
      <c r="E53" s="341" t="s">
        <v>3411</v>
      </c>
      <c r="F53" s="436">
        <v>136692</v>
      </c>
      <c r="G53" s="437" t="s">
        <v>3342</v>
      </c>
      <c r="I53" s="307"/>
      <c r="J53" s="341" t="s">
        <v>3411</v>
      </c>
      <c r="K53" s="341">
        <v>26468</v>
      </c>
    </row>
    <row r="54" spans="2:11">
      <c r="B54" s="340" t="s">
        <v>3394</v>
      </c>
      <c r="C54" s="341" t="s">
        <v>3395</v>
      </c>
      <c r="D54" s="341">
        <v>2970</v>
      </c>
      <c r="E54" s="341" t="s">
        <v>3412</v>
      </c>
      <c r="F54" s="436">
        <v>355833</v>
      </c>
      <c r="G54" s="437" t="s">
        <v>3207</v>
      </c>
      <c r="I54" s="307"/>
      <c r="J54" s="438" t="s">
        <v>3398</v>
      </c>
      <c r="K54" s="341">
        <v>1799</v>
      </c>
    </row>
    <row r="55" spans="2:11">
      <c r="D55" s="307"/>
      <c r="E55" s="439"/>
      <c r="F55" s="440"/>
      <c r="I55" s="307"/>
      <c r="J55"/>
      <c r="K55"/>
    </row>
    <row r="56" spans="2:11">
      <c r="I56"/>
      <c r="J56"/>
    </row>
  </sheetData>
  <conditionalFormatting sqref="D56:D1048576 E39 E55">
    <cfRule type="dataBar" priority="1">
      <dataBar>
        <cfvo type="min" val="0"/>
        <cfvo type="max" val="0"/>
        <color rgb="FFD6007B"/>
      </dataBar>
      <extLst>
        <ext xmlns:x14="http://schemas.microsoft.com/office/spreadsheetml/2009/9/main" uri="{B025F937-C7B1-47D3-B67F-A62EFF666E3E}">
          <x14:id>{3718CC92-3B5C-4CCA-BCB2-40BD3F080AB9}</x14:id>
        </ext>
      </extLst>
    </cfRule>
    <cfRule type="duplicateValues" dxfId="22" priority="2"/>
    <cfRule type="duplicateValues" dxfId="21" priority="3"/>
    <cfRule type="duplicateValues" dxfId="20" priority="4"/>
  </conditionalFormatting>
  <conditionalFormatting sqref="I57:I1048576 J39">
    <cfRule type="dataBar" priority="5">
      <dataBar>
        <cfvo type="min" val="0"/>
        <cfvo type="max" val="0"/>
        <color rgb="FFD6007B"/>
      </dataBar>
      <extLst>
        <ext xmlns:x14="http://schemas.microsoft.com/office/spreadsheetml/2009/9/main" uri="{B025F937-C7B1-47D3-B67F-A62EFF666E3E}">
          <x14:id>{DC15FEA4-0F7B-43FD-A82D-D54577D66BE9}</x14:id>
        </ext>
      </extLst>
    </cfRule>
    <cfRule type="duplicateValues" dxfId="19" priority="6"/>
    <cfRule type="duplicateValues" dxfId="18" priority="7"/>
    <cfRule type="duplicateValues" dxfId="17" priority="8"/>
  </conditionalFormatting>
  <conditionalFormatting sqref="E39:E54">
    <cfRule type="duplicateValues" dxfId="16" priority="9"/>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718CC92-3B5C-4CCA-BCB2-40BD3F080AB9}">
            <x14:dataBar minLength="0" maxLength="100" border="1" negativeBarBorderColorSameAsPositive="0">
              <x14:cfvo type="autoMin"/>
              <x14:cfvo type="autoMax"/>
              <x14:borderColor rgb="FFD6007B"/>
              <x14:negativeFillColor rgb="FFFF0000"/>
              <x14:negativeBorderColor rgb="FFFF0000"/>
              <x14:axisColor rgb="FF000000"/>
            </x14:dataBar>
          </x14:cfRule>
          <xm:sqref>D56:D1048576 E39 E55</xm:sqref>
        </x14:conditionalFormatting>
        <x14:conditionalFormatting xmlns:xm="http://schemas.microsoft.com/office/excel/2006/main">
          <x14:cfRule type="dataBar" id="{DC15FEA4-0F7B-43FD-A82D-D54577D66BE9}">
            <x14:dataBar minLength="0" maxLength="100" border="1" negativeBarBorderColorSameAsPositive="0">
              <x14:cfvo type="autoMin"/>
              <x14:cfvo type="autoMax"/>
              <x14:borderColor rgb="FFD6007B"/>
              <x14:negativeFillColor rgb="FFFF0000"/>
              <x14:negativeBorderColor rgb="FFFF0000"/>
              <x14:axisColor rgb="FF000000"/>
            </x14:dataBar>
          </x14:cfRule>
          <xm:sqref>I57:I1048576 J39</xm:sqref>
        </x14:conditionalFormatting>
      </x14:conditionalFormattings>
    </ext>
  </extLst>
</worksheet>
</file>

<file path=xl/worksheets/sheet51.xml><?xml version="1.0" encoding="utf-8"?>
<worksheet xmlns="http://schemas.openxmlformats.org/spreadsheetml/2006/main" xmlns:r="http://schemas.openxmlformats.org/officeDocument/2006/relationships">
  <dimension ref="A1:R67"/>
  <sheetViews>
    <sheetView workbookViewId="0">
      <pane ySplit="1" topLeftCell="A2" activePane="bottomLeft" state="frozen"/>
      <selection pane="bottomLeft" activeCell="B2" sqref="B2"/>
    </sheetView>
  </sheetViews>
  <sheetFormatPr defaultRowHeight="15"/>
  <cols>
    <col min="1" max="1" width="22.42578125" style="307" customWidth="1"/>
    <col min="2" max="2" width="19.85546875" style="307" customWidth="1"/>
    <col min="3" max="5" width="9.140625" style="307"/>
    <col min="6" max="6" width="11.85546875" style="307" customWidth="1"/>
    <col min="7" max="7" width="9.140625" style="307"/>
    <col min="8" max="8" width="14.7109375" style="307" bestFit="1" customWidth="1"/>
    <col min="9" max="9" width="7.5703125" style="307" bestFit="1" customWidth="1"/>
    <col min="10" max="11" width="9.140625" style="307"/>
    <col min="12" max="12" width="6" style="307" bestFit="1" customWidth="1"/>
    <col min="13" max="13" width="5.5703125" style="307" bestFit="1" customWidth="1"/>
    <col min="14" max="16384" width="9.140625" style="307"/>
  </cols>
  <sheetData>
    <row r="1" spans="1:2" customFormat="1" ht="36.75" customHeight="1"/>
    <row r="2" spans="1:2" customFormat="1"/>
    <row r="3" spans="1:2" customFormat="1" ht="24.95" customHeight="1">
      <c r="A3" s="18" t="s">
        <v>222</v>
      </c>
      <c r="B3" s="10"/>
    </row>
    <row r="4" spans="1:2" customFormat="1" ht="24.95" customHeight="1">
      <c r="A4" s="19" t="s">
        <v>247</v>
      </c>
    </row>
    <row r="5" spans="1:2" customFormat="1" ht="24.95" customHeight="1">
      <c r="A5" s="331"/>
    </row>
    <row r="6" spans="1:2" customFormat="1" ht="24.95" customHeight="1">
      <c r="A6" s="331"/>
    </row>
    <row r="7" spans="1:2" customFormat="1" ht="24.95" customHeight="1"/>
    <row r="8" spans="1:2" customFormat="1" ht="18.75">
      <c r="A8" s="227" t="s">
        <v>3187</v>
      </c>
    </row>
    <row r="9" spans="1:2" customFormat="1"/>
    <row r="10" spans="1:2" customFormat="1"/>
    <row r="11" spans="1:2" customFormat="1"/>
    <row r="12" spans="1:2" customFormat="1"/>
    <row r="13" spans="1:2" customFormat="1"/>
    <row r="14" spans="1:2" customFormat="1"/>
    <row r="15" spans="1:2" customFormat="1"/>
    <row r="16" spans="1:2"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spans="1:18" customFormat="1"/>
    <row r="34" spans="1:18" customFormat="1"/>
    <row r="35" spans="1:18" customFormat="1"/>
    <row r="36" spans="1:18" customFormat="1"/>
    <row r="37" spans="1:18" customFormat="1"/>
    <row r="38" spans="1:18" customFormat="1"/>
    <row r="39" spans="1:18" customFormat="1"/>
    <row r="40" spans="1:18" customFormat="1"/>
    <row r="41" spans="1:18" customFormat="1"/>
    <row r="42" spans="1:18" customFormat="1"/>
    <row r="43" spans="1:18" customFormat="1" ht="20.25">
      <c r="A43" s="12" t="s">
        <v>261</v>
      </c>
      <c r="B43" s="194" t="s">
        <v>6228</v>
      </c>
      <c r="C43" s="194"/>
      <c r="D43" s="194"/>
      <c r="E43" s="194"/>
      <c r="F43" s="194" t="s">
        <v>6229</v>
      </c>
      <c r="G43" s="194"/>
      <c r="H43" s="194"/>
    </row>
    <row r="44" spans="1:18" customFormat="1" ht="45">
      <c r="B44" s="314" t="s">
        <v>2900</v>
      </c>
      <c r="C44" s="314" t="s">
        <v>3461</v>
      </c>
      <c r="D44" s="308" t="s">
        <v>6183</v>
      </c>
      <c r="F44" s="314" t="s">
        <v>2900</v>
      </c>
      <c r="G44" s="341" t="s">
        <v>6184</v>
      </c>
      <c r="H44" s="341" t="s">
        <v>602</v>
      </c>
      <c r="I44" s="341" t="s">
        <v>2931</v>
      </c>
      <c r="J44" s="341" t="s">
        <v>2916</v>
      </c>
      <c r="K44" s="341" t="s">
        <v>2918</v>
      </c>
      <c r="L44" s="341" t="s">
        <v>601</v>
      </c>
      <c r="M44" s="341" t="s">
        <v>598</v>
      </c>
      <c r="N44" s="341" t="s">
        <v>2933</v>
      </c>
      <c r="O44" s="341" t="s">
        <v>2921</v>
      </c>
      <c r="P44" s="341" t="s">
        <v>2903</v>
      </c>
      <c r="Q44" s="194" t="s">
        <v>6231</v>
      </c>
    </row>
    <row r="45" spans="1:18">
      <c r="B45" s="341" t="s">
        <v>6184</v>
      </c>
      <c r="C45" s="308">
        <v>25</v>
      </c>
      <c r="D45" s="308">
        <v>20</v>
      </c>
      <c r="F45" s="314" t="s">
        <v>3461</v>
      </c>
      <c r="G45" s="308">
        <v>25</v>
      </c>
      <c r="H45" s="308">
        <v>27</v>
      </c>
      <c r="I45" s="308">
        <v>44</v>
      </c>
      <c r="J45" s="308">
        <v>33</v>
      </c>
      <c r="K45" s="308">
        <v>26</v>
      </c>
      <c r="L45" s="308">
        <v>45</v>
      </c>
      <c r="M45" s="308">
        <v>20</v>
      </c>
      <c r="N45" s="308">
        <v>40</v>
      </c>
      <c r="O45" s="308">
        <v>35</v>
      </c>
      <c r="P45" s="308">
        <v>25</v>
      </c>
    </row>
    <row r="46" spans="1:18">
      <c r="B46" s="341" t="s">
        <v>602</v>
      </c>
      <c r="C46" s="308">
        <v>27</v>
      </c>
      <c r="D46" s="308">
        <v>15</v>
      </c>
      <c r="F46" s="308" t="s">
        <v>6183</v>
      </c>
      <c r="G46" s="308">
        <v>20</v>
      </c>
      <c r="H46" s="308">
        <v>15</v>
      </c>
      <c r="I46" s="308">
        <v>14</v>
      </c>
      <c r="J46" s="308">
        <v>15</v>
      </c>
      <c r="K46" s="308">
        <v>12</v>
      </c>
      <c r="L46" s="308">
        <v>39</v>
      </c>
      <c r="M46" s="308">
        <v>20</v>
      </c>
      <c r="N46" s="308">
        <v>33</v>
      </c>
      <c r="O46" s="308">
        <v>32</v>
      </c>
      <c r="P46" s="308">
        <v>24</v>
      </c>
      <c r="Q46" s="310"/>
      <c r="R46" s="310"/>
    </row>
    <row r="47" spans="1:18">
      <c r="B47" s="341" t="s">
        <v>2931</v>
      </c>
      <c r="C47" s="308">
        <v>44</v>
      </c>
      <c r="D47" s="308">
        <v>14</v>
      </c>
      <c r="F47" s="449"/>
      <c r="G47" s="449"/>
      <c r="H47" s="450"/>
      <c r="I47" s="451"/>
      <c r="J47" s="451"/>
      <c r="K47" s="451"/>
      <c r="L47" s="451"/>
      <c r="M47" s="451"/>
      <c r="N47" s="451"/>
      <c r="O47" s="451"/>
      <c r="P47" s="451"/>
      <c r="Q47" s="356"/>
      <c r="R47" s="356"/>
    </row>
    <row r="48" spans="1:18" ht="18.75">
      <c r="B48" s="341" t="s">
        <v>2916</v>
      </c>
      <c r="C48" s="308">
        <v>33</v>
      </c>
      <c r="D48" s="308">
        <v>15</v>
      </c>
      <c r="F48" s="194" t="s">
        <v>6230</v>
      </c>
      <c r="G48" s="449"/>
      <c r="H48" s="450"/>
      <c r="I48" s="450"/>
      <c r="J48" s="450"/>
      <c r="K48" s="450"/>
      <c r="L48" s="450"/>
      <c r="M48" s="450"/>
      <c r="N48" s="450"/>
      <c r="O48" s="450"/>
      <c r="P48" s="450"/>
      <c r="Q48" s="310"/>
      <c r="R48" s="310"/>
    </row>
    <row r="49" spans="2:18">
      <c r="B49" s="341" t="s">
        <v>2918</v>
      </c>
      <c r="C49" s="308">
        <v>26</v>
      </c>
      <c r="D49" s="308">
        <v>12</v>
      </c>
      <c r="F49" s="314" t="s">
        <v>2900</v>
      </c>
      <c r="G49" s="314" t="s">
        <v>3461</v>
      </c>
      <c r="H49" s="308" t="s">
        <v>6183</v>
      </c>
      <c r="I49" s="450"/>
      <c r="J49" s="450"/>
      <c r="K49" s="450"/>
      <c r="L49" s="450"/>
      <c r="M49" s="450"/>
      <c r="N49" s="450"/>
      <c r="O49" s="450"/>
      <c r="P49" s="450"/>
      <c r="Q49" s="310"/>
      <c r="R49" s="310"/>
    </row>
    <row r="50" spans="2:18" ht="30">
      <c r="B50" s="341" t="s">
        <v>601</v>
      </c>
      <c r="C50" s="308">
        <v>45</v>
      </c>
      <c r="D50" s="308">
        <v>39</v>
      </c>
      <c r="F50" s="341" t="s">
        <v>6184</v>
      </c>
      <c r="G50" s="308">
        <v>25</v>
      </c>
      <c r="H50" s="308">
        <v>20</v>
      </c>
      <c r="I50" s="450"/>
      <c r="J50" s="450"/>
      <c r="K50" s="450"/>
      <c r="L50" s="450"/>
      <c r="M50" s="450"/>
      <c r="N50" s="450"/>
      <c r="O50" s="450"/>
      <c r="P50" s="450"/>
      <c r="Q50" s="310"/>
      <c r="R50" s="310"/>
    </row>
    <row r="51" spans="2:18">
      <c r="B51" s="341" t="s">
        <v>598</v>
      </c>
      <c r="C51" s="308">
        <v>20</v>
      </c>
      <c r="D51" s="308">
        <v>20</v>
      </c>
      <c r="F51" s="341" t="s">
        <v>602</v>
      </c>
      <c r="G51" s="308">
        <v>27</v>
      </c>
      <c r="H51" s="308">
        <v>15</v>
      </c>
      <c r="I51" s="450"/>
      <c r="J51" s="450"/>
      <c r="K51" s="450"/>
      <c r="L51" s="450"/>
      <c r="M51" s="450"/>
      <c r="N51" s="450"/>
      <c r="O51" s="450"/>
      <c r="P51" s="450"/>
      <c r="Q51" s="310"/>
      <c r="R51" s="310"/>
    </row>
    <row r="52" spans="2:18">
      <c r="B52" s="341" t="s">
        <v>2933</v>
      </c>
      <c r="C52" s="308">
        <v>40</v>
      </c>
      <c r="D52" s="308">
        <v>33</v>
      </c>
      <c r="F52" s="341" t="s">
        <v>2931</v>
      </c>
      <c r="G52" s="308">
        <v>44</v>
      </c>
      <c r="H52" s="308">
        <v>14</v>
      </c>
      <c r="I52" s="450"/>
      <c r="J52" s="450"/>
      <c r="K52" s="450"/>
      <c r="L52" s="450"/>
      <c r="M52" s="450"/>
      <c r="N52" s="450"/>
      <c r="O52" s="450"/>
      <c r="P52" s="450"/>
      <c r="Q52" s="310"/>
      <c r="R52" s="310"/>
    </row>
    <row r="53" spans="2:18" ht="18.75">
      <c r="B53" s="341" t="s">
        <v>2921</v>
      </c>
      <c r="C53" s="308">
        <v>35</v>
      </c>
      <c r="D53" s="308">
        <v>32</v>
      </c>
      <c r="F53" s="341" t="s">
        <v>2916</v>
      </c>
      <c r="G53" s="308">
        <v>33</v>
      </c>
      <c r="H53" s="308">
        <v>15</v>
      </c>
      <c r="I53" s="450"/>
      <c r="J53" s="453" t="s">
        <v>6232</v>
      </c>
      <c r="K53" s="450"/>
      <c r="L53" s="450"/>
      <c r="M53" s="450"/>
      <c r="N53" s="450"/>
      <c r="O53" s="450"/>
      <c r="P53" s="450"/>
      <c r="Q53" s="310"/>
      <c r="R53" s="310"/>
    </row>
    <row r="54" spans="2:18">
      <c r="B54" s="341" t="s">
        <v>2903</v>
      </c>
      <c r="C54" s="308">
        <v>25</v>
      </c>
      <c r="D54" s="308">
        <v>24</v>
      </c>
      <c r="F54" s="341" t="s">
        <v>2918</v>
      </c>
      <c r="G54" s="308">
        <v>26</v>
      </c>
      <c r="H54" s="308">
        <v>12</v>
      </c>
      <c r="I54" s="450"/>
      <c r="J54" s="450"/>
      <c r="K54" s="450"/>
      <c r="L54" s="450"/>
      <c r="M54" s="450"/>
      <c r="N54" s="450"/>
      <c r="O54" s="450"/>
      <c r="P54" s="450"/>
      <c r="Q54" s="310"/>
      <c r="R54" s="310"/>
    </row>
    <row r="55" spans="2:18">
      <c r="F55" s="341" t="s">
        <v>601</v>
      </c>
      <c r="G55" s="308">
        <v>45</v>
      </c>
      <c r="H55" s="308">
        <v>39</v>
      </c>
      <c r="I55" s="450"/>
      <c r="J55" s="450"/>
      <c r="K55" s="450"/>
      <c r="L55" s="450"/>
      <c r="M55" s="450"/>
      <c r="N55" s="450"/>
      <c r="O55" s="450"/>
      <c r="P55" s="450"/>
      <c r="Q55" s="310"/>
      <c r="R55" s="310"/>
    </row>
    <row r="56" spans="2:18">
      <c r="F56" s="341" t="s">
        <v>598</v>
      </c>
      <c r="G56" s="308">
        <v>20</v>
      </c>
      <c r="H56" s="308">
        <v>20</v>
      </c>
      <c r="I56" s="450"/>
      <c r="J56" s="450"/>
      <c r="K56" s="450"/>
      <c r="L56" s="450"/>
      <c r="M56" s="450"/>
      <c r="N56" s="450"/>
      <c r="O56" s="450"/>
      <c r="P56" s="450"/>
      <c r="Q56" s="310"/>
      <c r="R56" s="310"/>
    </row>
    <row r="57" spans="2:18" ht="30">
      <c r="F57" s="341" t="s">
        <v>2933</v>
      </c>
      <c r="G57" s="308">
        <v>40</v>
      </c>
      <c r="H57" s="308">
        <v>33</v>
      </c>
      <c r="I57" s="450"/>
      <c r="J57" s="450"/>
      <c r="K57" s="450"/>
      <c r="L57" s="450"/>
      <c r="M57" s="450"/>
      <c r="N57" s="450"/>
      <c r="O57" s="450"/>
      <c r="P57" s="450"/>
      <c r="Q57" s="310"/>
      <c r="R57" s="310"/>
    </row>
    <row r="58" spans="2:18">
      <c r="F58" s="341" t="s">
        <v>2921</v>
      </c>
      <c r="G58" s="308">
        <v>35</v>
      </c>
      <c r="H58" s="308">
        <v>32</v>
      </c>
      <c r="I58" s="450"/>
      <c r="J58" s="450"/>
      <c r="K58" s="450"/>
      <c r="L58" s="450"/>
      <c r="M58" s="450"/>
      <c r="N58" s="450"/>
      <c r="O58" s="450"/>
      <c r="P58" s="450"/>
      <c r="Q58" s="310"/>
      <c r="R58" s="310"/>
    </row>
    <row r="59" spans="2:18">
      <c r="F59" s="341" t="s">
        <v>2903</v>
      </c>
      <c r="G59" s="308">
        <v>25</v>
      </c>
      <c r="H59" s="308">
        <v>24</v>
      </c>
      <c r="I59" s="450"/>
      <c r="J59" s="450"/>
      <c r="K59" s="450"/>
      <c r="L59" s="450"/>
      <c r="M59" s="450"/>
      <c r="N59" s="450"/>
      <c r="O59" s="450"/>
      <c r="P59" s="450"/>
      <c r="Q59" s="310"/>
      <c r="R59" s="310"/>
    </row>
    <row r="60" spans="2:18">
      <c r="F60" s="449"/>
      <c r="G60" s="449"/>
      <c r="H60" s="451"/>
      <c r="I60" s="450"/>
      <c r="J60" s="450"/>
      <c r="K60" s="450"/>
      <c r="L60" s="450"/>
      <c r="M60" s="450"/>
      <c r="N60" s="450"/>
      <c r="O60" s="450"/>
      <c r="P60" s="450"/>
      <c r="Q60" s="310"/>
      <c r="R60" s="310"/>
    </row>
    <row r="61" spans="2:18">
      <c r="F61" s="449"/>
      <c r="G61" s="449"/>
      <c r="H61" s="451"/>
      <c r="I61" s="450"/>
      <c r="J61" s="450"/>
      <c r="K61" s="450"/>
      <c r="L61" s="450"/>
      <c r="M61" s="450"/>
      <c r="N61" s="450"/>
      <c r="O61" s="450"/>
      <c r="P61" s="450"/>
      <c r="Q61" s="310"/>
      <c r="R61" s="310"/>
    </row>
    <row r="62" spans="2:18">
      <c r="F62" s="449"/>
      <c r="G62" s="449"/>
      <c r="H62" s="451"/>
      <c r="I62" s="450"/>
      <c r="J62" s="450"/>
      <c r="K62" s="450"/>
      <c r="L62" s="450"/>
      <c r="M62" s="450"/>
      <c r="N62" s="450"/>
      <c r="O62" s="450"/>
      <c r="P62" s="450"/>
      <c r="Q62" s="310"/>
      <c r="R62" s="310"/>
    </row>
    <row r="63" spans="2:18">
      <c r="F63" s="449"/>
      <c r="G63" s="449"/>
      <c r="H63" s="451"/>
      <c r="I63" s="450"/>
      <c r="J63" s="450"/>
      <c r="K63" s="450"/>
      <c r="L63" s="450"/>
      <c r="M63" s="450"/>
      <c r="N63" s="450"/>
      <c r="O63" s="450"/>
      <c r="P63" s="450"/>
      <c r="Q63" s="310"/>
      <c r="R63" s="310"/>
    </row>
    <row r="64" spans="2:18">
      <c r="F64" s="449"/>
      <c r="G64" s="449"/>
      <c r="H64" s="451"/>
      <c r="I64" s="450"/>
      <c r="J64" s="450"/>
      <c r="K64" s="450"/>
      <c r="L64" s="450"/>
      <c r="M64" s="450"/>
      <c r="N64" s="450"/>
      <c r="O64" s="450"/>
      <c r="P64" s="450"/>
      <c r="Q64" s="310"/>
      <c r="R64" s="310"/>
    </row>
    <row r="65" spans="8:18">
      <c r="H65" s="356"/>
      <c r="I65" s="310"/>
      <c r="J65" s="310"/>
      <c r="K65" s="310"/>
      <c r="L65" s="310"/>
      <c r="M65" s="310"/>
      <c r="N65" s="310"/>
      <c r="O65" s="310"/>
      <c r="P65" s="310"/>
      <c r="Q65" s="310"/>
      <c r="R65" s="310"/>
    </row>
    <row r="66" spans="8:18">
      <c r="H66" s="310"/>
      <c r="I66" s="310"/>
      <c r="J66" s="310"/>
      <c r="K66" s="310"/>
      <c r="L66" s="310"/>
      <c r="M66" s="310"/>
      <c r="N66" s="310"/>
      <c r="O66" s="310"/>
      <c r="P66" s="310"/>
      <c r="Q66" s="310"/>
      <c r="R66" s="310"/>
    </row>
    <row r="67" spans="8:18">
      <c r="H67" s="310"/>
      <c r="I67" s="310"/>
      <c r="J67" s="310"/>
      <c r="K67" s="310"/>
      <c r="L67" s="310"/>
      <c r="M67" s="310"/>
      <c r="N67" s="310"/>
      <c r="O67" s="310"/>
      <c r="P67" s="310"/>
      <c r="Q67" s="310"/>
      <c r="R67" s="310"/>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dimension ref="A1:O76"/>
  <sheetViews>
    <sheetView workbookViewId="0">
      <pane ySplit="1" topLeftCell="A2" activePane="bottomLeft" state="frozen"/>
      <selection pane="bottomLeft" activeCell="F3" sqref="F3"/>
    </sheetView>
  </sheetViews>
  <sheetFormatPr defaultRowHeight="15"/>
  <cols>
    <col min="1" max="1" width="15.140625" style="307" bestFit="1" customWidth="1"/>
    <col min="2" max="2" width="11" style="307" customWidth="1"/>
    <col min="3" max="6" width="9.140625" style="307"/>
    <col min="7" max="7" width="14.85546875" style="307" customWidth="1"/>
    <col min="8" max="8" width="14.42578125" style="307" customWidth="1"/>
    <col min="9" max="9" width="9.140625" style="307"/>
    <col min="10" max="10" width="13.5703125" style="307" customWidth="1"/>
    <col min="11" max="11" width="11.28515625" style="307" customWidth="1"/>
    <col min="12" max="12" width="12" style="307" customWidth="1"/>
    <col min="13" max="13" width="12.28515625" style="307" customWidth="1"/>
    <col min="14" max="14" width="14" style="307" customWidth="1"/>
    <col min="15" max="16384" width="9.140625" style="307"/>
  </cols>
  <sheetData>
    <row r="1" spans="1:2" customFormat="1" ht="36.75" customHeight="1"/>
    <row r="2" spans="1:2" customFormat="1"/>
    <row r="3" spans="1:2" customFormat="1" ht="24.95" customHeight="1">
      <c r="A3" s="18" t="s">
        <v>222</v>
      </c>
      <c r="B3" s="10"/>
    </row>
    <row r="4" spans="1:2" customFormat="1" ht="24.95" customHeight="1">
      <c r="A4" s="19" t="s">
        <v>247</v>
      </c>
    </row>
    <row r="5" spans="1:2" customFormat="1" ht="24.95" customHeight="1">
      <c r="A5" s="331"/>
    </row>
    <row r="6" spans="1:2" customFormat="1" ht="24.95" customHeight="1"/>
    <row r="7" spans="1:2" customFormat="1" ht="18.75">
      <c r="A7" s="227" t="s">
        <v>3187</v>
      </c>
    </row>
    <row r="8" spans="1:2" customFormat="1"/>
    <row r="9" spans="1:2" customFormat="1"/>
    <row r="10" spans="1:2" customFormat="1"/>
    <row r="11" spans="1:2" customFormat="1"/>
    <row r="12" spans="1:2" customFormat="1"/>
    <row r="13" spans="1:2" customFormat="1"/>
    <row r="14" spans="1:2" customFormat="1"/>
    <row r="15" spans="1:2" customFormat="1"/>
    <row r="16" spans="1:2"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spans="1:1" customFormat="1"/>
    <row r="34" spans="1:1" customFormat="1"/>
    <row r="35" spans="1:1" customFormat="1"/>
    <row r="36" spans="1:1" customFormat="1"/>
    <row r="37" spans="1:1" customFormat="1"/>
    <row r="38" spans="1:1" customFormat="1"/>
    <row r="39" spans="1:1" customFormat="1"/>
    <row r="40" spans="1:1" customFormat="1"/>
    <row r="41" spans="1:1" customFormat="1"/>
    <row r="42" spans="1:1" customFormat="1"/>
    <row r="43" spans="1:1" customFormat="1"/>
    <row r="44" spans="1:1" customFormat="1"/>
    <row r="45" spans="1:1" customFormat="1"/>
    <row r="48" spans="1:1" ht="18.75">
      <c r="A48" s="12" t="s">
        <v>261</v>
      </c>
    </row>
    <row r="49" spans="2:15" ht="15.75">
      <c r="B49" s="307" t="s">
        <v>215</v>
      </c>
      <c r="C49" s="307">
        <v>50</v>
      </c>
      <c r="F49" s="454" t="s">
        <v>6185</v>
      </c>
      <c r="G49" s="454" t="s">
        <v>6186</v>
      </c>
      <c r="H49" s="454" t="s">
        <v>6187</v>
      </c>
      <c r="I49" s="454"/>
    </row>
    <row r="50" spans="2:15" ht="15.75">
      <c r="B50" s="307" t="s">
        <v>218</v>
      </c>
      <c r="C50" s="307">
        <v>60</v>
      </c>
      <c r="F50" s="454" t="s">
        <v>6188</v>
      </c>
      <c r="G50" s="454" t="s">
        <v>6189</v>
      </c>
      <c r="H50" s="454"/>
      <c r="I50" s="454"/>
    </row>
    <row r="51" spans="2:15" ht="15.75">
      <c r="B51" s="307" t="s">
        <v>824</v>
      </c>
      <c r="C51" s="307">
        <v>80</v>
      </c>
      <c r="F51" s="454"/>
      <c r="G51" s="454"/>
      <c r="H51" s="454"/>
      <c r="I51" s="454"/>
    </row>
    <row r="52" spans="2:15">
      <c r="B52" s="307" t="s">
        <v>6190</v>
      </c>
      <c r="C52" s="307">
        <v>90</v>
      </c>
    </row>
    <row r="53" spans="2:15" ht="15.75" thickBot="1">
      <c r="I53" s="62" t="s">
        <v>6191</v>
      </c>
      <c r="J53" s="441" t="s">
        <v>1196</v>
      </c>
      <c r="K53" s="152" t="s">
        <v>718</v>
      </c>
      <c r="L53" s="153" t="s">
        <v>686</v>
      </c>
      <c r="M53" s="152" t="s">
        <v>719</v>
      </c>
      <c r="N53" s="152" t="s">
        <v>6192</v>
      </c>
      <c r="O53" s="152" t="s">
        <v>6193</v>
      </c>
    </row>
    <row r="54" spans="2:15">
      <c r="I54" s="308">
        <v>120526</v>
      </c>
      <c r="J54" s="442" t="s">
        <v>744</v>
      </c>
      <c r="K54" s="443">
        <v>75</v>
      </c>
      <c r="L54" s="443">
        <v>55</v>
      </c>
      <c r="M54" s="443">
        <v>88</v>
      </c>
      <c r="N54" s="443">
        <v>67</v>
      </c>
      <c r="O54" s="443">
        <v>66</v>
      </c>
    </row>
    <row r="55" spans="2:15">
      <c r="B55" s="307" t="s">
        <v>6194</v>
      </c>
      <c r="C55" s="307">
        <v>10</v>
      </c>
      <c r="I55" s="308">
        <v>120527</v>
      </c>
      <c r="J55" s="444" t="s">
        <v>6195</v>
      </c>
      <c r="K55" s="2">
        <v>89</v>
      </c>
      <c r="L55" s="2">
        <v>77</v>
      </c>
      <c r="M55" s="237" t="s">
        <v>6196</v>
      </c>
      <c r="N55">
        <v>68</v>
      </c>
      <c r="O55" s="2">
        <v>77</v>
      </c>
    </row>
    <row r="56" spans="2:15">
      <c r="B56" s="310" t="s">
        <v>6197</v>
      </c>
      <c r="C56" s="310">
        <v>30</v>
      </c>
      <c r="I56" s="308">
        <v>120528</v>
      </c>
      <c r="J56" s="444" t="s">
        <v>6198</v>
      </c>
      <c r="K56" s="237" t="s">
        <v>6196</v>
      </c>
      <c r="L56" s="2">
        <v>88</v>
      </c>
      <c r="M56" s="2">
        <v>56</v>
      </c>
      <c r="N56" s="2">
        <v>65</v>
      </c>
      <c r="O56" s="2">
        <v>70</v>
      </c>
    </row>
    <row r="57" spans="2:15">
      <c r="B57" s="310" t="s">
        <v>865</v>
      </c>
      <c r="C57" s="310">
        <v>50</v>
      </c>
      <c r="I57" s="308">
        <v>120529</v>
      </c>
      <c r="J57" s="444" t="s">
        <v>838</v>
      </c>
      <c r="K57" s="2">
        <v>90</v>
      </c>
      <c r="L57" s="2">
        <v>80</v>
      </c>
      <c r="M57" s="2">
        <v>75</v>
      </c>
      <c r="N57" s="2">
        <v>90</v>
      </c>
      <c r="O57" s="2">
        <v>88</v>
      </c>
    </row>
    <row r="58" spans="2:15">
      <c r="B58" s="307" t="s">
        <v>6199</v>
      </c>
      <c r="C58" s="307">
        <v>40</v>
      </c>
      <c r="I58" s="308">
        <v>120530</v>
      </c>
      <c r="J58" s="444" t="s">
        <v>216</v>
      </c>
      <c r="K58" s="2">
        <v>88</v>
      </c>
      <c r="L58" s="2">
        <v>83</v>
      </c>
      <c r="M58" s="2">
        <v>66</v>
      </c>
      <c r="N58" s="237" t="s">
        <v>6196</v>
      </c>
      <c r="O58" s="2">
        <v>86</v>
      </c>
    </row>
    <row r="59" spans="2:15">
      <c r="B59" s="307" t="s">
        <v>6200</v>
      </c>
      <c r="C59" s="307">
        <v>70</v>
      </c>
      <c r="I59" s="308">
        <v>120531</v>
      </c>
      <c r="J59" s="444" t="s">
        <v>1203</v>
      </c>
      <c r="K59" s="2">
        <v>93</v>
      </c>
      <c r="L59" s="237" t="s">
        <v>6196</v>
      </c>
      <c r="M59" s="2">
        <v>71</v>
      </c>
      <c r="N59" s="2">
        <v>93</v>
      </c>
      <c r="O59" s="2">
        <v>81</v>
      </c>
    </row>
    <row r="60" spans="2:15" ht="15.75" thickBot="1">
      <c r="I60" s="308">
        <v>120532</v>
      </c>
      <c r="J60" s="445" t="s">
        <v>6201</v>
      </c>
      <c r="K60" s="446">
        <v>77</v>
      </c>
      <c r="L60" s="446">
        <v>69</v>
      </c>
      <c r="M60" s="446">
        <v>67</v>
      </c>
      <c r="N60" s="446">
        <v>77</v>
      </c>
      <c r="O60" s="446">
        <v>75</v>
      </c>
    </row>
    <row r="61" spans="2:15">
      <c r="B61" s="307" t="s">
        <v>803</v>
      </c>
      <c r="C61" s="307">
        <v>90</v>
      </c>
    </row>
    <row r="62" spans="2:15" ht="15.75">
      <c r="B62" s="307" t="s">
        <v>6202</v>
      </c>
      <c r="C62" s="307">
        <v>60</v>
      </c>
      <c r="D62" s="310"/>
      <c r="J62" s="454" t="s">
        <v>6203</v>
      </c>
      <c r="K62" s="454"/>
      <c r="L62" s="454"/>
      <c r="M62" s="454"/>
      <c r="N62" s="454"/>
    </row>
    <row r="63" spans="2:15" ht="15.75">
      <c r="B63" s="307" t="s">
        <v>215</v>
      </c>
      <c r="C63" s="307">
        <v>50</v>
      </c>
      <c r="D63" s="310"/>
      <c r="J63" s="454" t="s">
        <v>6204</v>
      </c>
      <c r="K63" s="454"/>
      <c r="L63" s="454"/>
      <c r="M63" s="454"/>
      <c r="N63" s="454"/>
    </row>
    <row r="64" spans="2:15" ht="15.75">
      <c r="B64" s="307" t="s">
        <v>218</v>
      </c>
      <c r="C64" s="307">
        <v>60</v>
      </c>
      <c r="D64" s="310"/>
      <c r="J64" s="454" t="s">
        <v>6205</v>
      </c>
      <c r="K64" s="454"/>
      <c r="L64" s="454"/>
      <c r="M64" s="454"/>
      <c r="N64" s="454"/>
    </row>
    <row r="65" spans="2:4">
      <c r="D65" s="310"/>
    </row>
    <row r="66" spans="2:4">
      <c r="D66" s="310"/>
    </row>
    <row r="67" spans="2:4">
      <c r="B67" s="307" t="s">
        <v>824</v>
      </c>
      <c r="C67" s="307">
        <v>80</v>
      </c>
    </row>
    <row r="68" spans="2:4">
      <c r="B68" s="307" t="s">
        <v>6190</v>
      </c>
      <c r="C68" s="307">
        <v>90</v>
      </c>
    </row>
    <row r="69" spans="2:4">
      <c r="B69" s="307" t="s">
        <v>6194</v>
      </c>
      <c r="C69" s="307">
        <v>10</v>
      </c>
    </row>
    <row r="70" spans="2:4">
      <c r="B70" s="310" t="s">
        <v>6197</v>
      </c>
      <c r="C70" s="310">
        <v>30</v>
      </c>
    </row>
    <row r="71" spans="2:4">
      <c r="B71" s="310" t="s">
        <v>865</v>
      </c>
      <c r="C71" s="310">
        <v>50</v>
      </c>
    </row>
    <row r="72" spans="2:4">
      <c r="B72" s="307" t="s">
        <v>6199</v>
      </c>
      <c r="C72" s="307">
        <v>40</v>
      </c>
    </row>
    <row r="73" spans="2:4">
      <c r="B73" s="307" t="s">
        <v>6200</v>
      </c>
      <c r="C73" s="307">
        <v>70</v>
      </c>
    </row>
    <row r="75" spans="2:4">
      <c r="B75" s="307" t="s">
        <v>803</v>
      </c>
      <c r="C75" s="307">
        <v>90</v>
      </c>
    </row>
    <row r="76" spans="2:4">
      <c r="B76" s="307" t="s">
        <v>6202</v>
      </c>
      <c r="C76" s="307">
        <v>60</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dimension ref="A1:F92"/>
  <sheetViews>
    <sheetView workbookViewId="0">
      <pane ySplit="1" topLeftCell="A70" activePane="bottomLeft" state="frozen"/>
      <selection pane="bottomLeft" activeCell="B80" sqref="B80"/>
    </sheetView>
  </sheetViews>
  <sheetFormatPr defaultRowHeight="15"/>
  <cols>
    <col min="1" max="1" width="14.85546875" bestFit="1" customWidth="1"/>
    <col min="2" max="2" width="14.7109375" customWidth="1"/>
    <col min="3" max="3" width="10.5703125" bestFit="1" customWidth="1"/>
    <col min="4" max="4" width="11.42578125" customWidth="1"/>
    <col min="5" max="5" width="10.7109375" bestFit="1" customWidth="1"/>
    <col min="6" max="6" width="13.7109375" bestFit="1" customWidth="1"/>
    <col min="7" max="7" width="9.28515625" bestFit="1" customWidth="1"/>
    <col min="9" max="9" width="16.140625"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18.75">
      <c r="A7" s="227" t="s">
        <v>3187</v>
      </c>
    </row>
    <row r="46" s="307" customFormat="1"/>
    <row r="59" spans="1:6" ht="18.75">
      <c r="A59" s="12" t="s">
        <v>261</v>
      </c>
    </row>
    <row r="60" spans="1:6" ht="15.75">
      <c r="B60" s="482" t="s">
        <v>6269</v>
      </c>
    </row>
    <row r="61" spans="1:6">
      <c r="B61" s="62" t="s">
        <v>342</v>
      </c>
      <c r="C61" s="62" t="s">
        <v>6263</v>
      </c>
      <c r="D61" s="62" t="s">
        <v>6264</v>
      </c>
      <c r="E61" s="62" t="s">
        <v>6265</v>
      </c>
      <c r="F61" s="62" t="s">
        <v>6266</v>
      </c>
    </row>
    <row r="62" spans="1:6">
      <c r="B62" s="62" t="s">
        <v>598</v>
      </c>
      <c r="C62" s="2">
        <v>300</v>
      </c>
      <c r="D62" s="2">
        <v>165</v>
      </c>
      <c r="E62" s="2">
        <v>285</v>
      </c>
      <c r="F62" s="2">
        <v>225</v>
      </c>
    </row>
    <row r="63" spans="1:6">
      <c r="B63" s="62" t="s">
        <v>6267</v>
      </c>
      <c r="C63" s="2">
        <v>336</v>
      </c>
      <c r="D63" s="2">
        <v>270</v>
      </c>
      <c r="E63" s="2">
        <v>375</v>
      </c>
      <c r="F63" s="2">
        <v>200</v>
      </c>
    </row>
    <row r="64" spans="1:6">
      <c r="B64" s="62" t="s">
        <v>2921</v>
      </c>
      <c r="C64" s="2">
        <v>45</v>
      </c>
      <c r="D64" s="2">
        <v>66</v>
      </c>
      <c r="E64" s="2">
        <v>99</v>
      </c>
      <c r="F64" s="2">
        <v>77</v>
      </c>
    </row>
    <row r="65" spans="1:6">
      <c r="B65" s="62" t="s">
        <v>2918</v>
      </c>
      <c r="C65" s="2">
        <v>53.000000000000099</v>
      </c>
      <c r="D65" s="2">
        <v>45</v>
      </c>
      <c r="E65" s="2">
        <v>60</v>
      </c>
      <c r="F65" s="2">
        <v>50</v>
      </c>
    </row>
    <row r="66" spans="1:6">
      <c r="B66" s="62" t="s">
        <v>6268</v>
      </c>
      <c r="C66" s="2">
        <v>75</v>
      </c>
      <c r="D66" s="2">
        <v>99</v>
      </c>
      <c r="E66" s="2">
        <v>90</v>
      </c>
      <c r="F66" s="2">
        <v>130</v>
      </c>
    </row>
    <row r="67" spans="1:6">
      <c r="B67" s="62" t="s">
        <v>602</v>
      </c>
      <c r="C67" s="2">
        <v>270</v>
      </c>
      <c r="D67" s="2">
        <v>231</v>
      </c>
      <c r="E67" s="2">
        <v>159</v>
      </c>
      <c r="F67" s="2">
        <v>170</v>
      </c>
    </row>
    <row r="68" spans="1:6">
      <c r="B68" s="62" t="s">
        <v>2916</v>
      </c>
      <c r="C68" s="2">
        <v>330</v>
      </c>
      <c r="D68" s="2">
        <v>99</v>
      </c>
      <c r="E68" s="2">
        <v>102</v>
      </c>
      <c r="F68" s="2">
        <v>150</v>
      </c>
    </row>
    <row r="69" spans="1:6">
      <c r="B69" s="62" t="s">
        <v>2911</v>
      </c>
      <c r="C69" s="2">
        <v>60</v>
      </c>
      <c r="D69" s="2">
        <v>117</v>
      </c>
      <c r="E69" s="2">
        <v>105</v>
      </c>
      <c r="F69" s="2">
        <v>101</v>
      </c>
    </row>
    <row r="70" spans="1:6">
      <c r="B70" s="62" t="s">
        <v>601</v>
      </c>
      <c r="C70" s="2">
        <v>90</v>
      </c>
      <c r="D70" s="2">
        <v>135</v>
      </c>
      <c r="E70" s="2">
        <v>147</v>
      </c>
      <c r="F70" s="2">
        <v>215</v>
      </c>
    </row>
    <row r="80" spans="1:6" ht="18.75">
      <c r="A80" s="12" t="s">
        <v>262</v>
      </c>
      <c r="B80" s="12" t="s">
        <v>6402</v>
      </c>
    </row>
    <row r="83" spans="2:3">
      <c r="B83" s="62" t="s">
        <v>6272</v>
      </c>
      <c r="C83" s="62" t="s">
        <v>6273</v>
      </c>
    </row>
    <row r="84" spans="2:3">
      <c r="B84" s="62" t="s">
        <v>598</v>
      </c>
      <c r="C84" s="2">
        <v>300</v>
      </c>
    </row>
    <row r="85" spans="2:3">
      <c r="B85" s="62" t="s">
        <v>6267</v>
      </c>
      <c r="C85" s="2">
        <v>336</v>
      </c>
    </row>
    <row r="86" spans="2:3">
      <c r="B86" s="62" t="s">
        <v>2921</v>
      </c>
      <c r="C86" s="2">
        <v>45</v>
      </c>
    </row>
    <row r="87" spans="2:3">
      <c r="B87" s="62" t="s">
        <v>2918</v>
      </c>
      <c r="C87" s="2">
        <v>53.000000000000099</v>
      </c>
    </row>
    <row r="88" spans="2:3">
      <c r="B88" s="62" t="s">
        <v>6268</v>
      </c>
      <c r="C88" s="2">
        <v>75</v>
      </c>
    </row>
    <row r="89" spans="2:3">
      <c r="B89" s="62" t="s">
        <v>602</v>
      </c>
      <c r="C89" s="2">
        <v>270</v>
      </c>
    </row>
    <row r="90" spans="2:3">
      <c r="B90" s="62" t="s">
        <v>2916</v>
      </c>
      <c r="C90" s="2">
        <v>330</v>
      </c>
    </row>
    <row r="91" spans="2:3">
      <c r="B91" s="62" t="s">
        <v>2911</v>
      </c>
      <c r="C91" s="2">
        <v>60</v>
      </c>
    </row>
    <row r="92" spans="2:3">
      <c r="B92" s="62" t="s">
        <v>601</v>
      </c>
      <c r="C92" s="2">
        <v>90</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dimension ref="A1:E173"/>
  <sheetViews>
    <sheetView workbookViewId="0">
      <pane ySplit="1" topLeftCell="A2" activePane="bottomLeft" state="frozen"/>
      <selection pane="bottomLeft" activeCell="C1" sqref="C1"/>
    </sheetView>
  </sheetViews>
  <sheetFormatPr defaultRowHeight="15"/>
  <cols>
    <col min="1" max="1" width="14.85546875" bestFit="1" customWidth="1"/>
    <col min="2" max="2" width="14.7109375" customWidth="1"/>
    <col min="3" max="3" width="10.5703125" bestFit="1" customWidth="1"/>
    <col min="4" max="4" width="11.42578125" customWidth="1"/>
    <col min="5" max="5" width="10.7109375" bestFit="1" customWidth="1"/>
    <col min="6" max="6" width="9.28515625" bestFit="1" customWidth="1"/>
    <col min="8" max="8" width="16.140625"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18.75">
      <c r="A7" s="227" t="s">
        <v>3187</v>
      </c>
    </row>
    <row r="135" spans="1:5" ht="18.75">
      <c r="A135" s="12" t="s">
        <v>261</v>
      </c>
    </row>
    <row r="136" spans="1:5" ht="15.75">
      <c r="B136" s="482" t="s">
        <v>6277</v>
      </c>
    </row>
    <row r="137" spans="1:5">
      <c r="B137" s="62" t="s">
        <v>342</v>
      </c>
      <c r="C137" s="62" t="s">
        <v>6263</v>
      </c>
      <c r="D137" s="62" t="s">
        <v>6264</v>
      </c>
      <c r="E137" s="62" t="s">
        <v>6265</v>
      </c>
    </row>
    <row r="138" spans="1:5">
      <c r="B138" s="62" t="s">
        <v>598</v>
      </c>
      <c r="C138" s="2">
        <v>245</v>
      </c>
      <c r="D138" s="2">
        <v>165</v>
      </c>
      <c r="E138" s="2">
        <v>234</v>
      </c>
    </row>
    <row r="139" spans="1:5">
      <c r="B139" s="62" t="s">
        <v>6267</v>
      </c>
      <c r="C139" s="2">
        <v>211</v>
      </c>
      <c r="D139" s="2">
        <v>267</v>
      </c>
      <c r="E139" s="2">
        <v>279</v>
      </c>
    </row>
    <row r="140" spans="1:5">
      <c r="B140" s="62" t="s">
        <v>2921</v>
      </c>
      <c r="C140" s="2">
        <v>45</v>
      </c>
      <c r="D140" s="2">
        <v>66</v>
      </c>
      <c r="E140" s="2">
        <v>99</v>
      </c>
    </row>
    <row r="141" spans="1:5">
      <c r="B141" s="62" t="s">
        <v>602</v>
      </c>
      <c r="C141" s="2">
        <v>270</v>
      </c>
      <c r="D141" s="2">
        <v>231</v>
      </c>
      <c r="E141" s="2">
        <v>159</v>
      </c>
    </row>
    <row r="142" spans="1:5">
      <c r="B142" s="62" t="s">
        <v>2916</v>
      </c>
      <c r="C142" s="2">
        <v>217</v>
      </c>
      <c r="D142" s="2">
        <v>99</v>
      </c>
      <c r="E142" s="2">
        <v>102</v>
      </c>
    </row>
    <row r="143" spans="1:5">
      <c r="B143" s="62" t="s">
        <v>2911</v>
      </c>
      <c r="C143" s="2">
        <v>60</v>
      </c>
      <c r="D143" s="2">
        <v>117</v>
      </c>
      <c r="E143" s="2">
        <v>105</v>
      </c>
    </row>
    <row r="144" spans="1:5">
      <c r="B144" s="62" t="s">
        <v>601</v>
      </c>
      <c r="C144" s="2">
        <v>90</v>
      </c>
      <c r="D144" s="2">
        <v>135</v>
      </c>
      <c r="E144" s="2">
        <v>147</v>
      </c>
    </row>
    <row r="147" spans="1:5">
      <c r="B147" s="483" t="s">
        <v>6285</v>
      </c>
      <c r="C147" s="452" t="s">
        <v>6278</v>
      </c>
    </row>
    <row r="148" spans="1:5">
      <c r="C148" s="452" t="s">
        <v>6279</v>
      </c>
    </row>
    <row r="149" spans="1:5">
      <c r="C149" s="452" t="s">
        <v>6280</v>
      </c>
    </row>
    <row r="150" spans="1:5">
      <c r="C150" s="452" t="s">
        <v>6281</v>
      </c>
    </row>
    <row r="151" spans="1:5">
      <c r="C151" s="452" t="s">
        <v>6282</v>
      </c>
    </row>
    <row r="152" spans="1:5">
      <c r="C152" s="452" t="s">
        <v>6283</v>
      </c>
    </row>
    <row r="153" spans="1:5">
      <c r="C153" s="452" t="s">
        <v>6284</v>
      </c>
    </row>
    <row r="156" spans="1:5" ht="18.75">
      <c r="A156" s="12" t="s">
        <v>262</v>
      </c>
    </row>
    <row r="157" spans="1:5" ht="15.75">
      <c r="B157" s="482" t="s">
        <v>6277</v>
      </c>
    </row>
    <row r="158" spans="1:5">
      <c r="B158" s="62" t="s">
        <v>342</v>
      </c>
      <c r="C158" s="62" t="s">
        <v>6263</v>
      </c>
      <c r="D158" s="62" t="s">
        <v>6264</v>
      </c>
      <c r="E158" s="62" t="s">
        <v>6265</v>
      </c>
    </row>
    <row r="159" spans="1:5">
      <c r="B159" s="62" t="s">
        <v>598</v>
      </c>
      <c r="C159" s="2">
        <v>245</v>
      </c>
      <c r="D159" s="2">
        <v>165</v>
      </c>
      <c r="E159" s="2">
        <v>234</v>
      </c>
    </row>
    <row r="160" spans="1:5">
      <c r="B160" s="62" t="s">
        <v>6267</v>
      </c>
      <c r="C160" s="2">
        <v>211</v>
      </c>
      <c r="D160" s="2">
        <v>267</v>
      </c>
      <c r="E160" s="2">
        <v>279</v>
      </c>
    </row>
    <row r="161" spans="2:5">
      <c r="B161" s="62" t="s">
        <v>2921</v>
      </c>
      <c r="C161" s="2">
        <v>45</v>
      </c>
      <c r="D161" s="2">
        <v>66</v>
      </c>
      <c r="E161" s="2">
        <v>99</v>
      </c>
    </row>
    <row r="162" spans="2:5">
      <c r="B162" s="62" t="s">
        <v>602</v>
      </c>
      <c r="C162" s="2">
        <v>270</v>
      </c>
      <c r="D162" s="2">
        <v>231</v>
      </c>
      <c r="E162" s="2">
        <v>159</v>
      </c>
    </row>
    <row r="163" spans="2:5">
      <c r="B163" s="62" t="s">
        <v>2916</v>
      </c>
      <c r="C163" s="2">
        <v>217</v>
      </c>
      <c r="D163" s="2">
        <v>99</v>
      </c>
      <c r="E163" s="2">
        <v>102</v>
      </c>
    </row>
    <row r="164" spans="2:5">
      <c r="B164" s="62" t="s">
        <v>2911</v>
      </c>
      <c r="C164" s="2">
        <v>60</v>
      </c>
      <c r="D164" s="2">
        <v>117</v>
      </c>
      <c r="E164" s="2">
        <v>105</v>
      </c>
    </row>
    <row r="165" spans="2:5">
      <c r="B165" s="62" t="s">
        <v>601</v>
      </c>
      <c r="C165" s="2">
        <v>90</v>
      </c>
      <c r="D165" s="2">
        <v>135</v>
      </c>
      <c r="E165" s="2">
        <v>147</v>
      </c>
    </row>
    <row r="168" spans="2:5">
      <c r="B168" s="484" t="s">
        <v>6290</v>
      </c>
    </row>
    <row r="169" spans="2:5">
      <c r="B169" s="56" t="s">
        <v>6286</v>
      </c>
    </row>
    <row r="170" spans="2:5">
      <c r="B170" s="56" t="s">
        <v>6287</v>
      </c>
    </row>
    <row r="171" spans="2:5">
      <c r="B171" s="56" t="s">
        <v>6288</v>
      </c>
    </row>
    <row r="172" spans="2:5">
      <c r="B172" s="56" t="s">
        <v>6289</v>
      </c>
    </row>
    <row r="173" spans="2:5">
      <c r="B173" s="86"/>
    </row>
  </sheetData>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dimension ref="A1:E118"/>
  <sheetViews>
    <sheetView workbookViewId="0">
      <pane ySplit="1" topLeftCell="A2" activePane="bottomLeft" state="frozen"/>
      <selection pane="bottomLeft" activeCell="D2" sqref="D2"/>
    </sheetView>
  </sheetViews>
  <sheetFormatPr defaultRowHeight="15"/>
  <cols>
    <col min="1" max="1" width="14.85546875" bestFit="1" customWidth="1"/>
    <col min="2" max="2" width="14.7109375" customWidth="1"/>
    <col min="3" max="3" width="10.5703125" bestFit="1" customWidth="1"/>
    <col min="4" max="4" width="11.42578125" customWidth="1"/>
    <col min="5" max="5" width="10.7109375" bestFit="1" customWidth="1"/>
    <col min="6" max="6" width="9.28515625" bestFit="1" customWidth="1"/>
    <col min="8" max="8" width="16.140625"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24.95" customHeight="1">
      <c r="A7" s="331"/>
    </row>
    <row r="8" spans="1:2" ht="24.95" customHeight="1">
      <c r="A8" s="331"/>
    </row>
    <row r="9" spans="1:2" ht="24.95" customHeight="1">
      <c r="A9" s="331"/>
    </row>
    <row r="10" spans="1:2" ht="24.95" customHeight="1">
      <c r="A10" s="331"/>
    </row>
    <row r="11" spans="1:2" ht="24.95" customHeight="1"/>
    <row r="12" spans="1:2" ht="18.75">
      <c r="A12" s="227" t="s">
        <v>3187</v>
      </c>
    </row>
    <row r="68" spans="1:5" ht="20.25">
      <c r="A68" s="12" t="s">
        <v>261</v>
      </c>
      <c r="B68" s="485" t="s">
        <v>6293</v>
      </c>
    </row>
    <row r="69" spans="1:5" ht="15.75">
      <c r="B69" s="482" t="s">
        <v>6292</v>
      </c>
    </row>
    <row r="70" spans="1:5">
      <c r="C70" s="62" t="s">
        <v>6273</v>
      </c>
      <c r="D70" s="62"/>
      <c r="E70" s="62"/>
    </row>
    <row r="71" spans="1:5">
      <c r="B71" s="62" t="s">
        <v>598</v>
      </c>
      <c r="C71" s="2">
        <v>245</v>
      </c>
      <c r="D71" s="2"/>
      <c r="E71" s="2"/>
    </row>
    <row r="72" spans="1:5">
      <c r="B72" s="62" t="s">
        <v>6267</v>
      </c>
      <c r="C72" s="2">
        <v>211</v>
      </c>
      <c r="D72" s="2"/>
      <c r="E72" s="2"/>
    </row>
    <row r="73" spans="1:5">
      <c r="B73" s="62" t="s">
        <v>2921</v>
      </c>
      <c r="C73" s="2">
        <v>45</v>
      </c>
      <c r="D73" s="2"/>
      <c r="E73" s="2"/>
    </row>
    <row r="74" spans="1:5">
      <c r="B74" s="62" t="s">
        <v>602</v>
      </c>
      <c r="C74" s="2">
        <v>270</v>
      </c>
      <c r="D74" s="2"/>
      <c r="E74" s="2"/>
    </row>
    <row r="75" spans="1:5">
      <c r="B75" s="62" t="s">
        <v>2916</v>
      </c>
      <c r="C75" s="2">
        <v>217</v>
      </c>
      <c r="D75" s="2"/>
      <c r="E75" s="2"/>
    </row>
    <row r="76" spans="1:5">
      <c r="B76" s="62" t="s">
        <v>2911</v>
      </c>
      <c r="C76" s="2">
        <v>60</v>
      </c>
      <c r="D76" s="2"/>
      <c r="E76" s="2"/>
    </row>
    <row r="77" spans="1:5">
      <c r="B77" s="62" t="s">
        <v>601</v>
      </c>
      <c r="C77" s="2">
        <v>90</v>
      </c>
      <c r="D77" s="2"/>
      <c r="E77" s="2"/>
    </row>
    <row r="80" spans="1:5">
      <c r="B80" s="56"/>
      <c r="C80" s="452"/>
    </row>
    <row r="81" spans="1:5">
      <c r="C81" s="452"/>
    </row>
    <row r="82" spans="1:5">
      <c r="C82" s="452"/>
    </row>
    <row r="83" spans="1:5">
      <c r="C83" s="452"/>
    </row>
    <row r="84" spans="1:5">
      <c r="C84" s="452"/>
    </row>
    <row r="85" spans="1:5">
      <c r="C85" s="452"/>
    </row>
    <row r="86" spans="1:5">
      <c r="C86" s="452"/>
    </row>
    <row r="89" spans="1:5" ht="20.25">
      <c r="A89" s="12" t="s">
        <v>262</v>
      </c>
      <c r="B89" s="485" t="s">
        <v>6294</v>
      </c>
    </row>
    <row r="90" spans="1:5" ht="15.75">
      <c r="B90" s="482" t="s">
        <v>6277</v>
      </c>
    </row>
    <row r="91" spans="1:5">
      <c r="B91" s="62" t="s">
        <v>342</v>
      </c>
      <c r="C91" s="62" t="s">
        <v>6263</v>
      </c>
      <c r="D91" s="62" t="s">
        <v>6264</v>
      </c>
      <c r="E91" s="62"/>
    </row>
    <row r="92" spans="1:5">
      <c r="B92" s="62" t="s">
        <v>598</v>
      </c>
      <c r="C92" s="2">
        <v>245</v>
      </c>
      <c r="D92" s="2">
        <v>165</v>
      </c>
      <c r="E92" s="2"/>
    </row>
    <row r="93" spans="1:5">
      <c r="B93" s="62" t="s">
        <v>6267</v>
      </c>
      <c r="C93" s="2">
        <v>211</v>
      </c>
      <c r="D93" s="2">
        <v>267</v>
      </c>
      <c r="E93" s="2"/>
    </row>
    <row r="94" spans="1:5">
      <c r="B94" s="62" t="s">
        <v>2921</v>
      </c>
      <c r="C94" s="2">
        <v>45</v>
      </c>
      <c r="D94" s="2">
        <v>66</v>
      </c>
      <c r="E94" s="2"/>
    </row>
    <row r="95" spans="1:5">
      <c r="B95" s="62" t="s">
        <v>602</v>
      </c>
      <c r="C95" s="2">
        <v>270</v>
      </c>
      <c r="D95" s="2">
        <v>231</v>
      </c>
      <c r="E95" s="2"/>
    </row>
    <row r="96" spans="1:5">
      <c r="B96" s="62" t="s">
        <v>2916</v>
      </c>
      <c r="C96" s="2">
        <v>217</v>
      </c>
      <c r="D96" s="2">
        <v>99</v>
      </c>
      <c r="E96" s="2"/>
    </row>
    <row r="97" spans="1:5">
      <c r="B97" s="62" t="s">
        <v>2911</v>
      </c>
      <c r="C97" s="2">
        <v>60</v>
      </c>
      <c r="D97" s="2">
        <v>117</v>
      </c>
      <c r="E97" s="2"/>
    </row>
    <row r="98" spans="1:5">
      <c r="B98" s="62" t="s">
        <v>601</v>
      </c>
      <c r="C98" s="2">
        <v>90</v>
      </c>
      <c r="D98" s="2">
        <v>135</v>
      </c>
      <c r="E98" s="2"/>
    </row>
    <row r="101" spans="1:5">
      <c r="B101" s="484"/>
    </row>
    <row r="102" spans="1:5">
      <c r="B102" s="56"/>
    </row>
    <row r="103" spans="1:5">
      <c r="B103" s="56"/>
    </row>
    <row r="104" spans="1:5">
      <c r="B104" s="56"/>
    </row>
    <row r="105" spans="1:5">
      <c r="B105" s="56"/>
    </row>
    <row r="106" spans="1:5">
      <c r="B106" s="86"/>
    </row>
    <row r="109" spans="1:5" ht="20.25">
      <c r="A109" s="12" t="s">
        <v>265</v>
      </c>
      <c r="B109" s="485" t="s">
        <v>6295</v>
      </c>
    </row>
    <row r="110" spans="1:5" ht="15.75">
      <c r="B110" s="482" t="s">
        <v>6277</v>
      </c>
    </row>
    <row r="111" spans="1:5">
      <c r="B111" s="62" t="s">
        <v>342</v>
      </c>
      <c r="C111" s="62" t="s">
        <v>6263</v>
      </c>
      <c r="D111" s="62" t="s">
        <v>6264</v>
      </c>
      <c r="E111" s="62" t="s">
        <v>6265</v>
      </c>
    </row>
    <row r="112" spans="1:5">
      <c r="B112" s="62" t="s">
        <v>598</v>
      </c>
      <c r="C112" s="2">
        <v>245</v>
      </c>
      <c r="D112" s="2">
        <v>165</v>
      </c>
      <c r="E112" s="2">
        <v>234</v>
      </c>
    </row>
    <row r="113" spans="2:5">
      <c r="B113" s="62" t="s">
        <v>6267</v>
      </c>
      <c r="C113" s="2">
        <v>211</v>
      </c>
      <c r="D113" s="2">
        <v>267</v>
      </c>
      <c r="E113" s="2">
        <v>279</v>
      </c>
    </row>
    <row r="114" spans="2:5">
      <c r="B114" s="62" t="s">
        <v>2921</v>
      </c>
      <c r="C114" s="2">
        <v>45</v>
      </c>
      <c r="D114" s="2">
        <v>66</v>
      </c>
      <c r="E114" s="2">
        <v>99</v>
      </c>
    </row>
    <row r="115" spans="2:5">
      <c r="B115" s="62" t="s">
        <v>602</v>
      </c>
      <c r="C115" s="2">
        <v>270</v>
      </c>
      <c r="D115" s="2">
        <v>231</v>
      </c>
      <c r="E115" s="2">
        <v>159</v>
      </c>
    </row>
    <row r="116" spans="2:5">
      <c r="B116" s="62" t="s">
        <v>2916</v>
      </c>
      <c r="C116" s="2">
        <v>217</v>
      </c>
      <c r="D116" s="2">
        <v>99</v>
      </c>
      <c r="E116" s="2">
        <v>102</v>
      </c>
    </row>
    <row r="117" spans="2:5">
      <c r="B117" s="62" t="s">
        <v>2911</v>
      </c>
      <c r="C117" s="2">
        <v>60</v>
      </c>
      <c r="D117" s="2">
        <v>117</v>
      </c>
      <c r="E117" s="2">
        <v>105</v>
      </c>
    </row>
    <row r="118" spans="2:5">
      <c r="B118" s="62" t="s">
        <v>601</v>
      </c>
      <c r="C118" s="2">
        <v>90</v>
      </c>
      <c r="D118" s="2">
        <v>135</v>
      </c>
      <c r="E118" s="2">
        <v>147</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dimension ref="A1:H105"/>
  <sheetViews>
    <sheetView workbookViewId="0">
      <pane ySplit="1" topLeftCell="A2" activePane="bottomLeft" state="frozen"/>
      <selection pane="bottomLeft" activeCell="D2" sqref="D2"/>
    </sheetView>
  </sheetViews>
  <sheetFormatPr defaultRowHeight="15"/>
  <cols>
    <col min="1" max="1" width="14.85546875" bestFit="1" customWidth="1"/>
    <col min="2" max="2" width="14.7109375" customWidth="1"/>
    <col min="3" max="3" width="10.5703125" bestFit="1" customWidth="1"/>
    <col min="4" max="4" width="11.42578125" customWidth="1"/>
    <col min="5" max="5" width="10.7109375" bestFit="1" customWidth="1"/>
    <col min="6" max="6" width="9.28515625" bestFit="1" customWidth="1"/>
    <col min="8" max="8" width="34.140625"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24.95" customHeight="1">
      <c r="A7" s="331"/>
    </row>
    <row r="8" spans="1:2" ht="24.95" customHeight="1">
      <c r="A8" s="331"/>
    </row>
    <row r="9" spans="1:2" ht="24.95" customHeight="1">
      <c r="A9" s="331"/>
    </row>
    <row r="10" spans="1:2" ht="24.95" customHeight="1">
      <c r="A10" s="331"/>
    </row>
    <row r="11" spans="1:2" ht="24.95" customHeight="1">
      <c r="A11" s="331"/>
    </row>
    <row r="12" spans="1:2" ht="24.95" customHeight="1">
      <c r="A12" s="331"/>
    </row>
    <row r="13" spans="1:2" ht="24.95" customHeight="1">
      <c r="A13" s="331"/>
    </row>
    <row r="14" spans="1:2" ht="24.95" customHeight="1">
      <c r="A14" s="331"/>
    </row>
    <row r="85" spans="1:8" ht="20.25">
      <c r="A85" s="12" t="s">
        <v>261</v>
      </c>
      <c r="B85" s="485" t="s">
        <v>6301</v>
      </c>
    </row>
    <row r="86" spans="1:8" ht="15.75">
      <c r="B86" s="482" t="s">
        <v>6292</v>
      </c>
    </row>
    <row r="87" spans="1:8">
      <c r="B87" s="62" t="s">
        <v>342</v>
      </c>
      <c r="C87" s="62" t="s">
        <v>6263</v>
      </c>
      <c r="D87" s="62" t="s">
        <v>6264</v>
      </c>
      <c r="E87" s="62" t="s">
        <v>6265</v>
      </c>
      <c r="F87" s="62" t="s">
        <v>6265</v>
      </c>
      <c r="H87" s="62" t="s">
        <v>6302</v>
      </c>
    </row>
    <row r="88" spans="1:8" ht="30.75" customHeight="1">
      <c r="B88" s="62" t="s">
        <v>598</v>
      </c>
      <c r="C88" s="2">
        <v>245</v>
      </c>
      <c r="D88" s="2">
        <v>165</v>
      </c>
      <c r="E88" s="2">
        <v>234</v>
      </c>
      <c r="F88" s="2">
        <v>135</v>
      </c>
      <c r="H88" s="2"/>
    </row>
    <row r="89" spans="1:8" ht="29.25" customHeight="1">
      <c r="B89" s="62" t="s">
        <v>6267</v>
      </c>
      <c r="C89" s="2">
        <v>211</v>
      </c>
      <c r="D89" s="2">
        <v>287</v>
      </c>
      <c r="E89" s="2">
        <v>190</v>
      </c>
      <c r="F89" s="2">
        <v>311</v>
      </c>
      <c r="H89" s="2"/>
    </row>
    <row r="90" spans="1:8" ht="29.25" customHeight="1">
      <c r="B90" s="62" t="s">
        <v>2921</v>
      </c>
      <c r="C90" s="2">
        <v>45</v>
      </c>
      <c r="D90" s="2">
        <v>66</v>
      </c>
      <c r="E90" s="2">
        <v>99</v>
      </c>
      <c r="F90" s="2">
        <v>35</v>
      </c>
      <c r="H90" s="2"/>
    </row>
    <row r="91" spans="1:8" ht="38.25" customHeight="1">
      <c r="B91" s="62" t="s">
        <v>602</v>
      </c>
      <c r="C91" s="2">
        <v>270</v>
      </c>
      <c r="D91" s="2">
        <v>231</v>
      </c>
      <c r="E91" s="2">
        <v>159</v>
      </c>
      <c r="F91" s="2">
        <v>230</v>
      </c>
      <c r="H91" s="2"/>
    </row>
    <row r="92" spans="1:8" ht="36.75" customHeight="1">
      <c r="B92" s="62" t="s">
        <v>2916</v>
      </c>
      <c r="C92" s="2">
        <v>217</v>
      </c>
      <c r="D92" s="2">
        <v>99</v>
      </c>
      <c r="E92" s="2">
        <v>102</v>
      </c>
      <c r="F92" s="2">
        <v>187</v>
      </c>
      <c r="H92" s="2"/>
    </row>
    <row r="93" spans="1:8" ht="30" customHeight="1">
      <c r="B93" s="62" t="s">
        <v>2911</v>
      </c>
      <c r="C93" s="2">
        <v>60</v>
      </c>
      <c r="D93" s="2">
        <v>117</v>
      </c>
      <c r="E93" s="2"/>
      <c r="F93" s="2">
        <v>105</v>
      </c>
      <c r="H93" s="2"/>
    </row>
    <row r="94" spans="1:8" ht="46.5" customHeight="1">
      <c r="B94" s="62" t="s">
        <v>601</v>
      </c>
      <c r="C94" s="2">
        <v>90</v>
      </c>
      <c r="D94" s="2">
        <v>135</v>
      </c>
      <c r="E94" s="2">
        <v>-2</v>
      </c>
      <c r="F94" s="2">
        <v>147</v>
      </c>
      <c r="H94" s="2"/>
    </row>
    <row r="97" spans="2:3">
      <c r="B97" s="56"/>
      <c r="C97" s="452"/>
    </row>
    <row r="98" spans="2:3">
      <c r="C98" s="452"/>
    </row>
    <row r="99" spans="2:3">
      <c r="C99" s="452"/>
    </row>
    <row r="100" spans="2:3">
      <c r="C100" s="452"/>
    </row>
    <row r="101" spans="2:3">
      <c r="C101" s="452"/>
    </row>
    <row r="102" spans="2:3">
      <c r="C102" s="452"/>
    </row>
    <row r="103" spans="2:3">
      <c r="C103" s="452"/>
    </row>
    <row r="105" spans="2:3" ht="23.25" customHeight="1"/>
  </sheetData>
  <pageMargins left="0.7" right="0.7" top="0.75" bottom="0.75" header="0.3" footer="0.3"/>
  <drawing r:id="rId1"/>
  <extLst>
    <ext xmlns:x14="http://schemas.microsoft.com/office/spreadsheetml/2009/9/main" uri="{05C60535-1F16-4fd2-B633-F4F36F0B64E0}">
      <x14:sparklineGroups xmlns:xm="http://schemas.microsoft.com/office/excel/2006/main">
        <x14:sparklineGroup type="stacked" displayEmptyCellsAs="gap" negative="1">
          <x14:colorSeries rgb="FF376092"/>
          <x14:colorNegative rgb="FFD00000"/>
          <x14:colorAxis rgb="FF000000"/>
          <x14:colorMarkers rgb="FFD00000"/>
          <x14:colorFirst rgb="FFD00000"/>
          <x14:colorLast rgb="FFD00000"/>
          <x14:colorHigh rgb="FFD00000"/>
          <x14:colorLow rgb="FFD00000"/>
          <x14:sparklines>
            <x14:sparkline>
              <xm:f>'Sparkline Chart'!C94:F94</xm:f>
              <xm:sqref>H94</xm:sqref>
            </x14:sparkline>
          </x14:sparklines>
        </x14:sparklineGroup>
        <x14:sparklineGroup>
          <x14:colorSeries rgb="FF376092"/>
          <x14:colorNegative rgb="FFD00000"/>
          <x14:colorAxis rgb="FF000000"/>
          <x14:colorMarkers rgb="FFD00000"/>
          <x14:colorFirst rgb="FFD00000"/>
          <x14:colorLast rgb="FFD00000"/>
          <x14:colorHigh rgb="FFD00000"/>
          <x14:colorLow rgb="FFD00000"/>
          <x14:sparklines>
            <x14:sparkline>
              <xm:f>'Sparkline Chart'!C93:F93</xm:f>
              <xm:sqref>H93</xm:sqref>
            </x14:sparkline>
          </x14:sparklines>
        </x14:sparklineGroup>
        <x14:sparklineGroup displayEmptyCellsAs="gap" first="1" last="1">
          <x14:colorSeries rgb="FF376092"/>
          <x14:colorNegative rgb="FFD00000"/>
          <x14:colorAxis rgb="FF000000"/>
          <x14:colorMarkers rgb="FFD00000"/>
          <x14:colorFirst rgb="FFD00000"/>
          <x14:colorLast rgb="FFD00000"/>
          <x14:colorHigh rgb="FFD00000"/>
          <x14:colorLow rgb="FFD00000"/>
          <x14:sparklines>
            <x14:sparkline>
              <xm:f>'Sparkline Chart'!C92:F92</xm:f>
              <xm:sqref>H92</xm:sqref>
            </x14:sparkline>
          </x14:sparklines>
        </x14:sparklineGroup>
        <x14:sparklineGroup displayEmptyCellsAs="gap" high="1" low="1">
          <x14:colorSeries rgb="FF376092"/>
          <x14:colorNegative rgb="FFD00000"/>
          <x14:colorAxis rgb="FF000000"/>
          <x14:colorMarkers rgb="FFD00000"/>
          <x14:colorFirst rgb="FFD00000"/>
          <x14:colorLast rgb="FFD00000"/>
          <x14:colorHigh rgb="FFD00000"/>
          <x14:colorLow rgb="FFD00000"/>
          <x14:sparklines>
            <x14:sparkline>
              <xm:f>'Sparkline Chart'!C91:F91</xm:f>
              <xm:sqref>H91</xm:sqref>
            </x14:sparkline>
          </x14:sparklines>
        </x14:sparklineGroup>
        <x14:sparklineGroup type="column" displayEmptyCellsAs="gap">
          <x14:colorSeries theme="9"/>
          <x14:colorNegative theme="4"/>
          <x14:colorAxis rgb="FF000000"/>
          <x14:colorMarkers theme="9" tint="-0.249977111117893"/>
          <x14:colorFirst theme="9" tint="-0.249977111117893"/>
          <x14:colorLast theme="9" tint="-0.249977111117893"/>
          <x14:colorHigh theme="9" tint="-0.249977111117893"/>
          <x14:colorLow theme="9" tint="-0.249977111117893"/>
          <x14:sparklines>
            <x14:sparkline>
              <xm:f>'Sparkline Chart'!C90:F90</xm:f>
              <xm:sqref>H90</xm:sqref>
            </x14:sparkline>
          </x14:sparklines>
        </x14:sparklineGroup>
        <x14:sparklineGroup type="column" displayEmptyCellsAs="gap">
          <x14:colorSeries rgb="FF376092"/>
          <x14:colorNegative rgb="FFD00000"/>
          <x14:colorAxis rgb="FF000000"/>
          <x14:colorMarkers rgb="FFD00000"/>
          <x14:colorFirst rgb="FFD00000"/>
          <x14:colorLast rgb="FFD00000"/>
          <x14:colorHigh rgb="FFD00000"/>
          <x14:colorLow rgb="FFD00000"/>
          <x14:sparklines>
            <x14:sparkline>
              <xm:f>'Sparkline Chart'!C89:F89</xm:f>
              <xm:sqref>H89</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'Sparkline Chart'!C88:F88</xm:f>
              <xm:sqref>H88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dimension ref="A1:J149"/>
  <sheetViews>
    <sheetView workbookViewId="0">
      <pane ySplit="1" topLeftCell="A2" activePane="bottomLeft" state="frozen"/>
      <selection pane="bottomLeft" activeCell="A8" sqref="A8"/>
    </sheetView>
  </sheetViews>
  <sheetFormatPr defaultRowHeight="15"/>
  <cols>
    <col min="1" max="1" width="14.85546875" bestFit="1" customWidth="1"/>
    <col min="2" max="2" width="17.85546875" customWidth="1"/>
    <col min="3" max="3" width="10.5703125" bestFit="1" customWidth="1"/>
    <col min="4" max="4" width="15" customWidth="1"/>
    <col min="5" max="5" width="9.28515625" bestFit="1" customWidth="1"/>
    <col min="6" max="6" width="13.42578125" customWidth="1"/>
    <col min="7" max="7" width="20" customWidth="1"/>
    <col min="9" max="9" width="13.140625" bestFit="1" customWidth="1"/>
    <col min="10" max="10" width="22.28515625" bestFit="1"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24.95" customHeight="1"/>
    <row r="8" spans="1:2" ht="18.75">
      <c r="A8" s="227" t="s">
        <v>3187</v>
      </c>
    </row>
    <row r="47" spans="1:2" ht="20.25">
      <c r="A47" s="12" t="s">
        <v>261</v>
      </c>
      <c r="B47" s="485" t="s">
        <v>6303</v>
      </c>
    </row>
    <row r="50" spans="2:10" ht="24">
      <c r="B50" s="408" t="s">
        <v>3662</v>
      </c>
      <c r="C50" s="409" t="s">
        <v>3139</v>
      </c>
      <c r="D50" s="409" t="s">
        <v>1001</v>
      </c>
      <c r="E50" s="409" t="s">
        <v>3664</v>
      </c>
      <c r="F50" s="410" t="s">
        <v>3665</v>
      </c>
      <c r="G50" s="409" t="s">
        <v>3135</v>
      </c>
      <c r="I50" s="416" t="s">
        <v>3857</v>
      </c>
      <c r="J50" s="2" t="s">
        <v>6306</v>
      </c>
    </row>
    <row r="51" spans="2:10">
      <c r="B51" s="411">
        <v>201405110150992</v>
      </c>
      <c r="C51" s="412" t="s">
        <v>3165</v>
      </c>
      <c r="D51" s="413" t="s">
        <v>3667</v>
      </c>
      <c r="E51" s="413" t="s">
        <v>600</v>
      </c>
      <c r="F51" s="414">
        <v>43911.624120370368</v>
      </c>
      <c r="G51" s="413" t="s">
        <v>3669</v>
      </c>
      <c r="I51" s="486" t="s">
        <v>598</v>
      </c>
      <c r="J51" s="417">
        <v>11</v>
      </c>
    </row>
    <row r="52" spans="2:10" ht="24">
      <c r="B52" s="411">
        <v>201401110151555</v>
      </c>
      <c r="C52" s="412" t="s">
        <v>3150</v>
      </c>
      <c r="D52" s="413" t="s">
        <v>3670</v>
      </c>
      <c r="E52" s="413" t="s">
        <v>600</v>
      </c>
      <c r="F52" s="414">
        <v>43909.661030092589</v>
      </c>
      <c r="G52" s="413" t="s">
        <v>3671</v>
      </c>
      <c r="I52" s="486" t="s">
        <v>2911</v>
      </c>
      <c r="J52" s="417">
        <v>9</v>
      </c>
    </row>
    <row r="53" spans="2:10" ht="24">
      <c r="B53" s="411">
        <v>201401110151553</v>
      </c>
      <c r="C53" s="412" t="s">
        <v>3150</v>
      </c>
      <c r="D53" s="413" t="s">
        <v>3672</v>
      </c>
      <c r="E53" s="413" t="s">
        <v>600</v>
      </c>
      <c r="F53" s="414">
        <v>43909.50708333333</v>
      </c>
      <c r="G53" s="413" t="s">
        <v>3674</v>
      </c>
      <c r="I53" s="486" t="s">
        <v>601</v>
      </c>
      <c r="J53" s="417">
        <v>10</v>
      </c>
    </row>
    <row r="54" spans="2:10" ht="24">
      <c r="B54" s="411">
        <v>201404110150554</v>
      </c>
      <c r="C54" s="412" t="s">
        <v>3675</v>
      </c>
      <c r="D54" s="413" t="s">
        <v>3672</v>
      </c>
      <c r="E54" s="413" t="s">
        <v>600</v>
      </c>
      <c r="F54" s="414">
        <v>43908.740486111114</v>
      </c>
      <c r="G54" s="413" t="s">
        <v>3676</v>
      </c>
      <c r="I54" s="486" t="s">
        <v>2916</v>
      </c>
      <c r="J54" s="417">
        <v>12</v>
      </c>
    </row>
    <row r="55" spans="2:10" ht="24">
      <c r="B55" s="411">
        <v>201408110150514</v>
      </c>
      <c r="C55" s="412" t="s">
        <v>3677</v>
      </c>
      <c r="D55" s="413" t="s">
        <v>3678</v>
      </c>
      <c r="E55" s="413" t="s">
        <v>600</v>
      </c>
      <c r="F55" s="414">
        <v>43904.385046296295</v>
      </c>
      <c r="G55" s="413" t="s">
        <v>3680</v>
      </c>
      <c r="I55" s="486" t="s">
        <v>2918</v>
      </c>
      <c r="J55" s="417">
        <v>9</v>
      </c>
    </row>
    <row r="56" spans="2:10" ht="24">
      <c r="B56" s="411">
        <v>201401110151564</v>
      </c>
      <c r="C56" s="412" t="s">
        <v>3150</v>
      </c>
      <c r="D56" s="413" t="s">
        <v>3683</v>
      </c>
      <c r="E56" s="413" t="s">
        <v>3685</v>
      </c>
      <c r="F56" s="414">
        <v>43911.507569444446</v>
      </c>
      <c r="G56" s="413" t="s">
        <v>3686</v>
      </c>
      <c r="I56" s="486" t="s">
        <v>2921</v>
      </c>
      <c r="J56" s="417">
        <v>9</v>
      </c>
    </row>
    <row r="57" spans="2:10" ht="24">
      <c r="B57" s="411">
        <v>201403110150558</v>
      </c>
      <c r="C57" s="412" t="s">
        <v>3681</v>
      </c>
      <c r="D57" s="413" t="s">
        <v>3683</v>
      </c>
      <c r="E57" s="413" t="s">
        <v>3685</v>
      </c>
      <c r="F57" s="414">
        <v>43910.6409375</v>
      </c>
      <c r="G57" s="413" t="s">
        <v>3687</v>
      </c>
      <c r="I57" s="486" t="s">
        <v>2931</v>
      </c>
      <c r="J57" s="417">
        <v>7</v>
      </c>
    </row>
    <row r="58" spans="2:10" ht="24">
      <c r="B58" s="411">
        <v>201401110151545</v>
      </c>
      <c r="C58" s="412" t="s">
        <v>3150</v>
      </c>
      <c r="D58" s="413" t="s">
        <v>3688</v>
      </c>
      <c r="E58" s="413" t="s">
        <v>3685</v>
      </c>
      <c r="F58" s="414">
        <v>43908.692662037036</v>
      </c>
      <c r="G58" s="413" t="s">
        <v>3690</v>
      </c>
      <c r="I58" s="486" t="s">
        <v>2933</v>
      </c>
      <c r="J58" s="417">
        <v>11</v>
      </c>
    </row>
    <row r="59" spans="2:10" ht="24">
      <c r="B59" s="411">
        <v>201404110150551</v>
      </c>
      <c r="C59" s="412" t="s">
        <v>3675</v>
      </c>
      <c r="D59" s="413" t="s">
        <v>3683</v>
      </c>
      <c r="E59" s="413" t="s">
        <v>3685</v>
      </c>
      <c r="F59" s="414">
        <v>43906.578981481478</v>
      </c>
      <c r="G59" s="413" t="s">
        <v>3691</v>
      </c>
      <c r="I59" s="486" t="s">
        <v>602</v>
      </c>
      <c r="J59" s="417">
        <v>9</v>
      </c>
    </row>
    <row r="60" spans="2:10" ht="24">
      <c r="B60" s="411">
        <v>201401110151526</v>
      </c>
      <c r="C60" s="412" t="s">
        <v>3150</v>
      </c>
      <c r="D60" s="413" t="s">
        <v>3683</v>
      </c>
      <c r="E60" s="413" t="s">
        <v>3685</v>
      </c>
      <c r="F60" s="414">
        <v>43904.708634259259</v>
      </c>
      <c r="G60" s="413" t="s">
        <v>3692</v>
      </c>
      <c r="I60" s="486" t="s">
        <v>3685</v>
      </c>
      <c r="J60" s="417">
        <v>7</v>
      </c>
    </row>
    <row r="61" spans="2:10" ht="24">
      <c r="B61" s="411">
        <v>201401110151518</v>
      </c>
      <c r="C61" s="412" t="s">
        <v>3150</v>
      </c>
      <c r="D61" s="413" t="s">
        <v>3683</v>
      </c>
      <c r="E61" s="413" t="s">
        <v>3685</v>
      </c>
      <c r="F61" s="414">
        <v>43904.442719907405</v>
      </c>
      <c r="G61" s="413" t="s">
        <v>3693</v>
      </c>
      <c r="I61" s="486" t="s">
        <v>600</v>
      </c>
      <c r="J61" s="417">
        <v>5</v>
      </c>
    </row>
    <row r="62" spans="2:10" ht="24">
      <c r="B62" s="411">
        <v>201405110150960</v>
      </c>
      <c r="C62" s="412" t="s">
        <v>3165</v>
      </c>
      <c r="D62" s="413" t="s">
        <v>3683</v>
      </c>
      <c r="E62" s="413" t="s">
        <v>3685</v>
      </c>
      <c r="F62" s="414">
        <v>43899.634837962964</v>
      </c>
      <c r="G62" s="413" t="s">
        <v>3694</v>
      </c>
      <c r="I62" s="486" t="s">
        <v>689</v>
      </c>
      <c r="J62" s="417">
        <v>99</v>
      </c>
    </row>
    <row r="63" spans="2:10" ht="24">
      <c r="B63" s="411">
        <v>201401110151570</v>
      </c>
      <c r="C63" s="412" t="s">
        <v>3150</v>
      </c>
      <c r="D63" s="413" t="s">
        <v>3695</v>
      </c>
      <c r="E63" s="413" t="s">
        <v>602</v>
      </c>
      <c r="F63" s="414">
        <v>43913.993958333333</v>
      </c>
      <c r="G63" s="413" t="s">
        <v>3696</v>
      </c>
    </row>
    <row r="64" spans="2:10" ht="24">
      <c r="B64" s="411">
        <v>201401110151566</v>
      </c>
      <c r="C64" s="412" t="s">
        <v>3150</v>
      </c>
      <c r="D64" s="413" t="s">
        <v>3697</v>
      </c>
      <c r="E64" s="413" t="s">
        <v>602</v>
      </c>
      <c r="F64" s="414">
        <v>43911.747916666667</v>
      </c>
      <c r="G64" s="413" t="s">
        <v>3699</v>
      </c>
    </row>
    <row r="65" spans="2:7" ht="24">
      <c r="B65" s="411">
        <v>201401110151565</v>
      </c>
      <c r="C65" s="412" t="s">
        <v>3150</v>
      </c>
      <c r="D65" s="413" t="s">
        <v>3697</v>
      </c>
      <c r="E65" s="413" t="s">
        <v>602</v>
      </c>
      <c r="F65" s="414">
        <v>43911.72861111111</v>
      </c>
      <c r="G65" s="413" t="s">
        <v>3700</v>
      </c>
    </row>
    <row r="66" spans="2:7" ht="24">
      <c r="B66" s="411">
        <v>201405110150991</v>
      </c>
      <c r="C66" s="412" t="s">
        <v>3165</v>
      </c>
      <c r="D66" s="413" t="s">
        <v>3701</v>
      </c>
      <c r="E66" s="413" t="s">
        <v>602</v>
      </c>
      <c r="F66" s="414">
        <v>43910.752604166664</v>
      </c>
      <c r="G66" s="413" t="s">
        <v>3702</v>
      </c>
    </row>
    <row r="67" spans="2:7" ht="24">
      <c r="B67" s="411">
        <v>201401110151557</v>
      </c>
      <c r="C67" s="412" t="s">
        <v>3150</v>
      </c>
      <c r="D67" s="413" t="s">
        <v>3695</v>
      </c>
      <c r="E67" s="413" t="s">
        <v>602</v>
      </c>
      <c r="F67" s="414">
        <v>43909.751956018517</v>
      </c>
      <c r="G67" s="413" t="s">
        <v>3703</v>
      </c>
    </row>
    <row r="68" spans="2:7" ht="24">
      <c r="B68" s="411">
        <v>201401110151556</v>
      </c>
      <c r="C68" s="412" t="s">
        <v>3150</v>
      </c>
      <c r="D68" s="413" t="s">
        <v>3701</v>
      </c>
      <c r="E68" s="413" t="s">
        <v>602</v>
      </c>
      <c r="F68" s="414">
        <v>43909.719108796293</v>
      </c>
      <c r="G68" s="413" t="s">
        <v>3704</v>
      </c>
    </row>
    <row r="69" spans="2:7" ht="24">
      <c r="B69" s="411">
        <v>201403110150557</v>
      </c>
      <c r="C69" s="412" t="s">
        <v>3681</v>
      </c>
      <c r="D69" s="413" t="s">
        <v>3705</v>
      </c>
      <c r="E69" s="413" t="s">
        <v>602</v>
      </c>
      <c r="F69" s="414">
        <v>43909.715648148151</v>
      </c>
      <c r="G69" s="413" t="s">
        <v>3706</v>
      </c>
    </row>
    <row r="70" spans="2:7" ht="24">
      <c r="B70" s="411">
        <v>201401110151554</v>
      </c>
      <c r="C70" s="412" t="s">
        <v>3150</v>
      </c>
      <c r="D70" s="413" t="s">
        <v>3701</v>
      </c>
      <c r="E70" s="413" t="s">
        <v>602</v>
      </c>
      <c r="F70" s="414">
        <v>43909.623391203706</v>
      </c>
      <c r="G70" s="413" t="s">
        <v>3707</v>
      </c>
    </row>
    <row r="71" spans="2:7" ht="24">
      <c r="B71" s="411">
        <v>201408110150530</v>
      </c>
      <c r="C71" s="412" t="s">
        <v>3677</v>
      </c>
      <c r="D71" s="413" t="s">
        <v>3708</v>
      </c>
      <c r="E71" s="413" t="s">
        <v>602</v>
      </c>
      <c r="F71" s="414">
        <v>43909.514837962961</v>
      </c>
      <c r="G71" s="413" t="s">
        <v>3709</v>
      </c>
    </row>
    <row r="72" spans="2:7" ht="24">
      <c r="B72" s="411">
        <v>201413110150263</v>
      </c>
      <c r="C72" s="412" t="s">
        <v>3711</v>
      </c>
      <c r="D72" s="413" t="s">
        <v>3712</v>
      </c>
      <c r="E72" s="413" t="s">
        <v>2933</v>
      </c>
      <c r="F72" s="414">
        <v>43911.466840277775</v>
      </c>
      <c r="G72" s="413" t="s">
        <v>3714</v>
      </c>
    </row>
    <row r="73" spans="2:7" ht="24">
      <c r="B73" s="411">
        <v>201413110150262</v>
      </c>
      <c r="C73" s="412" t="s">
        <v>3711</v>
      </c>
      <c r="D73" s="413" t="s">
        <v>3715</v>
      </c>
      <c r="E73" s="413" t="s">
        <v>2933</v>
      </c>
      <c r="F73" s="414">
        <v>43910.431145833332</v>
      </c>
      <c r="G73" s="413" t="s">
        <v>3716</v>
      </c>
    </row>
    <row r="74" spans="2:7" ht="24">
      <c r="B74" s="411">
        <v>201413110150261</v>
      </c>
      <c r="C74" s="412" t="s">
        <v>3711</v>
      </c>
      <c r="D74" s="413" t="s">
        <v>3715</v>
      </c>
      <c r="E74" s="413" t="s">
        <v>2933</v>
      </c>
      <c r="F74" s="414">
        <v>43908.709537037037</v>
      </c>
      <c r="G74" s="413" t="s">
        <v>3717</v>
      </c>
    </row>
    <row r="75" spans="2:7" ht="24">
      <c r="B75" s="411">
        <v>201413110150260</v>
      </c>
      <c r="C75" s="412" t="s">
        <v>3711</v>
      </c>
      <c r="D75" s="413" t="s">
        <v>3712</v>
      </c>
      <c r="E75" s="413" t="s">
        <v>2933</v>
      </c>
      <c r="F75" s="414">
        <v>43907.399247685185</v>
      </c>
      <c r="G75" s="413" t="s">
        <v>3718</v>
      </c>
    </row>
    <row r="76" spans="2:7" ht="24">
      <c r="B76" s="411">
        <v>201413110150258</v>
      </c>
      <c r="C76" s="412" t="s">
        <v>3711</v>
      </c>
      <c r="D76" s="413" t="s">
        <v>3715</v>
      </c>
      <c r="E76" s="413" t="s">
        <v>2933</v>
      </c>
      <c r="F76" s="414">
        <v>43906.690393518518</v>
      </c>
      <c r="G76" s="413" t="s">
        <v>3719</v>
      </c>
    </row>
    <row r="77" spans="2:7" ht="24">
      <c r="B77" s="411">
        <v>201413110150257</v>
      </c>
      <c r="C77" s="412" t="s">
        <v>3711</v>
      </c>
      <c r="D77" s="413" t="s">
        <v>3712</v>
      </c>
      <c r="E77" s="413" t="s">
        <v>2933</v>
      </c>
      <c r="F77" s="414">
        <v>43901.524074074077</v>
      </c>
      <c r="G77" s="413" t="s">
        <v>3720</v>
      </c>
    </row>
    <row r="78" spans="2:7" ht="24">
      <c r="B78" s="411">
        <v>201413110150250</v>
      </c>
      <c r="C78" s="412" t="s">
        <v>3711</v>
      </c>
      <c r="D78" s="413" t="s">
        <v>3712</v>
      </c>
      <c r="E78" s="413" t="s">
        <v>2933</v>
      </c>
      <c r="F78" s="414">
        <v>43890.760625000003</v>
      </c>
      <c r="G78" s="413" t="s">
        <v>3721</v>
      </c>
    </row>
    <row r="79" spans="2:7" ht="24">
      <c r="B79" s="411">
        <v>201413110150230</v>
      </c>
      <c r="C79" s="412" t="s">
        <v>3711</v>
      </c>
      <c r="D79" s="413" t="s">
        <v>3722</v>
      </c>
      <c r="E79" s="413" t="s">
        <v>2933</v>
      </c>
      <c r="F79" s="414">
        <v>43872.408067129632</v>
      </c>
      <c r="G79" s="413" t="s">
        <v>3724</v>
      </c>
    </row>
    <row r="80" spans="2:7" ht="24">
      <c r="B80" s="411">
        <v>201413110150215</v>
      </c>
      <c r="C80" s="412" t="s">
        <v>3711</v>
      </c>
      <c r="D80" s="413" t="s">
        <v>3725</v>
      </c>
      <c r="E80" s="413" t="s">
        <v>2933</v>
      </c>
      <c r="F80" s="414">
        <v>43855.543356481481</v>
      </c>
      <c r="G80" s="413" t="s">
        <v>3727</v>
      </c>
    </row>
    <row r="81" spans="2:7" ht="24">
      <c r="B81" s="411">
        <v>201413110150208</v>
      </c>
      <c r="C81" s="412" t="s">
        <v>3711</v>
      </c>
      <c r="D81" s="413" t="s">
        <v>3728</v>
      </c>
      <c r="E81" s="413" t="s">
        <v>2933</v>
      </c>
      <c r="F81" s="414">
        <v>43848.756111111114</v>
      </c>
      <c r="G81" s="413" t="s">
        <v>3729</v>
      </c>
    </row>
    <row r="82" spans="2:7" ht="24">
      <c r="B82" s="411">
        <v>201413110150201</v>
      </c>
      <c r="C82" s="412" t="s">
        <v>3711</v>
      </c>
      <c r="D82" s="413" t="s">
        <v>3728</v>
      </c>
      <c r="E82" s="413" t="s">
        <v>2933</v>
      </c>
      <c r="F82" s="414">
        <v>43841.741168981483</v>
      </c>
      <c r="G82" s="413" t="s">
        <v>3730</v>
      </c>
    </row>
    <row r="83" spans="2:7">
      <c r="B83" s="411">
        <v>201402110151237</v>
      </c>
      <c r="C83" s="412" t="s">
        <v>3159</v>
      </c>
      <c r="D83" s="413" t="s">
        <v>3731</v>
      </c>
      <c r="E83" s="413" t="s">
        <v>2931</v>
      </c>
      <c r="F83" s="414">
        <v>43908.667175925926</v>
      </c>
      <c r="G83" s="413" t="s">
        <v>3733</v>
      </c>
    </row>
    <row r="84" spans="2:7" ht="24">
      <c r="B84" s="411">
        <v>201401110151523</v>
      </c>
      <c r="C84" s="412" t="s">
        <v>3150</v>
      </c>
      <c r="D84" s="413" t="s">
        <v>3734</v>
      </c>
      <c r="E84" s="413" t="s">
        <v>2931</v>
      </c>
      <c r="F84" s="414">
        <v>43904.636759259258</v>
      </c>
      <c r="G84" s="413" t="s">
        <v>3735</v>
      </c>
    </row>
    <row r="85" spans="2:7">
      <c r="B85" s="411">
        <v>201402110151228</v>
      </c>
      <c r="C85" s="412" t="s">
        <v>3159</v>
      </c>
      <c r="D85" s="413" t="s">
        <v>3736</v>
      </c>
      <c r="E85" s="413" t="s">
        <v>2931</v>
      </c>
      <c r="F85" s="414">
        <v>43904.412280092591</v>
      </c>
      <c r="G85" s="413" t="s">
        <v>3738</v>
      </c>
    </row>
    <row r="86" spans="2:7" ht="24">
      <c r="B86" s="411">
        <v>201401110151516</v>
      </c>
      <c r="C86" s="412" t="s">
        <v>3150</v>
      </c>
      <c r="D86" s="413" t="s">
        <v>3736</v>
      </c>
      <c r="E86" s="413" t="s">
        <v>2931</v>
      </c>
      <c r="F86" s="414">
        <v>43903.66815972222</v>
      </c>
      <c r="G86" s="413" t="s">
        <v>3739</v>
      </c>
    </row>
    <row r="87" spans="2:7">
      <c r="B87" s="411">
        <v>201402110250028</v>
      </c>
      <c r="C87" s="412" t="s">
        <v>3159</v>
      </c>
      <c r="D87" s="413" t="s">
        <v>3731</v>
      </c>
      <c r="E87" s="413" t="s">
        <v>2931</v>
      </c>
      <c r="F87" s="414">
        <v>43902.449756944443</v>
      </c>
      <c r="G87" s="413" t="s">
        <v>3740</v>
      </c>
    </row>
    <row r="88" spans="2:7" ht="24">
      <c r="B88" s="411">
        <v>201408110150509</v>
      </c>
      <c r="C88" s="412" t="s">
        <v>3677</v>
      </c>
      <c r="D88" s="413" t="s">
        <v>3731</v>
      </c>
      <c r="E88" s="413" t="s">
        <v>2931</v>
      </c>
      <c r="F88" s="414">
        <v>43901.539965277778</v>
      </c>
      <c r="G88" s="413" t="s">
        <v>3741</v>
      </c>
    </row>
    <row r="89" spans="2:7" ht="24">
      <c r="B89" s="411">
        <v>201406110150280</v>
      </c>
      <c r="C89" s="412" t="s">
        <v>3682</v>
      </c>
      <c r="D89" s="413" t="s">
        <v>3742</v>
      </c>
      <c r="E89" s="413" t="s">
        <v>2931</v>
      </c>
      <c r="F89" s="414">
        <v>43894.7028587963</v>
      </c>
      <c r="G89" s="413" t="s">
        <v>3744</v>
      </c>
    </row>
    <row r="90" spans="2:7" ht="24">
      <c r="B90" s="411">
        <v>201405110150983</v>
      </c>
      <c r="C90" s="412" t="s">
        <v>3165</v>
      </c>
      <c r="D90" s="413" t="s">
        <v>3746</v>
      </c>
      <c r="E90" s="413" t="s">
        <v>2921</v>
      </c>
      <c r="F90" s="414">
        <v>43908.70957175926</v>
      </c>
      <c r="G90" s="413" t="s">
        <v>3748</v>
      </c>
    </row>
    <row r="91" spans="2:7" ht="24">
      <c r="B91" s="411">
        <v>201401110151544</v>
      </c>
      <c r="C91" s="412" t="s">
        <v>3150</v>
      </c>
      <c r="D91" s="413" t="s">
        <v>3746</v>
      </c>
      <c r="E91" s="413" t="s">
        <v>2921</v>
      </c>
      <c r="F91" s="414">
        <v>43908.682615740741</v>
      </c>
      <c r="G91" s="413" t="s">
        <v>3749</v>
      </c>
    </row>
    <row r="92" spans="2:7" ht="24">
      <c r="B92" s="411">
        <v>201408110150523</v>
      </c>
      <c r="C92" s="412" t="s">
        <v>3677</v>
      </c>
      <c r="D92" s="413" t="s">
        <v>3750</v>
      </c>
      <c r="E92" s="413" t="s">
        <v>2921</v>
      </c>
      <c r="F92" s="414">
        <v>43908.673206018517</v>
      </c>
      <c r="G92" s="413" t="s">
        <v>3752</v>
      </c>
    </row>
    <row r="93" spans="2:7" ht="24">
      <c r="B93" s="411">
        <v>201401110151542</v>
      </c>
      <c r="C93" s="412" t="s">
        <v>3150</v>
      </c>
      <c r="D93" s="413" t="s">
        <v>3746</v>
      </c>
      <c r="E93" s="413" t="s">
        <v>2921</v>
      </c>
      <c r="F93" s="414">
        <v>43908.666122685187</v>
      </c>
      <c r="G93" s="413" t="s">
        <v>3753</v>
      </c>
    </row>
    <row r="94" spans="2:7" ht="24">
      <c r="B94" s="411">
        <v>201401110151541</v>
      </c>
      <c r="C94" s="412" t="s">
        <v>3150</v>
      </c>
      <c r="D94" s="413" t="s">
        <v>3746</v>
      </c>
      <c r="E94" s="413" t="s">
        <v>2921</v>
      </c>
      <c r="F94" s="414">
        <v>43908.648449074077</v>
      </c>
      <c r="G94" s="413" t="s">
        <v>3754</v>
      </c>
    </row>
    <row r="95" spans="2:7" ht="24">
      <c r="B95" s="411">
        <v>201401110151540</v>
      </c>
      <c r="C95" s="412" t="s">
        <v>3150</v>
      </c>
      <c r="D95" s="413" t="s">
        <v>3746</v>
      </c>
      <c r="E95" s="413" t="s">
        <v>2921</v>
      </c>
      <c r="F95" s="414">
        <v>43908.541527777779</v>
      </c>
      <c r="G95" s="413" t="s">
        <v>3755</v>
      </c>
    </row>
    <row r="96" spans="2:7" ht="24">
      <c r="B96" s="411">
        <v>201405110150979</v>
      </c>
      <c r="C96" s="412" t="s">
        <v>3165</v>
      </c>
      <c r="D96" s="413" t="s">
        <v>3746</v>
      </c>
      <c r="E96" s="413" t="s">
        <v>2921</v>
      </c>
      <c r="F96" s="414">
        <v>43908.441643518519</v>
      </c>
      <c r="G96" s="413" t="s">
        <v>3756</v>
      </c>
    </row>
    <row r="97" spans="2:7">
      <c r="B97" s="411">
        <v>201403110150552</v>
      </c>
      <c r="C97" s="412" t="s">
        <v>3681</v>
      </c>
      <c r="D97" s="413" t="s">
        <v>3746</v>
      </c>
      <c r="E97" s="413" t="s">
        <v>2921</v>
      </c>
      <c r="F97" s="414">
        <v>43907.707256944443</v>
      </c>
      <c r="G97" s="413" t="s">
        <v>3757</v>
      </c>
    </row>
    <row r="98" spans="2:7" ht="24">
      <c r="B98" s="411">
        <v>201405110150290</v>
      </c>
      <c r="C98" s="412" t="s">
        <v>3165</v>
      </c>
      <c r="D98" s="413" t="s">
        <v>3758</v>
      </c>
      <c r="E98" s="413" t="s">
        <v>2921</v>
      </c>
      <c r="F98" s="414">
        <v>43671.51703703704</v>
      </c>
      <c r="G98" s="413" t="s">
        <v>3760</v>
      </c>
    </row>
    <row r="99" spans="2:7" ht="24">
      <c r="B99" s="411">
        <v>201405110250020</v>
      </c>
      <c r="C99" s="412" t="s">
        <v>3165</v>
      </c>
      <c r="D99" s="413" t="s">
        <v>3761</v>
      </c>
      <c r="E99" s="413" t="s">
        <v>2918</v>
      </c>
      <c r="F99" s="414">
        <v>43914.466608796298</v>
      </c>
      <c r="G99" s="413" t="s">
        <v>3763</v>
      </c>
    </row>
    <row r="100" spans="2:7" ht="24">
      <c r="B100" s="411">
        <v>201401110151567</v>
      </c>
      <c r="C100" s="412" t="s">
        <v>3150</v>
      </c>
      <c r="D100" s="413" t="s">
        <v>3764</v>
      </c>
      <c r="E100" s="413" t="s">
        <v>2918</v>
      </c>
      <c r="F100" s="414">
        <v>43911.755752314813</v>
      </c>
      <c r="G100" s="413" t="s">
        <v>3766</v>
      </c>
    </row>
    <row r="101" spans="2:7" ht="24">
      <c r="B101" s="411">
        <v>201402110250029</v>
      </c>
      <c r="C101" s="412" t="s">
        <v>3159</v>
      </c>
      <c r="D101" s="413" t="s">
        <v>3767</v>
      </c>
      <c r="E101" s="413" t="s">
        <v>2918</v>
      </c>
      <c r="F101" s="414">
        <v>43911.609178240738</v>
      </c>
      <c r="G101" s="413" t="s">
        <v>3769</v>
      </c>
    </row>
    <row r="102" spans="2:7" ht="24">
      <c r="B102" s="411">
        <v>201405110150990</v>
      </c>
      <c r="C102" s="412" t="s">
        <v>3165</v>
      </c>
      <c r="D102" s="413" t="s">
        <v>3770</v>
      </c>
      <c r="E102" s="413" t="s">
        <v>2918</v>
      </c>
      <c r="F102" s="414">
        <v>43910.731377314813</v>
      </c>
      <c r="G102" s="413" t="s">
        <v>3772</v>
      </c>
    </row>
    <row r="103" spans="2:7" ht="24">
      <c r="B103" s="411">
        <v>201408110150531</v>
      </c>
      <c r="C103" s="412" t="s">
        <v>3677</v>
      </c>
      <c r="D103" s="413" t="s">
        <v>3764</v>
      </c>
      <c r="E103" s="413" t="s">
        <v>2918</v>
      </c>
      <c r="F103" s="414">
        <v>43910.718564814815</v>
      </c>
      <c r="G103" s="413" t="s">
        <v>3773</v>
      </c>
    </row>
    <row r="104" spans="2:7" ht="24">
      <c r="B104" s="411">
        <v>201405110150980</v>
      </c>
      <c r="C104" s="412" t="s">
        <v>3165</v>
      </c>
      <c r="D104" s="413" t="s">
        <v>3770</v>
      </c>
      <c r="E104" s="413" t="s">
        <v>2918</v>
      </c>
      <c r="F104" s="414">
        <v>43908.444178240738</v>
      </c>
      <c r="G104" s="413" t="s">
        <v>3774</v>
      </c>
    </row>
    <row r="105" spans="2:7" ht="24">
      <c r="B105" s="411">
        <v>201401110151524</v>
      </c>
      <c r="C105" s="412" t="s">
        <v>3150</v>
      </c>
      <c r="D105" s="413" t="s">
        <v>3775</v>
      </c>
      <c r="E105" s="413" t="s">
        <v>2918</v>
      </c>
      <c r="F105" s="414">
        <v>43904.687326388892</v>
      </c>
      <c r="G105" s="413" t="s">
        <v>3776</v>
      </c>
    </row>
    <row r="106" spans="2:7" ht="24">
      <c r="B106" s="411">
        <v>201401110151514</v>
      </c>
      <c r="C106" s="412" t="s">
        <v>3150</v>
      </c>
      <c r="D106" s="413" t="s">
        <v>3770</v>
      </c>
      <c r="E106" s="413" t="s">
        <v>2918</v>
      </c>
      <c r="F106" s="414">
        <v>43903.640833333331</v>
      </c>
      <c r="G106" s="413" t="s">
        <v>3777</v>
      </c>
    </row>
    <row r="107" spans="2:7" ht="24">
      <c r="B107" s="411">
        <v>201408110150511</v>
      </c>
      <c r="C107" s="412" t="s">
        <v>3677</v>
      </c>
      <c r="D107" s="413" t="s">
        <v>3778</v>
      </c>
      <c r="E107" s="413" t="s">
        <v>2918</v>
      </c>
      <c r="F107" s="414">
        <v>43903.479351851849</v>
      </c>
      <c r="G107" s="413" t="s">
        <v>3780</v>
      </c>
    </row>
    <row r="108" spans="2:7" ht="24">
      <c r="B108" s="411">
        <v>201405110350033</v>
      </c>
      <c r="C108" s="412" t="s">
        <v>3165</v>
      </c>
      <c r="D108" s="413" t="s">
        <v>3781</v>
      </c>
      <c r="E108" s="413" t="s">
        <v>2916</v>
      </c>
      <c r="F108" s="414">
        <v>43911.551400462966</v>
      </c>
      <c r="G108" s="413" t="s">
        <v>3710</v>
      </c>
    </row>
    <row r="109" spans="2:7" ht="24">
      <c r="B109" s="411">
        <v>201401110151538</v>
      </c>
      <c r="C109" s="412" t="s">
        <v>3150</v>
      </c>
      <c r="D109" s="413" t="s">
        <v>3781</v>
      </c>
      <c r="E109" s="413" t="s">
        <v>2916</v>
      </c>
      <c r="F109" s="414">
        <v>43908.500023148146</v>
      </c>
      <c r="G109" s="413" t="s">
        <v>3783</v>
      </c>
    </row>
    <row r="110" spans="2:7" ht="24">
      <c r="B110" s="411">
        <v>201401110151537</v>
      </c>
      <c r="C110" s="412" t="s">
        <v>3150</v>
      </c>
      <c r="D110" s="413" t="s">
        <v>3781</v>
      </c>
      <c r="E110" s="413" t="s">
        <v>2916</v>
      </c>
      <c r="F110" s="414">
        <v>43908.491597222222</v>
      </c>
      <c r="G110" s="413" t="s">
        <v>3784</v>
      </c>
    </row>
    <row r="111" spans="2:7">
      <c r="B111" s="411">
        <v>201403110150553</v>
      </c>
      <c r="C111" s="412" t="s">
        <v>3681</v>
      </c>
      <c r="D111" s="413" t="s">
        <v>3781</v>
      </c>
      <c r="E111" s="413" t="s">
        <v>2916</v>
      </c>
      <c r="F111" s="414">
        <v>43908.477951388886</v>
      </c>
      <c r="G111" s="413" t="s">
        <v>3785</v>
      </c>
    </row>
    <row r="112" spans="2:7" ht="24">
      <c r="B112" s="411">
        <v>201401110151535</v>
      </c>
      <c r="C112" s="412" t="s">
        <v>3150</v>
      </c>
      <c r="D112" s="413" t="s">
        <v>3781</v>
      </c>
      <c r="E112" s="413" t="s">
        <v>2916</v>
      </c>
      <c r="F112" s="414">
        <v>43908.446250000001</v>
      </c>
      <c r="G112" s="413" t="s">
        <v>3786</v>
      </c>
    </row>
    <row r="113" spans="2:7" ht="24">
      <c r="B113" s="411">
        <v>201401110151529</v>
      </c>
      <c r="C113" s="412" t="s">
        <v>3150</v>
      </c>
      <c r="D113" s="413" t="s">
        <v>3787</v>
      </c>
      <c r="E113" s="413" t="s">
        <v>2916</v>
      </c>
      <c r="F113" s="414">
        <v>43906.689328703702</v>
      </c>
      <c r="G113" s="413" t="s">
        <v>3789</v>
      </c>
    </row>
    <row r="114" spans="2:7" ht="24">
      <c r="B114" s="411">
        <v>201408110150515</v>
      </c>
      <c r="C114" s="412" t="s">
        <v>3677</v>
      </c>
      <c r="D114" s="413" t="s">
        <v>3781</v>
      </c>
      <c r="E114" s="413" t="s">
        <v>2916</v>
      </c>
      <c r="F114" s="414">
        <v>43904.438923611109</v>
      </c>
      <c r="G114" s="413" t="s">
        <v>3790</v>
      </c>
    </row>
    <row r="115" spans="2:7">
      <c r="B115" s="411">
        <v>201404110150540</v>
      </c>
      <c r="C115" s="412" t="s">
        <v>3675</v>
      </c>
      <c r="D115" s="413" t="s">
        <v>3781</v>
      </c>
      <c r="E115" s="413" t="s">
        <v>2916</v>
      </c>
      <c r="F115" s="414">
        <v>43897.525891203702</v>
      </c>
      <c r="G115" s="413" t="s">
        <v>3791</v>
      </c>
    </row>
    <row r="116" spans="2:7" ht="24">
      <c r="B116" s="411">
        <v>201405110150944</v>
      </c>
      <c r="C116" s="412" t="s">
        <v>3165</v>
      </c>
      <c r="D116" s="413" t="s">
        <v>3792</v>
      </c>
      <c r="E116" s="413" t="s">
        <v>2916</v>
      </c>
      <c r="F116" s="414">
        <v>43894.682905092595</v>
      </c>
      <c r="G116" s="413" t="s">
        <v>3794</v>
      </c>
    </row>
    <row r="117" spans="2:7" ht="24">
      <c r="B117" s="411">
        <v>201401110151441</v>
      </c>
      <c r="C117" s="412" t="s">
        <v>3150</v>
      </c>
      <c r="D117" s="413" t="s">
        <v>3795</v>
      </c>
      <c r="E117" s="413" t="s">
        <v>2916</v>
      </c>
      <c r="F117" s="414">
        <v>43892.730150462965</v>
      </c>
      <c r="G117" s="413" t="s">
        <v>3797</v>
      </c>
    </row>
    <row r="118" spans="2:7">
      <c r="B118" s="411">
        <v>201402110151176</v>
      </c>
      <c r="C118" s="412" t="s">
        <v>3159</v>
      </c>
      <c r="D118" s="413" t="s">
        <v>3781</v>
      </c>
      <c r="E118" s="413" t="s">
        <v>2916</v>
      </c>
      <c r="F118" s="414">
        <v>43885.688703703701</v>
      </c>
      <c r="G118" s="413" t="s">
        <v>3798</v>
      </c>
    </row>
    <row r="119" spans="2:7" ht="24">
      <c r="B119" s="411">
        <v>201402110151175</v>
      </c>
      <c r="C119" s="412" t="s">
        <v>3159</v>
      </c>
      <c r="D119" s="413" t="s">
        <v>3787</v>
      </c>
      <c r="E119" s="413" t="s">
        <v>2916</v>
      </c>
      <c r="F119" s="414">
        <v>43885.516053240739</v>
      </c>
      <c r="G119" s="413" t="s">
        <v>3799</v>
      </c>
    </row>
    <row r="120" spans="2:7">
      <c r="B120" s="411">
        <v>201405110150993</v>
      </c>
      <c r="C120" s="412" t="s">
        <v>3165</v>
      </c>
      <c r="D120" s="413" t="s">
        <v>3800</v>
      </c>
      <c r="E120" s="413" t="s">
        <v>601</v>
      </c>
      <c r="F120" s="414">
        <v>43911.664224537039</v>
      </c>
      <c r="G120" s="413" t="s">
        <v>3802</v>
      </c>
    </row>
    <row r="121" spans="2:7">
      <c r="B121" s="411">
        <v>201405110150985</v>
      </c>
      <c r="C121" s="412" t="s">
        <v>3165</v>
      </c>
      <c r="D121" s="413" t="s">
        <v>3803</v>
      </c>
      <c r="E121" s="413" t="s">
        <v>601</v>
      </c>
      <c r="F121" s="414">
        <v>43909.514803240738</v>
      </c>
      <c r="G121" s="413" t="s">
        <v>3805</v>
      </c>
    </row>
    <row r="122" spans="2:7" ht="24">
      <c r="B122" s="411">
        <v>201405110150984</v>
      </c>
      <c r="C122" s="412" t="s">
        <v>3165</v>
      </c>
      <c r="D122" s="413" t="s">
        <v>3806</v>
      </c>
      <c r="E122" s="413" t="s">
        <v>601</v>
      </c>
      <c r="F122" s="414">
        <v>43908.745439814818</v>
      </c>
      <c r="G122" s="413" t="s">
        <v>3808</v>
      </c>
    </row>
    <row r="123" spans="2:7">
      <c r="B123" s="411">
        <v>201404110150549</v>
      </c>
      <c r="C123" s="412" t="s">
        <v>3675</v>
      </c>
      <c r="D123" s="413" t="s">
        <v>3809</v>
      </c>
      <c r="E123" s="413" t="s">
        <v>601</v>
      </c>
      <c r="F123" s="414">
        <v>43904.439872685187</v>
      </c>
      <c r="G123" s="413" t="s">
        <v>3811</v>
      </c>
    </row>
    <row r="124" spans="2:7" ht="24">
      <c r="B124" s="411">
        <v>201405110150969</v>
      </c>
      <c r="C124" s="412" t="s">
        <v>3165</v>
      </c>
      <c r="D124" s="413" t="s">
        <v>3812</v>
      </c>
      <c r="E124" s="413" t="s">
        <v>601</v>
      </c>
      <c r="F124" s="414">
        <v>43902.739340277774</v>
      </c>
      <c r="G124" s="413" t="s">
        <v>3814</v>
      </c>
    </row>
    <row r="125" spans="2:7" ht="24">
      <c r="B125" s="411">
        <v>201408110150506</v>
      </c>
      <c r="C125" s="412" t="s">
        <v>3677</v>
      </c>
      <c r="D125" s="413" t="s">
        <v>3812</v>
      </c>
      <c r="E125" s="413" t="s">
        <v>601</v>
      </c>
      <c r="F125" s="414">
        <v>43899.661412037036</v>
      </c>
      <c r="G125" s="413" t="s">
        <v>3815</v>
      </c>
    </row>
    <row r="126" spans="2:7" ht="24">
      <c r="B126" s="411">
        <v>201401110151477</v>
      </c>
      <c r="C126" s="412" t="s">
        <v>3150</v>
      </c>
      <c r="D126" s="413" t="s">
        <v>3809</v>
      </c>
      <c r="E126" s="413" t="s">
        <v>601</v>
      </c>
      <c r="F126" s="414">
        <v>43899.623912037037</v>
      </c>
      <c r="G126" s="413" t="s">
        <v>3816</v>
      </c>
    </row>
    <row r="127" spans="2:7" ht="24">
      <c r="B127" s="411">
        <v>201401110151451</v>
      </c>
      <c r="C127" s="412" t="s">
        <v>3150</v>
      </c>
      <c r="D127" s="413" t="s">
        <v>3809</v>
      </c>
      <c r="E127" s="413" t="s">
        <v>601</v>
      </c>
      <c r="F127" s="414">
        <v>43895.644247685188</v>
      </c>
      <c r="G127" s="413" t="s">
        <v>3817</v>
      </c>
    </row>
    <row r="128" spans="2:7">
      <c r="B128" s="411">
        <v>201402110151198</v>
      </c>
      <c r="C128" s="412" t="s">
        <v>3159</v>
      </c>
      <c r="D128" s="413" t="s">
        <v>3812</v>
      </c>
      <c r="E128" s="413" t="s">
        <v>601</v>
      </c>
      <c r="F128" s="414">
        <v>43894.640925925924</v>
      </c>
      <c r="G128" s="413" t="s">
        <v>3818</v>
      </c>
    </row>
    <row r="129" spans="2:7" ht="24">
      <c r="B129" s="411">
        <v>201408110150479</v>
      </c>
      <c r="C129" s="412" t="s">
        <v>3677</v>
      </c>
      <c r="D129" s="413" t="s">
        <v>3819</v>
      </c>
      <c r="E129" s="413" t="s">
        <v>601</v>
      </c>
      <c r="F129" s="414">
        <v>43887.682245370372</v>
      </c>
      <c r="G129" s="413" t="s">
        <v>3821</v>
      </c>
    </row>
    <row r="130" spans="2:7" ht="36">
      <c r="B130" s="411">
        <v>201403110150556</v>
      </c>
      <c r="C130" s="412" t="s">
        <v>3681</v>
      </c>
      <c r="D130" s="413" t="s">
        <v>3822</v>
      </c>
      <c r="E130" s="413" t="s">
        <v>2911</v>
      </c>
      <c r="F130" s="414">
        <v>43909.595578703702</v>
      </c>
      <c r="G130" s="413" t="s">
        <v>3824</v>
      </c>
    </row>
    <row r="131" spans="2:7">
      <c r="B131" s="411">
        <v>201403110150555</v>
      </c>
      <c r="C131" s="412" t="s">
        <v>3681</v>
      </c>
      <c r="D131" s="413" t="s">
        <v>3825</v>
      </c>
      <c r="E131" s="413" t="s">
        <v>2911</v>
      </c>
      <c r="F131" s="414">
        <v>43909.475787037038</v>
      </c>
      <c r="G131" s="413" t="s">
        <v>3827</v>
      </c>
    </row>
    <row r="132" spans="2:7" ht="24">
      <c r="B132" s="411">
        <v>201401110151548</v>
      </c>
      <c r="C132" s="412" t="s">
        <v>3150</v>
      </c>
      <c r="D132" s="413" t="s">
        <v>3828</v>
      </c>
      <c r="E132" s="413" t="s">
        <v>2911</v>
      </c>
      <c r="F132" s="414">
        <v>43908.727569444447</v>
      </c>
      <c r="G132" s="413" t="s">
        <v>3830</v>
      </c>
    </row>
    <row r="133" spans="2:7" ht="24">
      <c r="B133" s="411">
        <v>201402110151232</v>
      </c>
      <c r="C133" s="412" t="s">
        <v>3159</v>
      </c>
      <c r="D133" s="413" t="s">
        <v>3831</v>
      </c>
      <c r="E133" s="413" t="s">
        <v>2911</v>
      </c>
      <c r="F133" s="414">
        <v>43907.612326388888</v>
      </c>
      <c r="G133" s="413" t="s">
        <v>3832</v>
      </c>
    </row>
    <row r="134" spans="2:7" ht="24">
      <c r="B134" s="411">
        <v>201406110150286</v>
      </c>
      <c r="C134" s="412" t="s">
        <v>3682</v>
      </c>
      <c r="D134" s="413" t="s">
        <v>3831</v>
      </c>
      <c r="E134" s="413" t="s">
        <v>2911</v>
      </c>
      <c r="F134" s="414">
        <v>43904.534814814811</v>
      </c>
      <c r="G134" s="413" t="s">
        <v>3833</v>
      </c>
    </row>
    <row r="135" spans="2:7" ht="24">
      <c r="B135" s="411">
        <v>201401110151519</v>
      </c>
      <c r="C135" s="412" t="s">
        <v>3150</v>
      </c>
      <c r="D135" s="413" t="s">
        <v>3834</v>
      </c>
      <c r="E135" s="413" t="s">
        <v>2911</v>
      </c>
      <c r="F135" s="414">
        <v>43904.462025462963</v>
      </c>
      <c r="G135" s="413" t="s">
        <v>3836</v>
      </c>
    </row>
    <row r="136" spans="2:7" ht="24">
      <c r="B136" s="411">
        <v>201401110151511</v>
      </c>
      <c r="C136" s="412" t="s">
        <v>3150</v>
      </c>
      <c r="D136" s="413" t="s">
        <v>3831</v>
      </c>
      <c r="E136" s="413" t="s">
        <v>2911</v>
      </c>
      <c r="F136" s="414">
        <v>43903.509155092594</v>
      </c>
      <c r="G136" s="413" t="s">
        <v>3837</v>
      </c>
    </row>
    <row r="137" spans="2:7" ht="24">
      <c r="B137" s="411">
        <v>201401110151505</v>
      </c>
      <c r="C137" s="412" t="s">
        <v>3150</v>
      </c>
      <c r="D137" s="413" t="s">
        <v>3822</v>
      </c>
      <c r="E137" s="413" t="s">
        <v>2911</v>
      </c>
      <c r="F137" s="414">
        <v>43902.759016203701</v>
      </c>
      <c r="G137" s="413" t="s">
        <v>3838</v>
      </c>
    </row>
    <row r="138" spans="2:7" ht="24">
      <c r="B138" s="411">
        <v>201401110151442</v>
      </c>
      <c r="C138" s="412" t="s">
        <v>3150</v>
      </c>
      <c r="D138" s="413" t="s">
        <v>3839</v>
      </c>
      <c r="E138" s="413" t="s">
        <v>2911</v>
      </c>
      <c r="F138" s="414">
        <v>43893.687256944446</v>
      </c>
      <c r="G138" s="413" t="s">
        <v>3841</v>
      </c>
    </row>
    <row r="139" spans="2:7" ht="24">
      <c r="B139" s="411">
        <v>201408110150529</v>
      </c>
      <c r="C139" s="412" t="s">
        <v>3677</v>
      </c>
      <c r="D139" s="413" t="s">
        <v>3842</v>
      </c>
      <c r="E139" s="413" t="s">
        <v>598</v>
      </c>
      <c r="F139" s="414">
        <v>43909.51226851852</v>
      </c>
      <c r="G139" s="413" t="s">
        <v>3844</v>
      </c>
    </row>
    <row r="140" spans="2:7" ht="24">
      <c r="B140" s="411">
        <v>201408110150527</v>
      </c>
      <c r="C140" s="412" t="s">
        <v>3677</v>
      </c>
      <c r="D140" s="413" t="s">
        <v>3842</v>
      </c>
      <c r="E140" s="413" t="s">
        <v>598</v>
      </c>
      <c r="F140" s="414">
        <v>43909.506805555553</v>
      </c>
      <c r="G140" s="413" t="s">
        <v>3845</v>
      </c>
    </row>
    <row r="141" spans="2:7" ht="24">
      <c r="B141" s="411">
        <v>201408110150526</v>
      </c>
      <c r="C141" s="412" t="s">
        <v>3677</v>
      </c>
      <c r="D141" s="413" t="s">
        <v>3842</v>
      </c>
      <c r="E141" s="413" t="s">
        <v>598</v>
      </c>
      <c r="F141" s="414">
        <v>43909.49486111111</v>
      </c>
      <c r="G141" s="413" t="s">
        <v>3846</v>
      </c>
    </row>
    <row r="142" spans="2:7" ht="24">
      <c r="B142" s="411">
        <v>201406110150289</v>
      </c>
      <c r="C142" s="412" t="s">
        <v>3682</v>
      </c>
      <c r="D142" s="413" t="s">
        <v>3847</v>
      </c>
      <c r="E142" s="413" t="s">
        <v>598</v>
      </c>
      <c r="F142" s="414">
        <v>43908.705694444441</v>
      </c>
      <c r="G142" s="413" t="s">
        <v>3849</v>
      </c>
    </row>
    <row r="143" spans="2:7" ht="24">
      <c r="B143" s="411">
        <v>201401110151509</v>
      </c>
      <c r="C143" s="412" t="s">
        <v>3150</v>
      </c>
      <c r="D143" s="413" t="s">
        <v>3842</v>
      </c>
      <c r="E143" s="413" t="s">
        <v>598</v>
      </c>
      <c r="F143" s="414">
        <v>43903.45820601852</v>
      </c>
      <c r="G143" s="413" t="s">
        <v>3850</v>
      </c>
    </row>
    <row r="144" spans="2:7" ht="24">
      <c r="B144" s="411">
        <v>201408110150503</v>
      </c>
      <c r="C144" s="412" t="s">
        <v>3677</v>
      </c>
      <c r="D144" s="413" t="s">
        <v>3842</v>
      </c>
      <c r="E144" s="413" t="s">
        <v>598</v>
      </c>
      <c r="F144" s="414">
        <v>43897.416666666664</v>
      </c>
      <c r="G144" s="413" t="s">
        <v>3851</v>
      </c>
    </row>
    <row r="145" spans="2:7" ht="24">
      <c r="B145" s="411">
        <v>201404110150539</v>
      </c>
      <c r="C145" s="412" t="s">
        <v>3675</v>
      </c>
      <c r="D145" s="413" t="s">
        <v>3852</v>
      </c>
      <c r="E145" s="413" t="s">
        <v>598</v>
      </c>
      <c r="F145" s="414">
        <v>43896.717152777775</v>
      </c>
      <c r="G145" s="413" t="s">
        <v>3853</v>
      </c>
    </row>
    <row r="146" spans="2:7" ht="24">
      <c r="B146" s="411">
        <v>201401110151410</v>
      </c>
      <c r="C146" s="412" t="s">
        <v>3150</v>
      </c>
      <c r="D146" s="413" t="s">
        <v>3847</v>
      </c>
      <c r="E146" s="413" t="s">
        <v>598</v>
      </c>
      <c r="F146" s="414">
        <v>43881.700648148151</v>
      </c>
      <c r="G146" s="413" t="s">
        <v>3854</v>
      </c>
    </row>
    <row r="147" spans="2:7" ht="24">
      <c r="B147" s="411">
        <v>201405110150892</v>
      </c>
      <c r="C147" s="412" t="s">
        <v>3165</v>
      </c>
      <c r="D147" s="413" t="s">
        <v>3847</v>
      </c>
      <c r="E147" s="413" t="s">
        <v>598</v>
      </c>
      <c r="F147" s="414">
        <v>43875.631782407407</v>
      </c>
      <c r="G147" s="413" t="s">
        <v>3745</v>
      </c>
    </row>
    <row r="148" spans="2:7" ht="24">
      <c r="B148" s="411">
        <v>201408110150438</v>
      </c>
      <c r="C148" s="412" t="s">
        <v>3677</v>
      </c>
      <c r="D148" s="413" t="s">
        <v>3847</v>
      </c>
      <c r="E148" s="413" t="s">
        <v>598</v>
      </c>
      <c r="F148" s="414">
        <v>43847.720057870371</v>
      </c>
      <c r="G148" s="413" t="s">
        <v>3855</v>
      </c>
    </row>
    <row r="149" spans="2:7">
      <c r="B149" s="411">
        <v>201402110151076</v>
      </c>
      <c r="C149" s="412" t="s">
        <v>3159</v>
      </c>
      <c r="D149" s="413" t="s">
        <v>3847</v>
      </c>
      <c r="E149" s="413" t="s">
        <v>598</v>
      </c>
      <c r="F149" s="414">
        <v>43847.429097222222</v>
      </c>
      <c r="G149" s="413" t="s">
        <v>3856</v>
      </c>
    </row>
  </sheetData>
  <pageMargins left="0.7" right="0.7" top="0.75" bottom="0.75" header="0.3" footer="0.3"/>
  <drawing r:id="rId2"/>
</worksheet>
</file>

<file path=xl/worksheets/sheet58.xml><?xml version="1.0" encoding="utf-8"?>
<worksheet xmlns="http://schemas.openxmlformats.org/spreadsheetml/2006/main" xmlns:r="http://schemas.openxmlformats.org/officeDocument/2006/relationships">
  <dimension ref="A1:B8"/>
  <sheetViews>
    <sheetView workbookViewId="0">
      <pane ySplit="1" topLeftCell="A2" activePane="bottomLeft" state="frozen"/>
      <selection pane="bottomLeft" activeCell="B8" sqref="B8"/>
    </sheetView>
  </sheetViews>
  <sheetFormatPr defaultRowHeight="15"/>
  <cols>
    <col min="1" max="1" width="12.5703125"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8" spans="1:2" ht="18.75">
      <c r="A8" s="227" t="s">
        <v>3187</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dimension ref="A1:W101"/>
  <sheetViews>
    <sheetView workbookViewId="0">
      <pane ySplit="1" topLeftCell="A2" activePane="bottomLeft" state="frozen"/>
      <selection pane="bottomLeft" activeCell="F3" sqref="F3"/>
    </sheetView>
  </sheetViews>
  <sheetFormatPr defaultRowHeight="15"/>
  <cols>
    <col min="1" max="1" width="14.85546875" bestFit="1" customWidth="1"/>
    <col min="2" max="2" width="14.7109375" customWidth="1"/>
    <col min="3" max="3" width="10.5703125" bestFit="1" customWidth="1"/>
    <col min="4" max="4" width="11.42578125" customWidth="1"/>
    <col min="5" max="5" width="10.7109375" bestFit="1" customWidth="1"/>
    <col min="6" max="6" width="13.7109375" bestFit="1" customWidth="1"/>
    <col min="7" max="7" width="9.28515625" bestFit="1" customWidth="1"/>
    <col min="9" max="9" width="16.140625"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18.75">
      <c r="A7" s="227" t="s">
        <v>3187</v>
      </c>
    </row>
    <row r="46" s="307" customFormat="1"/>
    <row r="85" spans="1:23" ht="16.5" customHeight="1">
      <c r="B85" s="455"/>
      <c r="C85" s="455"/>
      <c r="D85" s="455"/>
      <c r="E85" s="455"/>
      <c r="F85" s="455"/>
      <c r="G85" s="455"/>
      <c r="H85" s="455"/>
      <c r="I85" s="455"/>
      <c r="J85" s="455"/>
      <c r="K85" s="455"/>
      <c r="L85" s="456"/>
      <c r="M85" s="458"/>
      <c r="N85" s="458"/>
      <c r="O85" s="458"/>
      <c r="P85" s="458"/>
      <c r="Q85" s="458"/>
      <c r="R85" s="458"/>
      <c r="S85" s="458"/>
      <c r="T85" s="458"/>
      <c r="U85" s="458"/>
      <c r="W85" s="458"/>
    </row>
    <row r="86" spans="1:23" ht="16.5">
      <c r="B86" s="456"/>
      <c r="C86" s="456"/>
      <c r="D86" s="456"/>
      <c r="E86" s="456"/>
      <c r="F86" s="456"/>
      <c r="G86" s="456"/>
      <c r="H86" s="456"/>
      <c r="I86" s="456"/>
      <c r="J86" s="456"/>
      <c r="K86" s="456"/>
      <c r="L86" s="456"/>
      <c r="M86" s="458"/>
      <c r="N86" s="458"/>
      <c r="O86" s="458"/>
      <c r="P86" s="458"/>
      <c r="Q86" s="458"/>
      <c r="R86" s="458"/>
      <c r="S86" s="458"/>
      <c r="T86" s="458"/>
      <c r="U86" s="458"/>
      <c r="W86" s="458"/>
    </row>
    <row r="88" spans="1:23" ht="15.75">
      <c r="B88" s="487" t="s">
        <v>6307</v>
      </c>
      <c r="C88" s="487"/>
      <c r="D88" s="487"/>
      <c r="E88" s="487"/>
      <c r="F88" s="487"/>
      <c r="G88" s="487"/>
      <c r="H88" s="487"/>
      <c r="I88" s="487"/>
      <c r="J88" s="487"/>
      <c r="K88" s="487"/>
      <c r="L88" s="487"/>
      <c r="M88" s="487"/>
      <c r="N88" s="487"/>
      <c r="O88" s="487"/>
      <c r="P88" s="487"/>
      <c r="Q88" s="487"/>
    </row>
    <row r="89" spans="1:23" ht="15.75">
      <c r="B89" s="487" t="s">
        <v>6308</v>
      </c>
      <c r="C89" s="237"/>
      <c r="D89" s="237"/>
      <c r="E89" s="237"/>
      <c r="F89" s="237"/>
      <c r="G89" s="237"/>
      <c r="H89" s="237"/>
      <c r="I89" s="237"/>
      <c r="J89" s="237"/>
      <c r="K89" s="237"/>
      <c r="L89" s="237"/>
      <c r="M89" s="237"/>
    </row>
    <row r="90" spans="1:23">
      <c r="B90" s="237" t="s">
        <v>6309</v>
      </c>
    </row>
    <row r="91" spans="1:23" ht="18.75">
      <c r="A91" s="12" t="s">
        <v>261</v>
      </c>
    </row>
    <row r="92" spans="1:23" ht="15.75">
      <c r="B92" s="62" t="s">
        <v>6310</v>
      </c>
      <c r="C92" s="62" t="s">
        <v>3461</v>
      </c>
      <c r="F92" s="501" t="s">
        <v>6321</v>
      </c>
      <c r="G92" s="335"/>
      <c r="H92" s="335"/>
      <c r="I92" s="335"/>
      <c r="J92" s="335"/>
    </row>
    <row r="93" spans="1:23" ht="15.75">
      <c r="B93" s="2" t="s">
        <v>6311</v>
      </c>
      <c r="C93" s="2">
        <v>1600</v>
      </c>
      <c r="F93" s="501" t="s">
        <v>6322</v>
      </c>
      <c r="G93" s="335"/>
      <c r="H93" s="335"/>
      <c r="I93" s="335"/>
      <c r="J93" s="335"/>
    </row>
    <row r="94" spans="1:23" ht="15.75">
      <c r="B94" s="2" t="s">
        <v>6312</v>
      </c>
      <c r="C94" s="2">
        <v>1600</v>
      </c>
      <c r="F94" s="501" t="s">
        <v>6323</v>
      </c>
      <c r="G94" s="335"/>
      <c r="H94" s="335"/>
      <c r="I94" s="335"/>
      <c r="J94" s="335"/>
    </row>
    <row r="95" spans="1:23" ht="15.75">
      <c r="B95" s="2" t="s">
        <v>6313</v>
      </c>
      <c r="C95" s="2">
        <v>1900</v>
      </c>
      <c r="F95" s="482"/>
    </row>
    <row r="96" spans="1:23" ht="15.75">
      <c r="B96" s="2" t="s">
        <v>6314</v>
      </c>
      <c r="C96" s="2">
        <v>1400</v>
      </c>
      <c r="F96" s="501" t="s">
        <v>6346</v>
      </c>
      <c r="G96" s="335"/>
      <c r="H96" s="335"/>
      <c r="I96" s="335"/>
      <c r="J96" s="335"/>
    </row>
    <row r="97" spans="2:10" ht="15.75">
      <c r="B97" s="2" t="s">
        <v>6315</v>
      </c>
      <c r="C97" s="2">
        <v>2500</v>
      </c>
      <c r="F97" s="501" t="s">
        <v>6347</v>
      </c>
      <c r="G97" s="335"/>
      <c r="H97" s="335"/>
      <c r="I97" s="335"/>
      <c r="J97" s="335"/>
    </row>
    <row r="98" spans="2:10" ht="15.75">
      <c r="B98" s="2" t="s">
        <v>6316</v>
      </c>
      <c r="C98" s="2">
        <v>3000</v>
      </c>
      <c r="F98" s="501" t="s">
        <v>6350</v>
      </c>
      <c r="G98" s="335"/>
      <c r="H98" s="335"/>
      <c r="I98" s="335"/>
      <c r="J98" s="335"/>
    </row>
    <row r="99" spans="2:10" ht="15.75">
      <c r="B99" s="2" t="s">
        <v>6317</v>
      </c>
      <c r="C99" s="2">
        <v>2000</v>
      </c>
      <c r="F99" s="501" t="s">
        <v>6348</v>
      </c>
      <c r="G99" s="335"/>
      <c r="H99" s="335"/>
      <c r="I99" s="335"/>
      <c r="J99" s="335"/>
    </row>
    <row r="100" spans="2:10" ht="15.75">
      <c r="B100" s="2" t="s">
        <v>6318</v>
      </c>
      <c r="C100" s="2">
        <v>2500</v>
      </c>
      <c r="F100" s="501" t="s">
        <v>6349</v>
      </c>
      <c r="G100" s="335"/>
      <c r="H100" s="335"/>
      <c r="I100" s="335"/>
      <c r="J100" s="335"/>
    </row>
    <row r="101" spans="2:10">
      <c r="B101" s="2" t="s">
        <v>722</v>
      </c>
      <c r="C101" s="62">
        <f>SUM(C93:C100)</f>
        <v>16500</v>
      </c>
    </row>
  </sheetData>
  <scenarios current="1" show="1" sqref="C101">
    <scenario name="SCENARIO 1" locked="1" count="8" user="Santosh Malkar" comment="Sale by LOWER PAREL">
      <inputCells r="C93" val="1500"/>
      <inputCells r="C94" val="1500"/>
      <inputCells r="C95" val="1800"/>
      <inputCells r="C96" val="1500"/>
      <inputCells r="C97" val="2450"/>
      <inputCells r="C98" val="5000"/>
      <inputCells r="C99" val="2450"/>
      <inputCells r="C100" val="2355"/>
    </scenario>
    <scenario name="SCENARIO 2" locked="1" count="8" user="Santosh Malkar" comment="SALES BY ANDHERI&#10;Modified by Santosh Malkar on 24/07/2020">
      <inputCells r="C93" val="1600"/>
      <inputCells r="C94" val="1600"/>
      <inputCells r="C95" val="1900"/>
      <inputCells r="C96" val="1400"/>
      <inputCells r="C97" val="2500"/>
      <inputCells r="C98" val="3000"/>
      <inputCells r="C99" val="2000"/>
      <inputCells r="C100" val="2500"/>
    </scenario>
    <scenario name="SCENARIO 3" locked="1" count="8" user="Santosh Malkar" comment="SALES DONE BY BORIVALI&#10;">
      <inputCells r="C93" val="1200"/>
      <inputCells r="C94" val="1250"/>
      <inputCells r="C95" val="1650"/>
      <inputCells r="C96" val="1480"/>
      <inputCells r="C97" val="2500"/>
      <inputCells r="C98" val="5500"/>
      <inputCells r="C99" val="3000"/>
      <inputCells r="C100" val="2500"/>
    </scenario>
  </scenario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dimension ref="A1:I15"/>
  <sheetViews>
    <sheetView workbookViewId="0">
      <pane ySplit="1" topLeftCell="A2" activePane="bottomLeft" state="frozen"/>
      <selection pane="bottomLeft" activeCell="F3" sqref="F3"/>
    </sheetView>
  </sheetViews>
  <sheetFormatPr defaultRowHeight="15"/>
  <cols>
    <col min="1" max="1" width="15.140625" bestFit="1" customWidth="1"/>
    <col min="2" max="2" width="13.28515625" customWidth="1"/>
    <col min="4" max="4" width="12.42578125" bestFit="1" customWidth="1"/>
    <col min="5" max="5" width="12.42578125" customWidth="1"/>
    <col min="6" max="7" width="21" bestFit="1" customWidth="1"/>
    <col min="8" max="8" width="23.28515625" customWidth="1"/>
  </cols>
  <sheetData>
    <row r="1" spans="1:9" ht="36.75" customHeight="1"/>
    <row r="2" spans="1:9" ht="15" customHeight="1"/>
    <row r="3" spans="1:9" ht="24.95" customHeight="1">
      <c r="A3" s="18" t="s">
        <v>222</v>
      </c>
      <c r="B3" s="10"/>
    </row>
    <row r="4" spans="1:9" ht="24.95" customHeight="1">
      <c r="A4" s="20" t="s">
        <v>223</v>
      </c>
      <c r="B4" s="11"/>
    </row>
    <row r="5" spans="1:9" ht="24.95" customHeight="1">
      <c r="A5" s="19" t="s">
        <v>247</v>
      </c>
    </row>
    <row r="6" spans="1:9" ht="18.75">
      <c r="A6" s="12"/>
    </row>
    <row r="7" spans="1:9" ht="18.75">
      <c r="A7" s="12"/>
    </row>
    <row r="9" spans="1:9">
      <c r="B9" s="13" t="s">
        <v>224</v>
      </c>
      <c r="C9" s="13" t="s">
        <v>225</v>
      </c>
      <c r="D9" s="13" t="s">
        <v>226</v>
      </c>
      <c r="E9" s="13" t="s">
        <v>227</v>
      </c>
      <c r="F9" s="13"/>
      <c r="G9" s="13" t="s">
        <v>228</v>
      </c>
      <c r="H9" s="13" t="s">
        <v>228</v>
      </c>
      <c r="I9" s="5"/>
    </row>
    <row r="10" spans="1:9">
      <c r="B10" s="15" t="s">
        <v>241</v>
      </c>
      <c r="C10" s="7">
        <v>25</v>
      </c>
      <c r="D10" s="8">
        <v>45</v>
      </c>
      <c r="E10" s="17" t="b">
        <f>C10=D10</f>
        <v>0</v>
      </c>
      <c r="F10" s="232" t="s">
        <v>6218</v>
      </c>
      <c r="G10" s="16" t="s">
        <v>229</v>
      </c>
      <c r="H10" s="14" t="s">
        <v>230</v>
      </c>
    </row>
    <row r="11" spans="1:9">
      <c r="B11" s="15" t="s">
        <v>242</v>
      </c>
      <c r="C11" s="7">
        <v>25</v>
      </c>
      <c r="D11" s="8">
        <v>45</v>
      </c>
      <c r="E11" s="17" t="b">
        <f>C11&lt;&gt;D11</f>
        <v>1</v>
      </c>
      <c r="F11" s="232" t="s">
        <v>6219</v>
      </c>
      <c r="G11" s="16" t="s">
        <v>231</v>
      </c>
      <c r="H11" s="14" t="s">
        <v>232</v>
      </c>
    </row>
    <row r="12" spans="1:9">
      <c r="B12" s="15" t="s">
        <v>243</v>
      </c>
      <c r="C12" s="7">
        <v>25</v>
      </c>
      <c r="D12" s="8">
        <v>45</v>
      </c>
      <c r="E12" s="17" t="b">
        <f>C12&gt;D12</f>
        <v>0</v>
      </c>
      <c r="F12" s="232" t="s">
        <v>6220</v>
      </c>
      <c r="G12" s="16" t="s">
        <v>233</v>
      </c>
      <c r="H12" s="14" t="s">
        <v>234</v>
      </c>
    </row>
    <row r="13" spans="1:9">
      <c r="B13" s="15" t="s">
        <v>244</v>
      </c>
      <c r="C13" s="7">
        <v>25</v>
      </c>
      <c r="D13" s="8">
        <v>45</v>
      </c>
      <c r="E13" s="17" t="b">
        <f>C13&gt;=D13</f>
        <v>0</v>
      </c>
      <c r="F13" s="232" t="s">
        <v>6221</v>
      </c>
      <c r="G13" s="16" t="s">
        <v>235</v>
      </c>
      <c r="H13" s="14" t="s">
        <v>236</v>
      </c>
      <c r="I13" s="5"/>
    </row>
    <row r="14" spans="1:9">
      <c r="B14" s="15" t="s">
        <v>245</v>
      </c>
      <c r="C14" s="7">
        <v>25</v>
      </c>
      <c r="D14" s="8">
        <v>45</v>
      </c>
      <c r="E14" s="17" t="b">
        <f>C14&lt;D14</f>
        <v>1</v>
      </c>
      <c r="F14" s="232" t="s">
        <v>6222</v>
      </c>
      <c r="G14" s="16" t="s">
        <v>238</v>
      </c>
      <c r="H14" s="14" t="s">
        <v>237</v>
      </c>
      <c r="I14" s="5"/>
    </row>
    <row r="15" spans="1:9">
      <c r="B15" s="15" t="s">
        <v>246</v>
      </c>
      <c r="C15" s="7">
        <v>25</v>
      </c>
      <c r="D15" s="8">
        <v>45</v>
      </c>
      <c r="E15" s="17" t="b">
        <f>C15&lt;=D15</f>
        <v>1</v>
      </c>
      <c r="F15" s="232" t="s">
        <v>6223</v>
      </c>
      <c r="G15" s="16" t="s">
        <v>239</v>
      </c>
      <c r="H15" s="14" t="s">
        <v>240</v>
      </c>
      <c r="I15" s="5"/>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sheetPr>
    <outlinePr summaryBelow="0"/>
  </sheetPr>
  <dimension ref="B1:G18"/>
  <sheetViews>
    <sheetView showGridLines="0" workbookViewId="0">
      <selection activeCell="K15" sqref="K15"/>
    </sheetView>
  </sheetViews>
  <sheetFormatPr defaultRowHeight="15" outlineLevelRow="1" outlineLevelCol="1"/>
  <cols>
    <col min="3" max="3" width="7.140625" customWidth="1"/>
    <col min="4" max="7" width="13.140625" bestFit="1" customWidth="1" outlineLevel="1"/>
  </cols>
  <sheetData>
    <row r="1" spans="2:7" ht="15.75" thickBot="1"/>
    <row r="2" spans="2:7" ht="15.75">
      <c r="B2" s="492" t="s">
        <v>6339</v>
      </c>
      <c r="C2" s="492"/>
      <c r="D2" s="497"/>
      <c r="E2" s="497"/>
      <c r="F2" s="497"/>
      <c r="G2" s="497"/>
    </row>
    <row r="3" spans="2:7" ht="15.75" collapsed="1">
      <c r="B3" s="491"/>
      <c r="C3" s="491"/>
      <c r="D3" s="498" t="s">
        <v>6341</v>
      </c>
      <c r="E3" s="498" t="s">
        <v>6333</v>
      </c>
      <c r="F3" s="498" t="s">
        <v>6335</v>
      </c>
      <c r="G3" s="498" t="s">
        <v>6337</v>
      </c>
    </row>
    <row r="4" spans="2:7" ht="45" hidden="1" outlineLevel="1">
      <c r="B4" s="494"/>
      <c r="C4" s="494"/>
      <c r="D4" s="489"/>
      <c r="E4" s="500" t="s">
        <v>6334</v>
      </c>
      <c r="F4" s="500" t="s">
        <v>6336</v>
      </c>
      <c r="G4" s="500" t="s">
        <v>6338</v>
      </c>
    </row>
    <row r="5" spans="2:7">
      <c r="B5" s="495" t="s">
        <v>6340</v>
      </c>
      <c r="C5" s="495"/>
      <c r="D5" s="493"/>
      <c r="E5" s="493"/>
      <c r="F5" s="493"/>
      <c r="G5" s="493"/>
    </row>
    <row r="6" spans="2:7" outlineLevel="1">
      <c r="B6" s="494"/>
      <c r="C6" s="494" t="s">
        <v>6324</v>
      </c>
      <c r="D6" s="489">
        <v>1600</v>
      </c>
      <c r="E6" s="499">
        <v>1500</v>
      </c>
      <c r="F6" s="499">
        <v>1600</v>
      </c>
      <c r="G6" s="499">
        <v>1200</v>
      </c>
    </row>
    <row r="7" spans="2:7" outlineLevel="1">
      <c r="B7" s="494"/>
      <c r="C7" s="494" t="s">
        <v>6325</v>
      </c>
      <c r="D7" s="489">
        <v>1600</v>
      </c>
      <c r="E7" s="499">
        <v>1500</v>
      </c>
      <c r="F7" s="499">
        <v>1600</v>
      </c>
      <c r="G7" s="499">
        <v>1250</v>
      </c>
    </row>
    <row r="8" spans="2:7" outlineLevel="1">
      <c r="B8" s="494"/>
      <c r="C8" s="494" t="s">
        <v>6326</v>
      </c>
      <c r="D8" s="489">
        <v>1900</v>
      </c>
      <c r="E8" s="499">
        <v>1800</v>
      </c>
      <c r="F8" s="499">
        <v>1900</v>
      </c>
      <c r="G8" s="499">
        <v>1650</v>
      </c>
    </row>
    <row r="9" spans="2:7" outlineLevel="1">
      <c r="B9" s="494"/>
      <c r="C9" s="494" t="s">
        <v>6327</v>
      </c>
      <c r="D9" s="489">
        <v>1400</v>
      </c>
      <c r="E9" s="499">
        <v>1500</v>
      </c>
      <c r="F9" s="499">
        <v>1400</v>
      </c>
      <c r="G9" s="499">
        <v>1480</v>
      </c>
    </row>
    <row r="10" spans="2:7" outlineLevel="1">
      <c r="B10" s="494"/>
      <c r="C10" s="494" t="s">
        <v>6328</v>
      </c>
      <c r="D10" s="489">
        <v>2500</v>
      </c>
      <c r="E10" s="499">
        <v>2450</v>
      </c>
      <c r="F10" s="499">
        <v>2500</v>
      </c>
      <c r="G10" s="499">
        <v>2500</v>
      </c>
    </row>
    <row r="11" spans="2:7" outlineLevel="1">
      <c r="B11" s="494"/>
      <c r="C11" s="494" t="s">
        <v>6329</v>
      </c>
      <c r="D11" s="489">
        <v>3000</v>
      </c>
      <c r="E11" s="499">
        <v>5000</v>
      </c>
      <c r="F11" s="499">
        <v>3000</v>
      </c>
      <c r="G11" s="499">
        <v>5500</v>
      </c>
    </row>
    <row r="12" spans="2:7" outlineLevel="1">
      <c r="B12" s="494"/>
      <c r="C12" s="494" t="s">
        <v>6330</v>
      </c>
      <c r="D12" s="489">
        <v>2000</v>
      </c>
      <c r="E12" s="499">
        <v>2450</v>
      </c>
      <c r="F12" s="499">
        <v>2000</v>
      </c>
      <c r="G12" s="499">
        <v>3000</v>
      </c>
    </row>
    <row r="13" spans="2:7" outlineLevel="1">
      <c r="B13" s="494"/>
      <c r="C13" s="494" t="s">
        <v>6331</v>
      </c>
      <c r="D13" s="489">
        <v>2500</v>
      </c>
      <c r="E13" s="499">
        <v>2355</v>
      </c>
      <c r="F13" s="499">
        <v>2500</v>
      </c>
      <c r="G13" s="499">
        <v>2500</v>
      </c>
    </row>
    <row r="14" spans="2:7">
      <c r="B14" s="495" t="s">
        <v>6342</v>
      </c>
      <c r="C14" s="495"/>
      <c r="D14" s="493"/>
      <c r="E14" s="493"/>
      <c r="F14" s="493"/>
      <c r="G14" s="493"/>
    </row>
    <row r="15" spans="2:7" ht="15.75" outlineLevel="1" thickBot="1">
      <c r="B15" s="496"/>
      <c r="C15" s="496" t="s">
        <v>6332</v>
      </c>
      <c r="D15" s="490">
        <v>16500</v>
      </c>
      <c r="E15" s="490">
        <v>18555</v>
      </c>
      <c r="F15" s="490">
        <v>16500</v>
      </c>
      <c r="G15" s="490">
        <v>19080</v>
      </c>
    </row>
    <row r="16" spans="2:7">
      <c r="B16" t="s">
        <v>6343</v>
      </c>
    </row>
    <row r="17" spans="2:2">
      <c r="B17" t="s">
        <v>6344</v>
      </c>
    </row>
    <row r="18" spans="2:2">
      <c r="B18" t="s">
        <v>6345</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W68"/>
  <sheetViews>
    <sheetView workbookViewId="0">
      <pane ySplit="1" topLeftCell="A2" activePane="bottomLeft" state="frozen"/>
      <selection pane="bottomLeft" activeCell="D3" sqref="D3"/>
    </sheetView>
  </sheetViews>
  <sheetFormatPr defaultRowHeight="15"/>
  <cols>
    <col min="1" max="1" width="14.85546875" bestFit="1" customWidth="1"/>
    <col min="2" max="2" width="14.7109375" customWidth="1"/>
    <col min="3" max="3" width="29.7109375" customWidth="1"/>
    <col min="4" max="4" width="13.140625" bestFit="1" customWidth="1"/>
    <col min="5" max="5" width="10.7109375" bestFit="1" customWidth="1"/>
    <col min="6" max="6" width="13.7109375" bestFit="1" customWidth="1"/>
    <col min="7" max="7" width="18.5703125" bestFit="1" customWidth="1"/>
    <col min="8" max="8" width="9.85546875" customWidth="1"/>
    <col min="9" max="9" width="25.85546875" bestFit="1"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24.95" customHeight="1">
      <c r="A7" s="331"/>
    </row>
    <row r="8" spans="1:2" ht="24.95" customHeight="1">
      <c r="A8" s="331"/>
    </row>
    <row r="9" spans="1:2" ht="18.75">
      <c r="A9" s="227" t="s">
        <v>3187</v>
      </c>
    </row>
    <row r="48" spans="1:23" ht="18.75">
      <c r="A48" s="12" t="s">
        <v>261</v>
      </c>
      <c r="B48" s="455"/>
      <c r="C48" s="455"/>
      <c r="D48" s="455"/>
      <c r="E48" s="455"/>
      <c r="F48" s="455"/>
      <c r="G48" s="455"/>
      <c r="H48" s="455"/>
      <c r="I48" s="455"/>
      <c r="J48" s="455"/>
      <c r="K48" s="455"/>
      <c r="L48" s="456"/>
      <c r="M48" s="457"/>
      <c r="N48" s="458"/>
      <c r="O48" s="458"/>
      <c r="P48" s="458"/>
      <c r="Q48" s="458"/>
      <c r="R48" s="458"/>
      <c r="S48" s="458"/>
      <c r="T48" s="458"/>
      <c r="U48" s="458"/>
      <c r="W48" s="458"/>
    </row>
    <row r="49" spans="2:23" ht="16.5" customHeight="1">
      <c r="B49" s="502" t="s">
        <v>6351</v>
      </c>
      <c r="C49" s="502" t="s">
        <v>6352</v>
      </c>
      <c r="D49" s="503"/>
      <c r="E49" s="503"/>
      <c r="F49" s="503"/>
      <c r="G49" s="503"/>
      <c r="H49" s="503"/>
      <c r="I49" s="503"/>
      <c r="J49" s="503"/>
      <c r="K49" s="503"/>
      <c r="L49" s="456"/>
      <c r="M49" s="458"/>
      <c r="N49" s="458"/>
      <c r="O49" s="458"/>
      <c r="P49" s="458"/>
      <c r="Q49" s="458"/>
      <c r="R49" s="458"/>
      <c r="S49" s="458"/>
      <c r="T49" s="458"/>
      <c r="U49" s="458"/>
      <c r="W49" s="458"/>
    </row>
    <row r="50" spans="2:23" ht="16.5">
      <c r="B50" s="502" t="s">
        <v>6353</v>
      </c>
      <c r="C50" s="503"/>
      <c r="D50" s="503"/>
      <c r="E50" s="503"/>
      <c r="F50" s="503"/>
      <c r="G50" s="504" t="s">
        <v>6354</v>
      </c>
      <c r="H50" s="505">
        <v>8333.3333333333339</v>
      </c>
      <c r="I50" s="503" t="s">
        <v>6355</v>
      </c>
      <c r="J50" s="503"/>
      <c r="K50" s="503"/>
      <c r="L50" s="456"/>
      <c r="M50" s="458"/>
      <c r="N50" s="458"/>
      <c r="O50" s="458"/>
      <c r="P50" s="458"/>
      <c r="Q50" s="458"/>
      <c r="R50" s="458"/>
      <c r="S50" s="458"/>
      <c r="T50" s="458"/>
      <c r="U50" s="458"/>
      <c r="W50" s="458"/>
    </row>
    <row r="51" spans="2:23">
      <c r="B51" s="502" t="s">
        <v>6356</v>
      </c>
      <c r="C51" s="502"/>
      <c r="D51" s="503"/>
      <c r="E51" s="503"/>
      <c r="F51" s="503"/>
      <c r="G51" s="504" t="s">
        <v>6357</v>
      </c>
      <c r="H51" s="506">
        <v>75.25</v>
      </c>
      <c r="I51" s="503" t="s">
        <v>6358</v>
      </c>
      <c r="J51" s="503"/>
      <c r="K51" s="503"/>
    </row>
    <row r="52" spans="2:23">
      <c r="B52" s="507" t="s">
        <v>6359</v>
      </c>
      <c r="C52" s="507" t="s">
        <v>6360</v>
      </c>
      <c r="D52" s="507" t="s">
        <v>6361</v>
      </c>
      <c r="E52" s="503"/>
      <c r="F52" s="503"/>
      <c r="G52" s="504" t="s">
        <v>6362</v>
      </c>
      <c r="H52" s="508">
        <f>H50*H51</f>
        <v>627083.33333333337</v>
      </c>
      <c r="I52" s="503" t="s">
        <v>6363</v>
      </c>
      <c r="J52" s="503"/>
      <c r="K52" s="503"/>
    </row>
    <row r="53" spans="2:23">
      <c r="B53" s="502"/>
      <c r="C53" s="502"/>
      <c r="D53" s="503"/>
      <c r="E53" s="503"/>
      <c r="F53" s="503"/>
      <c r="G53" s="504" t="s">
        <v>6364</v>
      </c>
      <c r="H53" s="506">
        <v>63.25</v>
      </c>
      <c r="I53" s="503"/>
      <c r="J53" s="503"/>
      <c r="K53" s="503"/>
    </row>
    <row r="54" spans="2:23">
      <c r="B54" s="509" t="s">
        <v>6365</v>
      </c>
      <c r="C54" s="509" t="s">
        <v>6366</v>
      </c>
      <c r="D54" s="503"/>
      <c r="E54" s="503"/>
      <c r="F54" s="503"/>
      <c r="G54" s="504" t="s">
        <v>6367</v>
      </c>
      <c r="H54" s="506">
        <f>H53*H50</f>
        <v>527083.33333333337</v>
      </c>
      <c r="I54" s="503"/>
      <c r="J54" s="503"/>
      <c r="K54" s="503"/>
    </row>
    <row r="55" spans="2:23">
      <c r="B55" s="504" t="s">
        <v>3627</v>
      </c>
      <c r="C55" s="504">
        <v>1200</v>
      </c>
      <c r="D55" s="503"/>
      <c r="E55" s="503"/>
      <c r="F55" s="503"/>
      <c r="G55" s="504" t="s">
        <v>6368</v>
      </c>
      <c r="H55" s="508">
        <f>H52-H54</f>
        <v>100000</v>
      </c>
      <c r="I55" s="503" t="s">
        <v>6369</v>
      </c>
      <c r="J55" s="503"/>
      <c r="K55" s="503"/>
    </row>
    <row r="56" spans="2:23">
      <c r="B56" s="504" t="s">
        <v>3628</v>
      </c>
      <c r="C56" s="504">
        <v>1300</v>
      </c>
      <c r="D56" s="503"/>
      <c r="E56" s="503"/>
      <c r="F56" s="503"/>
      <c r="G56" s="503"/>
      <c r="H56" s="503"/>
      <c r="I56" s="503"/>
      <c r="J56" s="503"/>
      <c r="K56" s="503"/>
    </row>
    <row r="57" spans="2:23">
      <c r="B57" s="504" t="s">
        <v>3629</v>
      </c>
      <c r="C57" s="504">
        <v>1500</v>
      </c>
      <c r="D57" s="503"/>
      <c r="E57" s="503"/>
      <c r="F57" s="503"/>
      <c r="G57" s="503"/>
      <c r="H57" s="503"/>
      <c r="I57" s="503" t="s">
        <v>3387</v>
      </c>
      <c r="J57" s="503"/>
      <c r="K57" s="503"/>
    </row>
    <row r="58" spans="2:23">
      <c r="B58" s="504" t="s">
        <v>3630</v>
      </c>
      <c r="C58" s="507">
        <v>2700</v>
      </c>
      <c r="D58" s="503"/>
      <c r="E58" s="503"/>
      <c r="F58" s="503"/>
      <c r="G58" s="504"/>
      <c r="H58" s="504" t="s">
        <v>6370</v>
      </c>
      <c r="I58" s="504" t="s">
        <v>6371</v>
      </c>
      <c r="J58" s="503"/>
      <c r="K58" s="503"/>
    </row>
    <row r="59" spans="2:23">
      <c r="B59" s="504" t="s">
        <v>722</v>
      </c>
      <c r="C59" s="504">
        <f>SUM(C55:C58)</f>
        <v>6700</v>
      </c>
      <c r="D59" s="502" t="s">
        <v>6372</v>
      </c>
      <c r="E59" s="503"/>
      <c r="F59" s="503"/>
      <c r="G59" s="504" t="s">
        <v>6373</v>
      </c>
      <c r="H59" s="504">
        <v>395</v>
      </c>
      <c r="I59" s="504">
        <f>H59/500*100</f>
        <v>79</v>
      </c>
      <c r="J59" s="503"/>
      <c r="K59" s="503"/>
    </row>
    <row r="60" spans="2:23">
      <c r="B60" s="503"/>
      <c r="C60" s="503"/>
      <c r="D60" s="502" t="s">
        <v>6374</v>
      </c>
      <c r="E60" s="502" t="s">
        <v>3387</v>
      </c>
      <c r="F60" s="503"/>
      <c r="G60" s="504" t="s">
        <v>6375</v>
      </c>
      <c r="H60" s="504">
        <v>485</v>
      </c>
      <c r="I60" s="504">
        <f>H60/500*100</f>
        <v>97</v>
      </c>
      <c r="J60" s="503"/>
      <c r="K60" s="503"/>
    </row>
    <row r="61" spans="2:23">
      <c r="B61" s="503"/>
      <c r="C61" s="503"/>
      <c r="D61" s="503"/>
      <c r="E61" s="503"/>
      <c r="F61" s="503"/>
      <c r="G61" s="504" t="s">
        <v>6376</v>
      </c>
      <c r="H61" s="510">
        <v>469.99999999999983</v>
      </c>
      <c r="I61" s="504">
        <f>H61/500*100</f>
        <v>93.999999999999957</v>
      </c>
      <c r="J61" s="503"/>
      <c r="K61" s="503"/>
    </row>
    <row r="62" spans="2:23">
      <c r="B62" s="503"/>
      <c r="C62" s="503"/>
      <c r="D62" s="503"/>
      <c r="E62" s="503"/>
      <c r="F62" s="503"/>
      <c r="G62" s="504"/>
      <c r="H62" s="504">
        <f>SUM(H59:H61)</f>
        <v>1349.9999999999998</v>
      </c>
      <c r="I62" s="511">
        <f>H62/1500*100</f>
        <v>89.999999999999986</v>
      </c>
      <c r="J62" s="503"/>
      <c r="K62" s="503"/>
    </row>
    <row r="63" spans="2:23">
      <c r="B63" s="512" t="s">
        <v>6209</v>
      </c>
      <c r="C63" s="506">
        <v>1199999.9840979995</v>
      </c>
      <c r="D63" s="503"/>
      <c r="E63" s="503"/>
      <c r="F63" s="503"/>
      <c r="G63" s="503"/>
      <c r="H63" s="503"/>
      <c r="I63" s="503"/>
      <c r="J63" s="503"/>
      <c r="K63" s="503"/>
    </row>
    <row r="64" spans="2:23">
      <c r="B64" s="512" t="s">
        <v>6377</v>
      </c>
      <c r="C64" s="513">
        <v>0.1</v>
      </c>
      <c r="D64" s="502" t="s">
        <v>6378</v>
      </c>
      <c r="E64" s="503"/>
      <c r="F64" s="503"/>
      <c r="G64" s="503"/>
      <c r="H64" s="503"/>
      <c r="I64" s="503"/>
      <c r="J64" s="503"/>
      <c r="K64" s="503"/>
    </row>
    <row r="65" spans="2:11">
      <c r="B65" s="512" t="s">
        <v>6379</v>
      </c>
      <c r="C65" s="514">
        <v>11.03183487103553</v>
      </c>
      <c r="D65" s="502" t="s">
        <v>6380</v>
      </c>
      <c r="E65" s="503"/>
      <c r="F65" s="503"/>
      <c r="G65" s="503"/>
      <c r="H65" s="503"/>
      <c r="I65" s="503"/>
      <c r="J65" s="503"/>
      <c r="K65" s="503"/>
    </row>
    <row r="66" spans="2:11">
      <c r="B66" s="515" t="s">
        <v>6211</v>
      </c>
      <c r="C66" s="511">
        <f>PMT(C64/12,C65*12,-C63)</f>
        <v>14999.999961125715</v>
      </c>
      <c r="D66" s="503"/>
      <c r="E66" s="503"/>
      <c r="F66" s="503"/>
      <c r="G66" s="503"/>
      <c r="H66" s="503"/>
      <c r="I66" s="503"/>
      <c r="J66" s="503"/>
      <c r="K66" s="503"/>
    </row>
    <row r="67" spans="2:11">
      <c r="B67" s="503"/>
      <c r="C67" s="503"/>
      <c r="D67" s="503"/>
      <c r="E67" s="503"/>
      <c r="F67" s="503"/>
      <c r="G67" s="516"/>
      <c r="H67" s="503"/>
      <c r="I67" s="503"/>
      <c r="J67" s="503"/>
      <c r="K67" s="503"/>
    </row>
    <row r="68" spans="2:11">
      <c r="B68" s="503"/>
      <c r="C68" s="503"/>
      <c r="D68" s="503"/>
      <c r="E68" s="503"/>
      <c r="F68" s="503"/>
      <c r="G68" s="503"/>
      <c r="H68" s="503"/>
      <c r="I68" s="503"/>
      <c r="J68" s="503"/>
      <c r="K68" s="503"/>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dimension ref="A1:W126"/>
  <sheetViews>
    <sheetView workbookViewId="0">
      <pane ySplit="1" topLeftCell="A2" activePane="bottomLeft" state="frozen"/>
      <selection pane="bottomLeft" activeCell="E3" sqref="E3"/>
    </sheetView>
  </sheetViews>
  <sheetFormatPr defaultRowHeight="15"/>
  <cols>
    <col min="1" max="1" width="14.85546875" bestFit="1" customWidth="1"/>
    <col min="2" max="2" width="14.7109375" customWidth="1"/>
    <col min="3" max="3" width="10.5703125" bestFit="1" customWidth="1"/>
    <col min="4" max="4" width="11.42578125" customWidth="1"/>
    <col min="5" max="5" width="10.7109375" bestFit="1" customWidth="1"/>
    <col min="6" max="6" width="13.7109375" bestFit="1" customWidth="1"/>
    <col min="7" max="7" width="9.28515625" bestFit="1" customWidth="1"/>
    <col min="9" max="9" width="16.140625"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c r="A6" s="331"/>
    </row>
    <row r="7" spans="1:2" ht="18.75">
      <c r="A7" s="227" t="s">
        <v>3187</v>
      </c>
    </row>
    <row r="46" s="307" customFormat="1"/>
    <row r="67" spans="1:23" ht="18.75">
      <c r="A67" s="12" t="s">
        <v>261</v>
      </c>
      <c r="B67" s="455" t="s">
        <v>6236</v>
      </c>
      <c r="C67" s="455"/>
      <c r="D67" s="455"/>
      <c r="E67" s="455"/>
      <c r="F67" s="455"/>
      <c r="G67" s="455"/>
      <c r="H67" s="455"/>
      <c r="I67" s="455"/>
      <c r="J67" s="455"/>
      <c r="K67" s="455"/>
      <c r="L67" s="456"/>
      <c r="M67" s="457"/>
      <c r="N67" s="458"/>
      <c r="O67" s="458"/>
      <c r="P67" s="458"/>
      <c r="Q67" s="458"/>
      <c r="R67" s="458"/>
      <c r="S67" s="458"/>
      <c r="T67" s="458"/>
      <c r="U67" s="458"/>
      <c r="W67" s="458"/>
    </row>
    <row r="68" spans="1:23" ht="16.5" customHeight="1">
      <c r="B68" s="455" t="s">
        <v>6237</v>
      </c>
      <c r="C68" s="455"/>
      <c r="D68" s="455"/>
      <c r="E68" s="455"/>
      <c r="F68" s="455"/>
      <c r="G68" s="455"/>
      <c r="H68" s="455"/>
      <c r="I68" s="455"/>
      <c r="J68" s="455"/>
      <c r="K68" s="455"/>
      <c r="L68" s="456"/>
      <c r="M68" s="458"/>
      <c r="N68" s="458"/>
      <c r="O68" s="458"/>
      <c r="P68" s="458"/>
      <c r="Q68" s="458"/>
      <c r="R68" s="458"/>
      <c r="S68" s="458"/>
      <c r="T68" s="458"/>
      <c r="U68" s="458"/>
      <c r="W68" s="458"/>
    </row>
    <row r="69" spans="1:23" ht="16.5">
      <c r="B69" s="456"/>
      <c r="C69" s="456"/>
      <c r="D69" s="456"/>
      <c r="E69" s="456"/>
      <c r="F69" s="456"/>
      <c r="G69" s="456"/>
      <c r="H69" s="456"/>
      <c r="I69" s="456"/>
      <c r="J69" s="456"/>
      <c r="K69" s="456"/>
      <c r="L69" s="456"/>
      <c r="M69" s="458"/>
      <c r="N69" s="458"/>
      <c r="O69" s="458"/>
      <c r="P69" s="458"/>
      <c r="Q69" s="458"/>
      <c r="R69" s="458"/>
      <c r="S69" s="458"/>
      <c r="T69" s="458"/>
      <c r="U69" s="458"/>
      <c r="W69" s="458"/>
    </row>
    <row r="70" spans="1:23">
      <c r="B70" s="459" t="s">
        <v>6206</v>
      </c>
      <c r="C70" s="460"/>
      <c r="D70" s="458"/>
      <c r="E70" s="458"/>
      <c r="F70" s="458"/>
      <c r="G70" s="458"/>
      <c r="H70" s="458"/>
      <c r="I70" s="458"/>
      <c r="J70" s="458"/>
      <c r="K70" s="458"/>
      <c r="L70" s="458"/>
      <c r="M70" s="458"/>
      <c r="N70" s="458"/>
      <c r="O70" s="458"/>
      <c r="P70" s="458"/>
      <c r="Q70" s="458"/>
      <c r="R70" s="458"/>
      <c r="S70" s="458"/>
      <c r="T70" s="458"/>
      <c r="U70" s="458"/>
      <c r="W70" s="458"/>
    </row>
    <row r="71" spans="1:23">
      <c r="B71" s="471" t="s">
        <v>6241</v>
      </c>
      <c r="C71" s="462">
        <v>100000</v>
      </c>
      <c r="D71" s="458"/>
      <c r="E71" s="458"/>
      <c r="F71" s="447" t="s">
        <v>6207</v>
      </c>
      <c r="G71" s="448"/>
      <c r="I71" s="474" t="s">
        <v>6251</v>
      </c>
      <c r="J71" s="364"/>
      <c r="K71" s="364"/>
      <c r="O71" s="458"/>
      <c r="U71" s="458"/>
      <c r="W71" s="458"/>
    </row>
    <row r="72" spans="1:23">
      <c r="B72" s="462" t="s">
        <v>6208</v>
      </c>
      <c r="C72" s="464">
        <v>0.08</v>
      </c>
      <c r="D72" s="458">
        <f>C72/12</f>
        <v>6.6666666666666671E-3</v>
      </c>
      <c r="E72" s="458"/>
      <c r="F72" s="465" t="s">
        <v>6209</v>
      </c>
      <c r="G72" s="466">
        <f>C75</f>
        <v>1213.2759435535759</v>
      </c>
      <c r="I72" s="475" t="s">
        <v>6252</v>
      </c>
      <c r="J72" s="364"/>
      <c r="K72" s="364"/>
      <c r="O72" s="458"/>
      <c r="U72" s="458"/>
      <c r="W72" s="458"/>
    </row>
    <row r="73" spans="1:23">
      <c r="B73" s="461" t="s">
        <v>6210</v>
      </c>
      <c r="C73" s="462">
        <v>10</v>
      </c>
      <c r="D73" s="458">
        <v>120</v>
      </c>
      <c r="E73" s="458"/>
      <c r="F73" s="467">
        <v>100000</v>
      </c>
      <c r="G73" s="467">
        <f t="dataTable" ref="G73:G82" dt2D="0" dtr="0" r1="C71"/>
        <v>1213.2759435535759</v>
      </c>
      <c r="H73" s="458"/>
      <c r="I73" s="452"/>
      <c r="O73" s="458"/>
      <c r="U73" s="458"/>
      <c r="W73" s="458"/>
    </row>
    <row r="74" spans="1:23">
      <c r="B74" s="462"/>
      <c r="C74" s="462"/>
      <c r="D74" s="458"/>
      <c r="E74" s="458"/>
      <c r="F74" s="467">
        <v>200000</v>
      </c>
      <c r="G74" s="467">
        <v>2426.5518871071517</v>
      </c>
      <c r="H74" s="458"/>
      <c r="I74" s="476" t="s">
        <v>6244</v>
      </c>
      <c r="J74" s="364"/>
      <c r="K74" s="364"/>
      <c r="O74" s="458"/>
      <c r="U74" s="458"/>
      <c r="W74" s="458"/>
    </row>
    <row r="75" spans="1:23">
      <c r="B75" s="468" t="s">
        <v>6211</v>
      </c>
      <c r="C75" s="469">
        <f>PMT(C72/12,C73*12,-C71)</f>
        <v>1213.2759435535759</v>
      </c>
      <c r="D75" s="469">
        <f>PMT(D72,D73,-C71)</f>
        <v>1213.2759435535759</v>
      </c>
      <c r="E75" s="458"/>
      <c r="F75" s="467">
        <v>300000</v>
      </c>
      <c r="G75" s="467">
        <v>3639.8278306607281</v>
      </c>
      <c r="H75" s="458"/>
      <c r="I75" s="476" t="s">
        <v>6245</v>
      </c>
      <c r="J75" s="364"/>
      <c r="K75" s="364"/>
      <c r="O75" s="458"/>
      <c r="U75" s="458"/>
      <c r="W75" s="458"/>
    </row>
    <row r="76" spans="1:23">
      <c r="B76" s="462" t="s">
        <v>6212</v>
      </c>
      <c r="C76" s="462">
        <f>C75*C73</f>
        <v>12132.759435535758</v>
      </c>
      <c r="D76" s="458" t="s">
        <v>6213</v>
      </c>
      <c r="E76" s="458"/>
      <c r="F76" s="467">
        <v>400000</v>
      </c>
      <c r="G76" s="467">
        <v>4853.1037742143035</v>
      </c>
      <c r="H76" s="458"/>
      <c r="I76" s="476" t="s">
        <v>6246</v>
      </c>
      <c r="J76" s="364"/>
      <c r="K76" s="364"/>
      <c r="O76" s="458"/>
      <c r="U76" s="458"/>
      <c r="W76" s="458"/>
    </row>
    <row r="77" spans="1:23">
      <c r="B77" s="462" t="s">
        <v>6214</v>
      </c>
      <c r="C77" s="462">
        <f>C76-C71</f>
        <v>-87867.240564464242</v>
      </c>
      <c r="D77" s="458"/>
      <c r="E77" s="458"/>
      <c r="F77" s="467">
        <v>500000</v>
      </c>
      <c r="G77" s="467">
        <v>6066.3797177678798</v>
      </c>
      <c r="H77" s="458"/>
      <c r="I77" s="476" t="s">
        <v>6247</v>
      </c>
      <c r="J77" s="364"/>
      <c r="K77" s="364"/>
      <c r="O77" s="458"/>
      <c r="U77" s="458"/>
      <c r="W77" s="458"/>
    </row>
    <row r="78" spans="1:23">
      <c r="B78" s="458"/>
      <c r="C78" s="458"/>
      <c r="D78" s="458"/>
      <c r="E78" s="458"/>
      <c r="F78" s="467">
        <v>600000</v>
      </c>
      <c r="G78" s="467">
        <v>7279.6556613214561</v>
      </c>
      <c r="H78" s="458"/>
      <c r="I78" s="476" t="s">
        <v>6248</v>
      </c>
      <c r="J78" s="364"/>
      <c r="K78" s="364"/>
      <c r="O78" s="458"/>
      <c r="U78" s="458"/>
      <c r="W78" s="458"/>
    </row>
    <row r="79" spans="1:23">
      <c r="B79" s="458"/>
      <c r="C79" s="458"/>
      <c r="D79" s="458"/>
      <c r="E79" s="458"/>
      <c r="F79" s="467">
        <v>700000</v>
      </c>
      <c r="G79" s="467">
        <v>8492.9316048750316</v>
      </c>
      <c r="H79" s="458"/>
      <c r="I79" s="476" t="s">
        <v>6255</v>
      </c>
      <c r="J79" s="364"/>
      <c r="K79" s="364"/>
      <c r="O79" s="458"/>
      <c r="U79" s="458"/>
      <c r="W79" s="458"/>
    </row>
    <row r="80" spans="1:23">
      <c r="B80" s="458"/>
      <c r="C80" s="458"/>
      <c r="D80" s="458"/>
      <c r="E80" s="458"/>
      <c r="F80" s="467">
        <v>800000</v>
      </c>
      <c r="G80" s="467">
        <v>9706.207548428607</v>
      </c>
      <c r="H80" s="458"/>
      <c r="O80" s="458"/>
      <c r="U80" s="458"/>
      <c r="W80" s="458"/>
    </row>
    <row r="81" spans="2:23">
      <c r="B81" s="458"/>
      <c r="C81" s="458"/>
      <c r="D81" s="458"/>
      <c r="E81" s="458"/>
      <c r="F81" s="467">
        <v>900000</v>
      </c>
      <c r="G81" s="467">
        <v>10919.483491982184</v>
      </c>
      <c r="H81" s="458"/>
      <c r="O81" s="458"/>
      <c r="U81" s="458"/>
      <c r="W81" s="458"/>
    </row>
    <row r="82" spans="2:23">
      <c r="B82" s="458"/>
      <c r="C82" s="458"/>
      <c r="D82" s="458"/>
      <c r="E82" s="458"/>
      <c r="F82" s="467">
        <v>1000000</v>
      </c>
      <c r="G82" s="467">
        <v>12132.75943553576</v>
      </c>
      <c r="H82" s="458"/>
      <c r="O82" s="458"/>
      <c r="U82" s="458"/>
      <c r="W82" s="458"/>
    </row>
    <row r="83" spans="2:23">
      <c r="B83" s="458"/>
      <c r="C83" s="458"/>
      <c r="D83" s="458"/>
      <c r="E83" s="458"/>
      <c r="F83" s="458"/>
      <c r="G83" s="458"/>
      <c r="H83" s="458"/>
      <c r="I83" s="458"/>
      <c r="J83" s="458"/>
      <c r="K83" s="458"/>
      <c r="L83" s="458"/>
      <c r="M83" s="458"/>
      <c r="N83" s="458"/>
      <c r="O83" s="458"/>
      <c r="U83" s="458"/>
      <c r="W83" s="458"/>
    </row>
    <row r="84" spans="2:23" ht="18.75">
      <c r="B84" s="458"/>
      <c r="C84" s="477" t="s">
        <v>6249</v>
      </c>
      <c r="D84" s="477"/>
      <c r="E84" s="458"/>
      <c r="F84" s="458"/>
      <c r="G84" s="458"/>
      <c r="H84" s="458"/>
      <c r="I84" s="458"/>
      <c r="J84" s="458"/>
      <c r="K84" s="458"/>
      <c r="L84" s="458"/>
      <c r="M84" s="458"/>
      <c r="N84" s="458"/>
      <c r="O84" s="458"/>
      <c r="P84" s="458"/>
      <c r="Q84" s="458"/>
      <c r="R84" s="458"/>
      <c r="S84" s="458"/>
      <c r="T84" s="458"/>
      <c r="U84" s="458"/>
      <c r="W84" s="458"/>
    </row>
    <row r="85" spans="2:23">
      <c r="B85" s="480">
        <f>C75</f>
        <v>1213.2759435535759</v>
      </c>
      <c r="C85" s="478">
        <v>0.08</v>
      </c>
      <c r="D85" s="478">
        <v>8.2500000000000004E-2</v>
      </c>
      <c r="E85" s="478">
        <v>8.5000000000000006E-2</v>
      </c>
      <c r="F85" s="478">
        <v>8.7499999999999994E-2</v>
      </c>
      <c r="G85" s="478">
        <v>0.09</v>
      </c>
      <c r="H85" s="458"/>
      <c r="I85" s="458"/>
      <c r="J85" s="458"/>
      <c r="K85" s="458"/>
      <c r="L85" s="458"/>
      <c r="P85" s="458"/>
      <c r="Q85" s="458"/>
      <c r="R85" s="458"/>
      <c r="S85" s="458"/>
      <c r="T85" s="458"/>
      <c r="U85" s="458"/>
      <c r="W85" s="458"/>
    </row>
    <row r="86" spans="2:23">
      <c r="B86" s="479">
        <v>100000</v>
      </c>
      <c r="C86" s="467">
        <f t="dataTable" ref="C86:G95" dt2D="1" dtr="1" r1="C72" r2="C71" ca="1"/>
        <v>1213.2759435535759</v>
      </c>
      <c r="D86" s="467">
        <v>1226.5262508846481</v>
      </c>
      <c r="E86" s="467">
        <v>1239.856888745109</v>
      </c>
      <c r="F86" s="467">
        <v>1253.2675044471207</v>
      </c>
      <c r="G86" s="467">
        <v>1266.757737502486</v>
      </c>
      <c r="H86" s="458"/>
      <c r="I86" s="474" t="s">
        <v>6253</v>
      </c>
      <c r="J86" s="364"/>
      <c r="K86" s="364"/>
      <c r="P86" s="458"/>
      <c r="Q86" s="458"/>
      <c r="R86" s="458"/>
      <c r="S86" s="458"/>
      <c r="T86" s="458"/>
      <c r="U86" s="458"/>
      <c r="W86" s="458"/>
    </row>
    <row r="87" spans="2:23">
      <c r="B87" s="479">
        <v>200000</v>
      </c>
      <c r="C87" s="467">
        <v>2426.5518871071517</v>
      </c>
      <c r="D87" s="467">
        <v>2453.0525017692962</v>
      </c>
      <c r="E87" s="467">
        <v>2479.713777490218</v>
      </c>
      <c r="F87" s="467">
        <v>2506.5350088942414</v>
      </c>
      <c r="G87" s="467">
        <v>2533.5154750049719</v>
      </c>
      <c r="H87" s="458"/>
      <c r="I87" s="475" t="s">
        <v>6252</v>
      </c>
      <c r="J87" s="364"/>
      <c r="K87" s="364"/>
      <c r="P87" s="458"/>
      <c r="Q87" s="458"/>
      <c r="R87" s="458"/>
      <c r="S87" s="458"/>
      <c r="T87" s="458"/>
      <c r="U87" s="458"/>
      <c r="W87" s="458"/>
    </row>
    <row r="88" spans="2:23">
      <c r="B88" s="479">
        <v>300000</v>
      </c>
      <c r="C88" s="467">
        <v>3639.8278306607281</v>
      </c>
      <c r="D88" s="467">
        <v>3679.5787526539443</v>
      </c>
      <c r="E88" s="467">
        <v>3719.5706662353268</v>
      </c>
      <c r="F88" s="467">
        <v>3759.8025133413626</v>
      </c>
      <c r="G88" s="467">
        <v>3800.2732125074581</v>
      </c>
      <c r="H88" s="458"/>
      <c r="I88" s="452"/>
      <c r="P88" s="458"/>
      <c r="Q88" s="458"/>
      <c r="R88" s="458"/>
      <c r="S88" s="458"/>
      <c r="T88" s="458"/>
      <c r="U88" s="458"/>
      <c r="W88" s="458"/>
    </row>
    <row r="89" spans="2:23">
      <c r="B89" s="479">
        <v>400000</v>
      </c>
      <c r="C89" s="467">
        <v>4853.1037742143035</v>
      </c>
      <c r="D89" s="467">
        <v>4906.1050035385924</v>
      </c>
      <c r="E89" s="467">
        <v>4959.4275549804361</v>
      </c>
      <c r="F89" s="467">
        <v>5013.0700177884828</v>
      </c>
      <c r="G89" s="467">
        <v>5067.0309500099438</v>
      </c>
      <c r="H89" s="458"/>
      <c r="I89" s="476" t="s">
        <v>6244</v>
      </c>
      <c r="J89" s="364"/>
      <c r="K89" s="364"/>
      <c r="P89" s="458"/>
      <c r="Q89" s="458"/>
      <c r="R89" s="458"/>
      <c r="S89" s="458"/>
      <c r="T89" s="458"/>
      <c r="U89" s="458"/>
      <c r="W89" s="458"/>
    </row>
    <row r="90" spans="2:23">
      <c r="B90" s="479">
        <v>500000</v>
      </c>
      <c r="C90" s="467">
        <v>6066.3797177678798</v>
      </c>
      <c r="D90" s="467">
        <v>6132.6312544232405</v>
      </c>
      <c r="E90" s="467">
        <v>6199.2844437255444</v>
      </c>
      <c r="F90" s="467">
        <v>6266.3375222356035</v>
      </c>
      <c r="G90" s="467">
        <v>6333.7886875124304</v>
      </c>
      <c r="H90" s="458"/>
      <c r="I90" s="476" t="s">
        <v>6245</v>
      </c>
      <c r="J90" s="364"/>
      <c r="K90" s="364"/>
      <c r="P90" s="458"/>
      <c r="Q90" s="458"/>
      <c r="R90" s="458"/>
      <c r="S90" s="458"/>
      <c r="T90" s="458"/>
      <c r="U90" s="458"/>
      <c r="W90" s="458"/>
    </row>
    <row r="91" spans="2:23">
      <c r="B91" s="479">
        <v>600000</v>
      </c>
      <c r="C91" s="467">
        <v>7279.6556613214561</v>
      </c>
      <c r="D91" s="467">
        <v>7359.1575053078886</v>
      </c>
      <c r="E91" s="467">
        <v>7439.1413324706537</v>
      </c>
      <c r="F91" s="467">
        <v>7519.6050266827251</v>
      </c>
      <c r="G91" s="467">
        <v>7600.5464250149162</v>
      </c>
      <c r="H91" s="458"/>
      <c r="I91" s="476" t="s">
        <v>6246</v>
      </c>
      <c r="J91" s="364"/>
      <c r="K91" s="364"/>
      <c r="P91" s="458"/>
      <c r="Q91" s="458"/>
      <c r="R91" s="458"/>
      <c r="S91" s="458"/>
      <c r="T91" s="458"/>
      <c r="U91" s="458"/>
      <c r="W91" s="458"/>
    </row>
    <row r="92" spans="2:23">
      <c r="B92" s="479">
        <v>700000</v>
      </c>
      <c r="C92" s="467">
        <v>8492.9316048750316</v>
      </c>
      <c r="D92" s="467">
        <v>8585.6837561925367</v>
      </c>
      <c r="E92" s="467">
        <v>8678.9982212157629</v>
      </c>
      <c r="F92" s="467">
        <v>8772.8725311298458</v>
      </c>
      <c r="G92" s="467">
        <v>8867.3041625174028</v>
      </c>
      <c r="H92" s="458"/>
      <c r="I92" s="476" t="s">
        <v>6247</v>
      </c>
      <c r="J92" s="364"/>
      <c r="K92" s="364"/>
      <c r="P92" s="458"/>
      <c r="Q92" s="458"/>
      <c r="R92" s="458"/>
      <c r="S92" s="458"/>
      <c r="T92" s="458"/>
      <c r="U92" s="458"/>
      <c r="W92" s="458"/>
    </row>
    <row r="93" spans="2:23">
      <c r="B93" s="479">
        <v>800000</v>
      </c>
      <c r="C93" s="467">
        <v>9706.207548428607</v>
      </c>
      <c r="D93" s="467">
        <v>9812.2100070771849</v>
      </c>
      <c r="E93" s="467">
        <v>9918.8551099608721</v>
      </c>
      <c r="F93" s="467">
        <v>10026.140035576966</v>
      </c>
      <c r="G93" s="467">
        <v>10134.061900019888</v>
      </c>
      <c r="H93" s="458"/>
      <c r="I93" s="476" t="s">
        <v>6248</v>
      </c>
      <c r="J93" s="364"/>
      <c r="K93" s="364"/>
      <c r="P93" s="458"/>
      <c r="Q93" s="458"/>
      <c r="R93" s="458"/>
      <c r="S93" s="458"/>
      <c r="T93" s="458"/>
      <c r="U93" s="458"/>
      <c r="W93" s="458"/>
    </row>
    <row r="94" spans="2:23">
      <c r="B94" s="479">
        <v>900000</v>
      </c>
      <c r="C94" s="467">
        <v>10919.483491982184</v>
      </c>
      <c r="D94" s="467">
        <v>11038.736257961833</v>
      </c>
      <c r="E94" s="467">
        <v>11158.71199870598</v>
      </c>
      <c r="F94" s="467">
        <v>11279.407540024087</v>
      </c>
      <c r="G94" s="467">
        <v>11400.819637522376</v>
      </c>
      <c r="H94" s="458"/>
      <c r="I94" s="476" t="s">
        <v>6254</v>
      </c>
      <c r="J94" s="364"/>
      <c r="K94" s="364"/>
      <c r="P94" s="458"/>
      <c r="Q94" s="458"/>
      <c r="R94" s="458"/>
      <c r="S94" s="458"/>
      <c r="T94" s="458"/>
      <c r="U94" s="458"/>
      <c r="W94" s="458"/>
    </row>
    <row r="95" spans="2:23">
      <c r="B95" s="479">
        <v>1000000</v>
      </c>
      <c r="C95" s="467">
        <v>12132.75943553576</v>
      </c>
      <c r="D95" s="467">
        <v>12265.262508846481</v>
      </c>
      <c r="E95" s="467">
        <v>12398.568887451089</v>
      </c>
      <c r="F95" s="467">
        <v>12532.675044471207</v>
      </c>
      <c r="G95" s="467">
        <v>12667.577375024861</v>
      </c>
      <c r="H95" s="458"/>
      <c r="P95" s="458"/>
      <c r="Q95" s="458"/>
      <c r="R95" s="458"/>
      <c r="S95" s="458"/>
      <c r="T95" s="458"/>
      <c r="U95" s="458"/>
      <c r="W95" s="458"/>
    </row>
    <row r="96" spans="2:23">
      <c r="B96" s="458"/>
      <c r="C96" s="458"/>
      <c r="D96" s="458"/>
      <c r="E96" s="458"/>
      <c r="F96" s="458"/>
      <c r="G96" s="458"/>
      <c r="H96" s="458"/>
      <c r="I96" s="458"/>
      <c r="J96" s="458"/>
      <c r="P96" s="458"/>
      <c r="Q96" s="458"/>
      <c r="R96" s="458"/>
      <c r="S96" s="458"/>
      <c r="T96" s="458"/>
      <c r="U96" s="458"/>
      <c r="W96" s="458"/>
    </row>
    <row r="97" spans="1:23" ht="18.75">
      <c r="B97" s="458"/>
      <c r="C97" s="477" t="s">
        <v>6250</v>
      </c>
      <c r="D97" s="458"/>
      <c r="E97" s="458"/>
      <c r="F97" s="458"/>
      <c r="G97" s="458"/>
      <c r="H97" s="458"/>
      <c r="I97" s="458"/>
      <c r="J97" s="458"/>
      <c r="K97" s="458"/>
      <c r="L97" s="458"/>
      <c r="M97" s="458"/>
      <c r="N97" s="458"/>
      <c r="O97" s="458"/>
      <c r="P97" s="458"/>
      <c r="Q97" s="458"/>
      <c r="R97" s="458"/>
      <c r="S97" s="458"/>
      <c r="T97" s="458"/>
      <c r="U97" s="458"/>
      <c r="W97" s="458"/>
    </row>
    <row r="98" spans="1:23">
      <c r="B98" s="480">
        <f>C75</f>
        <v>1213.2759435535759</v>
      </c>
      <c r="C98" s="460">
        <v>10</v>
      </c>
      <c r="D98" s="460">
        <v>15</v>
      </c>
      <c r="E98" s="460">
        <v>20</v>
      </c>
      <c r="F98" s="460">
        <v>30</v>
      </c>
      <c r="G98" s="458"/>
      <c r="H98" s="458"/>
      <c r="I98" s="458"/>
      <c r="J98" s="458"/>
      <c r="K98" s="458"/>
      <c r="L98" s="458"/>
      <c r="M98" s="458"/>
      <c r="N98" s="458"/>
      <c r="O98" s="458"/>
      <c r="P98" s="458"/>
      <c r="Q98" s="458"/>
      <c r="R98" s="458"/>
      <c r="S98" s="458"/>
      <c r="T98" s="458"/>
      <c r="U98" s="458"/>
      <c r="W98" s="458"/>
    </row>
    <row r="99" spans="1:23">
      <c r="B99" s="460">
        <v>100000</v>
      </c>
      <c r="C99" s="467">
        <f t="dataTable" ref="C99:F108" dt2D="1" dtr="1" r1="C73" r2="C71" ca="1"/>
        <v>1213.2759435535759</v>
      </c>
      <c r="D99" s="467">
        <v>955.65208433035548</v>
      </c>
      <c r="E99" s="467">
        <v>836.44006899346562</v>
      </c>
      <c r="F99" s="462">
        <v>733.76457387937751</v>
      </c>
      <c r="G99" s="458"/>
      <c r="H99" s="458"/>
      <c r="I99" s="458"/>
      <c r="J99" s="458"/>
      <c r="K99" s="458"/>
      <c r="L99" s="458"/>
      <c r="M99" s="458"/>
      <c r="N99" s="458"/>
      <c r="O99" s="458"/>
      <c r="P99" s="458"/>
      <c r="Q99" s="458"/>
      <c r="R99" s="458"/>
      <c r="S99" s="458"/>
      <c r="T99" s="458"/>
      <c r="U99" s="458"/>
      <c r="W99" s="458"/>
    </row>
    <row r="100" spans="1:23">
      <c r="B100" s="460">
        <v>200000</v>
      </c>
      <c r="C100" s="467">
        <v>2426.5518871071517</v>
      </c>
      <c r="D100" s="467">
        <v>1911.304168660711</v>
      </c>
      <c r="E100" s="467">
        <v>1672.8801379869312</v>
      </c>
      <c r="F100" s="462">
        <v>1467.529147758755</v>
      </c>
      <c r="G100" s="458"/>
      <c r="H100" s="458"/>
      <c r="I100" s="474" t="s">
        <v>6256</v>
      </c>
      <c r="J100" s="364"/>
      <c r="K100" s="364"/>
      <c r="M100" s="458"/>
      <c r="N100" s="458"/>
      <c r="O100" s="458"/>
      <c r="P100" s="458"/>
      <c r="Q100" s="458"/>
      <c r="R100" s="458"/>
      <c r="S100" s="458"/>
      <c r="T100" s="458"/>
      <c r="U100" s="458"/>
      <c r="W100" s="458"/>
    </row>
    <row r="101" spans="1:23">
      <c r="B101" s="460">
        <v>300000</v>
      </c>
      <c r="C101" s="467">
        <v>3639.8278306607281</v>
      </c>
      <c r="D101" s="467">
        <v>2866.9562529910668</v>
      </c>
      <c r="E101" s="467">
        <v>2509.320206980397</v>
      </c>
      <c r="F101" s="462">
        <v>2201.2937216381329</v>
      </c>
      <c r="G101" s="458"/>
      <c r="H101" s="458"/>
      <c r="I101" s="475" t="s">
        <v>6243</v>
      </c>
      <c r="J101" s="364"/>
      <c r="K101" s="364"/>
      <c r="M101" s="458"/>
      <c r="N101" s="458"/>
      <c r="O101" s="458"/>
      <c r="P101" s="458"/>
      <c r="Q101" s="458"/>
      <c r="R101" s="458"/>
      <c r="S101" s="458"/>
      <c r="T101" s="458"/>
      <c r="U101" s="458"/>
      <c r="W101" s="458"/>
    </row>
    <row r="102" spans="1:23">
      <c r="B102" s="460">
        <v>400000</v>
      </c>
      <c r="C102" s="467">
        <v>4853.1037742143035</v>
      </c>
      <c r="D102" s="467">
        <v>3822.6083373214219</v>
      </c>
      <c r="E102" s="467">
        <v>3345.7602759738625</v>
      </c>
      <c r="F102" s="462">
        <v>2935.05829551751</v>
      </c>
      <c r="G102" s="458"/>
      <c r="H102" s="458"/>
      <c r="I102" s="452"/>
      <c r="M102" s="458"/>
      <c r="N102" s="458"/>
      <c r="O102" s="458"/>
      <c r="P102" s="458"/>
      <c r="Q102" s="458"/>
      <c r="R102" s="458"/>
      <c r="S102" s="458"/>
      <c r="T102" s="458"/>
      <c r="U102" s="458"/>
      <c r="W102" s="458"/>
    </row>
    <row r="103" spans="1:23">
      <c r="B103" s="460">
        <v>500000</v>
      </c>
      <c r="C103" s="467">
        <v>6066.3797177678798</v>
      </c>
      <c r="D103" s="467">
        <v>4778.2604216517775</v>
      </c>
      <c r="E103" s="467">
        <v>4182.2003449673284</v>
      </c>
      <c r="F103" s="462">
        <v>3668.8228693968881</v>
      </c>
      <c r="G103" s="458"/>
      <c r="H103" s="458"/>
      <c r="I103" s="476" t="s">
        <v>6244</v>
      </c>
      <c r="J103" s="364"/>
      <c r="K103" s="364"/>
      <c r="M103" s="458"/>
      <c r="N103" s="458"/>
      <c r="O103" s="458"/>
      <c r="P103" s="458"/>
      <c r="Q103" s="458"/>
      <c r="R103" s="458"/>
      <c r="S103" s="458"/>
      <c r="T103" s="458"/>
      <c r="U103" s="458"/>
      <c r="W103" s="458"/>
    </row>
    <row r="104" spans="1:23">
      <c r="B104" s="460">
        <v>600000</v>
      </c>
      <c r="C104" s="467">
        <v>7279.6556613214561</v>
      </c>
      <c r="D104" s="467">
        <v>5733.9125059821336</v>
      </c>
      <c r="E104" s="467">
        <v>5018.6404139607939</v>
      </c>
      <c r="F104" s="462">
        <v>4402.5874432762657</v>
      </c>
      <c r="G104" s="458"/>
      <c r="H104" s="458"/>
      <c r="I104" s="476" t="s">
        <v>6245</v>
      </c>
      <c r="J104" s="364"/>
      <c r="K104" s="364"/>
      <c r="M104" s="458"/>
      <c r="N104" s="458"/>
      <c r="O104" s="458"/>
      <c r="P104" s="458"/>
      <c r="Q104" s="458"/>
      <c r="R104" s="458"/>
      <c r="S104" s="458"/>
      <c r="T104" s="458"/>
      <c r="U104" s="458"/>
      <c r="W104" s="458"/>
    </row>
    <row r="105" spans="1:23">
      <c r="B105" s="460">
        <v>700000</v>
      </c>
      <c r="C105" s="467">
        <v>8492.9316048750316</v>
      </c>
      <c r="D105" s="467">
        <v>6689.5645903124887</v>
      </c>
      <c r="E105" s="467">
        <v>5855.0804829542594</v>
      </c>
      <c r="F105" s="462">
        <v>5136.3520171556429</v>
      </c>
      <c r="G105" s="458"/>
      <c r="H105" s="458"/>
      <c r="I105" s="476" t="s">
        <v>6246</v>
      </c>
      <c r="J105" s="364"/>
      <c r="K105" s="364"/>
      <c r="M105" s="458"/>
      <c r="N105" s="458"/>
      <c r="O105" s="458"/>
      <c r="P105" s="458"/>
      <c r="Q105" s="458"/>
      <c r="R105" s="458"/>
      <c r="S105" s="458"/>
      <c r="T105" s="458"/>
      <c r="U105" s="458"/>
      <c r="W105" s="458"/>
    </row>
    <row r="106" spans="1:23">
      <c r="B106" s="460">
        <v>800000</v>
      </c>
      <c r="C106" s="467">
        <v>9706.207548428607</v>
      </c>
      <c r="D106" s="467">
        <v>7645.2166746428438</v>
      </c>
      <c r="E106" s="467">
        <v>6691.5205519477249</v>
      </c>
      <c r="F106" s="462">
        <v>5870.1165910350201</v>
      </c>
      <c r="G106" s="458"/>
      <c r="H106" s="458"/>
      <c r="I106" s="476" t="s">
        <v>6247</v>
      </c>
      <c r="J106" s="364"/>
      <c r="K106" s="364"/>
      <c r="M106" s="458"/>
      <c r="N106" s="458"/>
      <c r="O106" s="458"/>
      <c r="P106" s="458"/>
      <c r="Q106" s="458"/>
      <c r="R106" s="458"/>
      <c r="S106" s="458"/>
      <c r="T106" s="458"/>
      <c r="U106" s="458"/>
      <c r="W106" s="458"/>
    </row>
    <row r="107" spans="1:23">
      <c r="B107" s="460">
        <v>900000</v>
      </c>
      <c r="C107" s="467">
        <v>10919.483491982184</v>
      </c>
      <c r="D107" s="467">
        <v>8600.8687589731999</v>
      </c>
      <c r="E107" s="467">
        <v>7527.9606209411913</v>
      </c>
      <c r="F107" s="462">
        <v>6603.8811649143981</v>
      </c>
      <c r="G107" s="458"/>
      <c r="H107" s="458"/>
      <c r="I107" s="476" t="s">
        <v>6248</v>
      </c>
      <c r="J107" s="364"/>
      <c r="K107" s="364"/>
      <c r="M107" s="458"/>
      <c r="N107" s="458"/>
      <c r="O107" s="458"/>
      <c r="P107" s="458"/>
      <c r="Q107" s="458"/>
      <c r="R107" s="458"/>
      <c r="S107" s="458"/>
      <c r="T107" s="458"/>
      <c r="U107" s="458"/>
      <c r="W107" s="458"/>
    </row>
    <row r="108" spans="1:23">
      <c r="B108" s="460">
        <v>1000000</v>
      </c>
      <c r="C108" s="467">
        <v>12132.75943553576</v>
      </c>
      <c r="D108" s="467">
        <v>9556.520843303555</v>
      </c>
      <c r="E108" s="467">
        <v>8364.4006899346568</v>
      </c>
      <c r="F108" s="462">
        <v>7337.6457387937762</v>
      </c>
      <c r="G108" s="458"/>
      <c r="H108" s="458"/>
      <c r="I108" s="476" t="s">
        <v>6257</v>
      </c>
      <c r="J108" s="364"/>
      <c r="K108" s="364"/>
      <c r="M108" s="458"/>
      <c r="N108" s="458"/>
      <c r="O108" s="458"/>
      <c r="P108" s="458"/>
      <c r="Q108" s="458"/>
      <c r="R108" s="458"/>
      <c r="S108" s="458"/>
      <c r="T108" s="458"/>
      <c r="U108" s="458"/>
      <c r="W108" s="458"/>
    </row>
    <row r="109" spans="1:23">
      <c r="B109" s="458"/>
      <c r="C109" s="458"/>
      <c r="D109" s="458"/>
      <c r="E109" s="458"/>
      <c r="F109" s="458"/>
      <c r="G109" s="458"/>
      <c r="H109" s="458"/>
      <c r="M109" s="458"/>
      <c r="N109" s="458"/>
      <c r="O109" s="458"/>
      <c r="P109" s="458"/>
      <c r="Q109" s="458"/>
      <c r="R109" s="458"/>
      <c r="S109" s="458"/>
      <c r="T109" s="458"/>
      <c r="U109" s="458"/>
      <c r="W109" s="458"/>
    </row>
    <row r="110" spans="1:23">
      <c r="B110" s="458"/>
      <c r="C110" s="458"/>
      <c r="D110" s="458"/>
      <c r="E110" s="458"/>
      <c r="F110" s="458"/>
      <c r="G110" s="458"/>
      <c r="H110" s="458"/>
      <c r="I110" s="458"/>
      <c r="J110" s="458"/>
      <c r="K110" s="458"/>
      <c r="L110" s="458"/>
      <c r="M110" s="458"/>
      <c r="N110" s="458"/>
      <c r="O110" s="458"/>
      <c r="P110" s="458"/>
      <c r="Q110" s="458"/>
      <c r="R110" s="458"/>
      <c r="S110" s="458"/>
      <c r="T110" s="458"/>
      <c r="U110" s="458"/>
      <c r="W110" s="458"/>
    </row>
    <row r="111" spans="1:23">
      <c r="B111" s="458"/>
      <c r="C111" s="458"/>
      <c r="D111" s="458"/>
      <c r="E111" s="458"/>
      <c r="F111" s="458"/>
      <c r="G111" s="458"/>
      <c r="H111" s="458"/>
      <c r="U111" s="458"/>
      <c r="W111" s="458"/>
    </row>
    <row r="112" spans="1:23" ht="18.75">
      <c r="A112" s="12" t="s">
        <v>262</v>
      </c>
      <c r="B112" s="472" t="s">
        <v>6242</v>
      </c>
      <c r="C112" s="472"/>
      <c r="D112" s="458"/>
      <c r="E112" s="458"/>
      <c r="F112" s="458"/>
      <c r="G112" s="458"/>
      <c r="H112" s="458"/>
      <c r="U112" s="458"/>
      <c r="W112" s="458"/>
    </row>
    <row r="113" spans="2:23">
      <c r="D113" s="473" t="s">
        <v>6238</v>
      </c>
      <c r="E113" s="473">
        <v>2</v>
      </c>
      <c r="F113" s="458"/>
      <c r="G113" s="458"/>
      <c r="H113" s="458"/>
      <c r="I113" s="458"/>
      <c r="J113" s="458"/>
      <c r="K113" s="458"/>
      <c r="L113" s="458"/>
      <c r="M113" s="458"/>
      <c r="N113" s="458"/>
      <c r="U113" s="458"/>
      <c r="W113" s="458"/>
    </row>
    <row r="114" spans="2:23">
      <c r="D114" s="473" t="s">
        <v>6239</v>
      </c>
      <c r="E114" s="473">
        <v>2</v>
      </c>
      <c r="F114" s="463" t="s">
        <v>3387</v>
      </c>
      <c r="G114" s="458"/>
      <c r="H114" s="458"/>
      <c r="I114" s="458"/>
      <c r="J114" s="458"/>
      <c r="K114" s="458"/>
      <c r="L114" s="458"/>
      <c r="M114" s="458"/>
      <c r="N114" s="458"/>
      <c r="U114" s="458"/>
      <c r="W114" s="458"/>
    </row>
    <row r="115" spans="2:23">
      <c r="B115" s="250" t="s">
        <v>253</v>
      </c>
      <c r="C115" s="42" t="s">
        <v>6240</v>
      </c>
      <c r="D115" s="470">
        <f>E113*E114</f>
        <v>4</v>
      </c>
      <c r="E115" s="460">
        <v>2</v>
      </c>
      <c r="F115" s="460">
        <v>3</v>
      </c>
      <c r="G115" s="460">
        <v>4</v>
      </c>
      <c r="H115" s="460">
        <v>5</v>
      </c>
      <c r="I115" s="460">
        <v>6</v>
      </c>
      <c r="J115" s="460">
        <v>7</v>
      </c>
      <c r="K115" s="460">
        <v>8</v>
      </c>
      <c r="L115" s="460">
        <v>9</v>
      </c>
      <c r="M115" s="460">
        <v>10</v>
      </c>
      <c r="N115" s="460">
        <v>15</v>
      </c>
      <c r="U115" s="458"/>
      <c r="W115" s="458"/>
    </row>
    <row r="116" spans="2:23">
      <c r="D116" s="460">
        <v>1</v>
      </c>
      <c r="E116" s="462">
        <f t="dataTable" ref="E116:N125" dt2D="1" dtr="1" r1="E113" r2="E114"/>
        <v>2</v>
      </c>
      <c r="F116" s="462">
        <v>3</v>
      </c>
      <c r="G116" s="462">
        <v>4</v>
      </c>
      <c r="H116" s="462">
        <v>5</v>
      </c>
      <c r="I116" s="462">
        <v>6</v>
      </c>
      <c r="J116" s="462">
        <v>7</v>
      </c>
      <c r="K116" s="462">
        <v>8</v>
      </c>
      <c r="L116" s="462">
        <v>9</v>
      </c>
      <c r="M116" s="462">
        <v>10</v>
      </c>
      <c r="N116" s="462">
        <v>15</v>
      </c>
      <c r="P116" s="474" t="s">
        <v>6258</v>
      </c>
      <c r="Q116" s="364"/>
      <c r="R116" s="364"/>
      <c r="U116" s="458"/>
      <c r="W116" s="458"/>
    </row>
    <row r="117" spans="2:23">
      <c r="D117" s="460">
        <v>2</v>
      </c>
      <c r="E117" s="462">
        <v>4</v>
      </c>
      <c r="F117" s="462">
        <v>6</v>
      </c>
      <c r="G117" s="462">
        <v>8</v>
      </c>
      <c r="H117" s="462">
        <v>10</v>
      </c>
      <c r="I117" s="462">
        <v>12</v>
      </c>
      <c r="J117" s="462">
        <v>14</v>
      </c>
      <c r="K117" s="462">
        <v>16</v>
      </c>
      <c r="L117" s="462">
        <v>18</v>
      </c>
      <c r="M117" s="462">
        <v>20</v>
      </c>
      <c r="N117" s="462">
        <v>30</v>
      </c>
      <c r="P117" s="475" t="s">
        <v>6259</v>
      </c>
      <c r="Q117" s="364"/>
      <c r="R117" s="364"/>
      <c r="U117" s="458"/>
      <c r="W117" s="458"/>
    </row>
    <row r="118" spans="2:23">
      <c r="D118" s="460">
        <v>3</v>
      </c>
      <c r="E118" s="462">
        <v>6</v>
      </c>
      <c r="F118" s="462">
        <v>9</v>
      </c>
      <c r="G118" s="462">
        <v>12</v>
      </c>
      <c r="H118" s="462">
        <v>15</v>
      </c>
      <c r="I118" s="462">
        <v>18</v>
      </c>
      <c r="J118" s="462">
        <v>21</v>
      </c>
      <c r="K118" s="462">
        <v>24</v>
      </c>
      <c r="L118" s="462">
        <v>27</v>
      </c>
      <c r="M118" s="462">
        <v>30</v>
      </c>
      <c r="N118" s="462">
        <v>45</v>
      </c>
      <c r="P118" s="452"/>
      <c r="U118" s="458"/>
      <c r="W118" s="458"/>
    </row>
    <row r="119" spans="2:23">
      <c r="D119" s="460">
        <v>4</v>
      </c>
      <c r="E119" s="462">
        <v>8</v>
      </c>
      <c r="F119" s="462">
        <v>12</v>
      </c>
      <c r="G119" s="462">
        <v>16</v>
      </c>
      <c r="H119" s="462">
        <v>20</v>
      </c>
      <c r="I119" s="462">
        <v>24</v>
      </c>
      <c r="J119" s="462">
        <v>28</v>
      </c>
      <c r="K119" s="462">
        <v>32</v>
      </c>
      <c r="L119" s="462">
        <v>36</v>
      </c>
      <c r="M119" s="462">
        <v>40</v>
      </c>
      <c r="N119" s="462">
        <v>60</v>
      </c>
      <c r="P119" s="476" t="s">
        <v>6244</v>
      </c>
      <c r="Q119" s="364"/>
      <c r="R119" s="364"/>
      <c r="U119" s="458"/>
      <c r="W119" s="458"/>
    </row>
    <row r="120" spans="2:23">
      <c r="D120" s="460">
        <v>5</v>
      </c>
      <c r="E120" s="462">
        <v>10</v>
      </c>
      <c r="F120" s="462">
        <v>15</v>
      </c>
      <c r="G120" s="462">
        <v>20</v>
      </c>
      <c r="H120" s="462">
        <v>25</v>
      </c>
      <c r="I120" s="462">
        <v>30</v>
      </c>
      <c r="J120" s="462">
        <v>35</v>
      </c>
      <c r="K120" s="462">
        <v>40</v>
      </c>
      <c r="L120" s="462">
        <v>45</v>
      </c>
      <c r="M120" s="462">
        <v>50</v>
      </c>
      <c r="N120" s="462">
        <v>75</v>
      </c>
      <c r="P120" s="476" t="s">
        <v>6245</v>
      </c>
      <c r="Q120" s="364"/>
      <c r="R120" s="364"/>
      <c r="U120" s="458"/>
      <c r="W120" s="458"/>
    </row>
    <row r="121" spans="2:23">
      <c r="D121" s="460">
        <v>6</v>
      </c>
      <c r="E121" s="462">
        <v>12</v>
      </c>
      <c r="F121" s="462">
        <v>18</v>
      </c>
      <c r="G121" s="462">
        <v>24</v>
      </c>
      <c r="H121" s="462">
        <v>30</v>
      </c>
      <c r="I121" s="462">
        <v>36</v>
      </c>
      <c r="J121" s="462">
        <v>42</v>
      </c>
      <c r="K121" s="462">
        <v>48</v>
      </c>
      <c r="L121" s="462">
        <v>54</v>
      </c>
      <c r="M121" s="462">
        <v>60</v>
      </c>
      <c r="N121" s="462">
        <v>90</v>
      </c>
      <c r="P121" s="476" t="s">
        <v>6246</v>
      </c>
      <c r="Q121" s="364"/>
      <c r="R121" s="364"/>
      <c r="U121" s="458"/>
      <c r="W121" s="458"/>
    </row>
    <row r="122" spans="2:23">
      <c r="D122" s="460">
        <v>7</v>
      </c>
      <c r="E122" s="462">
        <v>14</v>
      </c>
      <c r="F122" s="462">
        <v>21</v>
      </c>
      <c r="G122" s="462">
        <v>28</v>
      </c>
      <c r="H122" s="462">
        <v>35</v>
      </c>
      <c r="I122" s="462">
        <v>42</v>
      </c>
      <c r="J122" s="462">
        <v>49</v>
      </c>
      <c r="K122" s="462">
        <v>56</v>
      </c>
      <c r="L122" s="462">
        <v>63</v>
      </c>
      <c r="M122" s="462">
        <v>70</v>
      </c>
      <c r="N122" s="462">
        <v>105</v>
      </c>
      <c r="P122" s="476" t="s">
        <v>6247</v>
      </c>
      <c r="Q122" s="364"/>
      <c r="R122" s="364"/>
      <c r="U122" s="458"/>
      <c r="W122" s="458"/>
    </row>
    <row r="123" spans="2:23">
      <c r="D123" s="460">
        <v>8</v>
      </c>
      <c r="E123" s="462">
        <v>16</v>
      </c>
      <c r="F123" s="462">
        <v>24</v>
      </c>
      <c r="G123" s="462">
        <v>32</v>
      </c>
      <c r="H123" s="462">
        <v>40</v>
      </c>
      <c r="I123" s="462">
        <v>48</v>
      </c>
      <c r="J123" s="462">
        <v>56</v>
      </c>
      <c r="K123" s="462">
        <v>64</v>
      </c>
      <c r="L123" s="462">
        <v>72</v>
      </c>
      <c r="M123" s="462">
        <v>80</v>
      </c>
      <c r="N123" s="462">
        <v>120</v>
      </c>
      <c r="P123" s="476" t="s">
        <v>6260</v>
      </c>
      <c r="Q123" s="364"/>
      <c r="R123" s="364"/>
      <c r="U123" s="458"/>
      <c r="W123" s="458"/>
    </row>
    <row r="124" spans="2:23">
      <c r="D124" s="460">
        <v>9</v>
      </c>
      <c r="E124" s="462">
        <v>18</v>
      </c>
      <c r="F124" s="462">
        <v>27</v>
      </c>
      <c r="G124" s="462">
        <v>36</v>
      </c>
      <c r="H124" s="462">
        <v>45</v>
      </c>
      <c r="I124" s="462">
        <v>54</v>
      </c>
      <c r="J124" s="462">
        <v>63</v>
      </c>
      <c r="K124" s="462">
        <v>72</v>
      </c>
      <c r="L124" s="462">
        <v>81</v>
      </c>
      <c r="M124" s="462">
        <v>90</v>
      </c>
      <c r="N124" s="462">
        <v>135</v>
      </c>
      <c r="P124" s="476" t="s">
        <v>6261</v>
      </c>
      <c r="Q124" s="364"/>
      <c r="R124" s="364"/>
      <c r="U124" s="458"/>
      <c r="W124" s="458"/>
    </row>
    <row r="125" spans="2:23">
      <c r="D125" s="460">
        <v>10</v>
      </c>
      <c r="E125" s="462">
        <v>20</v>
      </c>
      <c r="F125" s="462">
        <v>30</v>
      </c>
      <c r="G125" s="462">
        <v>40</v>
      </c>
      <c r="H125" s="462">
        <v>50</v>
      </c>
      <c r="I125" s="462">
        <v>60</v>
      </c>
      <c r="J125" s="462">
        <v>70</v>
      </c>
      <c r="K125" s="462">
        <v>80</v>
      </c>
      <c r="L125" s="462">
        <v>90</v>
      </c>
      <c r="M125" s="462">
        <v>100</v>
      </c>
      <c r="N125" s="462">
        <v>150</v>
      </c>
      <c r="O125" s="458"/>
      <c r="P125" s="458"/>
      <c r="Q125" s="458"/>
      <c r="R125" s="458"/>
      <c r="S125" s="458"/>
      <c r="T125" s="458"/>
      <c r="U125" s="458"/>
      <c r="W125" s="458"/>
    </row>
    <row r="126" spans="2:23">
      <c r="D126" s="458"/>
      <c r="E126" s="458"/>
      <c r="F126" s="458"/>
      <c r="G126" s="458"/>
      <c r="H126" s="458"/>
      <c r="I126" s="458"/>
      <c r="J126" s="458"/>
      <c r="K126" s="458"/>
      <c r="L126" s="458"/>
      <c r="M126" s="458"/>
      <c r="N126" s="458"/>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dimension ref="A1:B89"/>
  <sheetViews>
    <sheetView workbookViewId="0">
      <pane ySplit="1" topLeftCell="A2" activePane="bottomLeft" state="frozen"/>
      <selection pane="bottomLeft" activeCell="A2" sqref="A2"/>
    </sheetView>
  </sheetViews>
  <sheetFormatPr defaultRowHeight="15"/>
  <cols>
    <col min="1" max="1" width="14.85546875" bestFit="1" customWidth="1"/>
    <col min="2" max="2" width="14.7109375" customWidth="1"/>
    <col min="3" max="3" width="10.5703125" bestFit="1" customWidth="1"/>
    <col min="4" max="4" width="11.42578125" customWidth="1"/>
    <col min="5" max="5" width="10.7109375" bestFit="1" customWidth="1"/>
    <col min="6" max="6" width="13.7109375" bestFit="1" customWidth="1"/>
    <col min="7" max="7" width="9.28515625" bestFit="1" customWidth="1"/>
    <col min="9" max="9" width="16.140625" customWidth="1"/>
  </cols>
  <sheetData>
    <row r="1" spans="1:2" ht="36.75" customHeight="1"/>
    <row r="3" spans="1:2" ht="24.95" customHeight="1">
      <c r="A3" s="18" t="s">
        <v>222</v>
      </c>
      <c r="B3" s="10"/>
    </row>
    <row r="4" spans="1:2" ht="24.95" customHeight="1">
      <c r="A4" s="19" t="s">
        <v>247</v>
      </c>
    </row>
    <row r="5" spans="1:2" ht="24.95" customHeight="1">
      <c r="A5" s="331"/>
    </row>
    <row r="6" spans="1:2" ht="24.95" customHeight="1"/>
    <row r="7" spans="1:2" ht="24.95" customHeight="1">
      <c r="A7" s="331"/>
    </row>
    <row r="8" spans="1:2" ht="24.95" customHeight="1">
      <c r="A8" s="331"/>
    </row>
    <row r="9" spans="1:2" ht="24.95" customHeight="1"/>
    <row r="10" spans="1:2" ht="18.75">
      <c r="A10" s="227" t="s">
        <v>3187</v>
      </c>
    </row>
    <row r="49" s="307" customFormat="1"/>
    <row r="89" spans="1:2" ht="20.25">
      <c r="A89" s="12" t="s">
        <v>261</v>
      </c>
      <c r="B89" s="519" t="s">
        <v>6384</v>
      </c>
    </row>
  </sheetData>
  <hyperlinks>
    <hyperlink ref="B89" location="'Consol Summary'!A1" tooltip="Consolidation Example" display="Link to Consolidated Summary"/>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dimension ref="B2:F9"/>
  <sheetViews>
    <sheetView workbookViewId="0">
      <selection activeCell="I10" sqref="I10"/>
    </sheetView>
  </sheetViews>
  <sheetFormatPr defaultRowHeight="15"/>
  <sheetData>
    <row r="2" spans="2:6">
      <c r="B2" s="62" t="s">
        <v>342</v>
      </c>
      <c r="C2" s="62" t="s">
        <v>6263</v>
      </c>
      <c r="D2" s="62" t="s">
        <v>6264</v>
      </c>
      <c r="E2" s="62" t="s">
        <v>6265</v>
      </c>
      <c r="F2" s="62" t="s">
        <v>6266</v>
      </c>
    </row>
    <row r="3" spans="2:6">
      <c r="B3" s="62" t="s">
        <v>598</v>
      </c>
      <c r="C3" s="2">
        <v>245</v>
      </c>
      <c r="D3" s="2">
        <v>165</v>
      </c>
      <c r="E3" s="2">
        <v>234</v>
      </c>
      <c r="F3" s="2">
        <v>135</v>
      </c>
    </row>
    <row r="4" spans="2:6">
      <c r="B4" s="62" t="s">
        <v>6267</v>
      </c>
      <c r="C4" s="2">
        <v>211</v>
      </c>
      <c r="D4" s="2">
        <v>287</v>
      </c>
      <c r="E4" s="2">
        <v>190</v>
      </c>
      <c r="F4" s="2">
        <v>311</v>
      </c>
    </row>
    <row r="5" spans="2:6">
      <c r="B5" s="62" t="s">
        <v>2921</v>
      </c>
      <c r="C5" s="2">
        <v>45</v>
      </c>
      <c r="D5" s="2">
        <v>66</v>
      </c>
      <c r="E5" s="2">
        <v>99</v>
      </c>
      <c r="F5" s="2">
        <v>35</v>
      </c>
    </row>
    <row r="6" spans="2:6">
      <c r="B6" s="62" t="s">
        <v>602</v>
      </c>
      <c r="C6" s="2">
        <v>270</v>
      </c>
      <c r="D6" s="2">
        <v>231</v>
      </c>
      <c r="E6" s="2">
        <v>159</v>
      </c>
      <c r="F6" s="2">
        <v>230</v>
      </c>
    </row>
    <row r="7" spans="2:6">
      <c r="B7" s="62" t="s">
        <v>2916</v>
      </c>
      <c r="C7" s="2">
        <v>217</v>
      </c>
      <c r="D7" s="2">
        <v>99</v>
      </c>
      <c r="E7" s="2">
        <v>102</v>
      </c>
      <c r="F7" s="2">
        <v>187</v>
      </c>
    </row>
    <row r="8" spans="2:6">
      <c r="B8" s="62" t="s">
        <v>2911</v>
      </c>
      <c r="C8" s="2">
        <v>60</v>
      </c>
      <c r="D8" s="2">
        <v>117</v>
      </c>
      <c r="E8" s="2">
        <v>62</v>
      </c>
      <c r="F8" s="2">
        <v>105</v>
      </c>
    </row>
    <row r="9" spans="2:6">
      <c r="B9" s="517" t="s">
        <v>601</v>
      </c>
      <c r="C9" s="250">
        <v>90</v>
      </c>
      <c r="D9" s="250">
        <v>135</v>
      </c>
      <c r="E9" s="250">
        <v>55</v>
      </c>
      <c r="F9" s="250">
        <v>147</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dimension ref="F3:J10"/>
  <sheetViews>
    <sheetView workbookViewId="0">
      <selection activeCell="L8" sqref="L8"/>
    </sheetView>
  </sheetViews>
  <sheetFormatPr defaultRowHeight="15"/>
  <sheetData>
    <row r="3" spans="6:10">
      <c r="F3" s="62" t="s">
        <v>342</v>
      </c>
      <c r="G3" s="62" t="s">
        <v>6263</v>
      </c>
      <c r="H3" s="62" t="s">
        <v>6264</v>
      </c>
      <c r="I3" s="62" t="s">
        <v>6265</v>
      </c>
      <c r="J3" s="62" t="s">
        <v>6266</v>
      </c>
    </row>
    <row r="4" spans="6:10">
      <c r="F4" s="62" t="s">
        <v>598</v>
      </c>
      <c r="G4" s="2">
        <v>245</v>
      </c>
      <c r="H4" s="2">
        <v>165</v>
      </c>
      <c r="I4" s="2">
        <v>234</v>
      </c>
      <c r="J4" s="2">
        <v>135</v>
      </c>
    </row>
    <row r="5" spans="6:10">
      <c r="F5" s="62" t="s">
        <v>6267</v>
      </c>
      <c r="G5" s="2">
        <v>211</v>
      </c>
      <c r="H5" s="2">
        <v>287</v>
      </c>
      <c r="I5" s="2">
        <v>190</v>
      </c>
      <c r="J5" s="2">
        <v>311</v>
      </c>
    </row>
    <row r="6" spans="6:10">
      <c r="F6" s="517" t="s">
        <v>601</v>
      </c>
      <c r="G6" s="250">
        <v>90</v>
      </c>
      <c r="H6" s="250">
        <v>135</v>
      </c>
      <c r="I6" s="250">
        <v>55</v>
      </c>
      <c r="J6" s="250">
        <v>147</v>
      </c>
    </row>
    <row r="7" spans="6:10">
      <c r="F7" s="62" t="s">
        <v>2921</v>
      </c>
      <c r="G7" s="2">
        <v>45</v>
      </c>
      <c r="H7" s="2">
        <v>66</v>
      </c>
      <c r="I7" s="2">
        <v>99</v>
      </c>
      <c r="J7" s="2">
        <v>35</v>
      </c>
    </row>
    <row r="8" spans="6:10">
      <c r="F8" s="62" t="s">
        <v>602</v>
      </c>
      <c r="G8" s="2">
        <v>270</v>
      </c>
      <c r="H8" s="2">
        <v>231</v>
      </c>
      <c r="I8" s="2">
        <v>159</v>
      </c>
      <c r="J8" s="2">
        <v>230</v>
      </c>
    </row>
    <row r="9" spans="6:10">
      <c r="F9" s="62" t="s">
        <v>2916</v>
      </c>
      <c r="G9" s="2">
        <v>217</v>
      </c>
      <c r="H9" s="2">
        <v>99</v>
      </c>
      <c r="I9" s="2">
        <v>102</v>
      </c>
      <c r="J9" s="2">
        <v>187</v>
      </c>
    </row>
    <row r="10" spans="6:10">
      <c r="F10" s="62" t="s">
        <v>2911</v>
      </c>
      <c r="G10" s="2">
        <v>60</v>
      </c>
      <c r="H10" s="2">
        <v>117</v>
      </c>
      <c r="I10" s="2">
        <v>62</v>
      </c>
      <c r="J10" s="2">
        <v>105</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B3:F10"/>
  <sheetViews>
    <sheetView workbookViewId="0">
      <selection activeCell="L13" sqref="L13"/>
    </sheetView>
  </sheetViews>
  <sheetFormatPr defaultRowHeight="15"/>
  <sheetData>
    <row r="3" spans="2:6">
      <c r="B3" s="62" t="s">
        <v>342</v>
      </c>
      <c r="C3" s="62" t="s">
        <v>6263</v>
      </c>
      <c r="D3" s="62" t="s">
        <v>6264</v>
      </c>
      <c r="E3" s="62" t="s">
        <v>6265</v>
      </c>
      <c r="F3" s="62" t="s">
        <v>6266</v>
      </c>
    </row>
    <row r="4" spans="2:6">
      <c r="B4" s="138" t="s">
        <v>601</v>
      </c>
      <c r="C4" s="250">
        <v>90</v>
      </c>
      <c r="D4" s="250">
        <v>135</v>
      </c>
      <c r="E4" s="250">
        <v>55</v>
      </c>
      <c r="F4" s="250">
        <v>147</v>
      </c>
    </row>
    <row r="5" spans="2:6">
      <c r="B5" s="62" t="s">
        <v>598</v>
      </c>
      <c r="C5" s="2">
        <v>245</v>
      </c>
      <c r="D5" s="2">
        <v>165</v>
      </c>
      <c r="E5" s="2">
        <v>234</v>
      </c>
      <c r="F5" s="2">
        <v>135</v>
      </c>
    </row>
    <row r="6" spans="2:6">
      <c r="B6" s="62" t="s">
        <v>6267</v>
      </c>
      <c r="C6" s="2">
        <v>211</v>
      </c>
      <c r="D6" s="2">
        <v>287</v>
      </c>
      <c r="E6" s="2">
        <v>190</v>
      </c>
      <c r="F6" s="2">
        <v>311</v>
      </c>
    </row>
    <row r="7" spans="2:6">
      <c r="B7" s="62" t="s">
        <v>2921</v>
      </c>
      <c r="C7" s="2">
        <v>45</v>
      </c>
      <c r="D7" s="2">
        <v>66</v>
      </c>
      <c r="E7" s="2">
        <v>99</v>
      </c>
      <c r="F7" s="2">
        <v>35</v>
      </c>
    </row>
    <row r="8" spans="2:6">
      <c r="B8" s="62" t="s">
        <v>602</v>
      </c>
      <c r="C8" s="2">
        <v>270</v>
      </c>
      <c r="D8" s="2">
        <v>231</v>
      </c>
      <c r="E8" s="2">
        <v>159</v>
      </c>
      <c r="F8" s="2">
        <v>230</v>
      </c>
    </row>
    <row r="9" spans="2:6">
      <c r="B9" s="62" t="s">
        <v>2916</v>
      </c>
      <c r="C9" s="2">
        <v>217</v>
      </c>
      <c r="D9" s="2">
        <v>99</v>
      </c>
      <c r="E9" s="2">
        <v>102</v>
      </c>
      <c r="F9" s="2">
        <v>187</v>
      </c>
    </row>
    <row r="10" spans="2:6">
      <c r="B10" s="62" t="s">
        <v>2911</v>
      </c>
      <c r="C10" s="2">
        <v>60</v>
      </c>
      <c r="D10" s="2">
        <v>117</v>
      </c>
      <c r="E10" s="2">
        <v>62</v>
      </c>
      <c r="F10" s="2">
        <v>105</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dimension ref="B1:G33"/>
  <sheetViews>
    <sheetView workbookViewId="0"/>
  </sheetViews>
  <sheetFormatPr defaultRowHeight="15" outlineLevelRow="1"/>
  <cols>
    <col min="1" max="1" width="2.85546875" customWidth="1"/>
    <col min="2" max="2" width="18.85546875" customWidth="1"/>
    <col min="3" max="3" width="24.7109375" customWidth="1"/>
  </cols>
  <sheetData>
    <row r="1" spans="2:7" ht="36.75" customHeight="1"/>
    <row r="3" spans="2:7" ht="21">
      <c r="C3" s="518" t="s">
        <v>6383</v>
      </c>
    </row>
    <row r="5" spans="2:7">
      <c r="B5" s="2"/>
      <c r="C5" s="2"/>
      <c r="D5" s="62" t="s">
        <v>6263</v>
      </c>
      <c r="E5" s="62" t="s">
        <v>6264</v>
      </c>
      <c r="F5" s="62" t="s">
        <v>6265</v>
      </c>
      <c r="G5" s="62" t="s">
        <v>6266</v>
      </c>
    </row>
    <row r="6" spans="2:7" hidden="1" outlineLevel="1">
      <c r="B6" s="2"/>
      <c r="C6" s="2" t="s">
        <v>6382</v>
      </c>
      <c r="D6" s="2">
        <f>'Consol Data 1'!$C$3</f>
        <v>245</v>
      </c>
      <c r="E6" s="2">
        <f>'Consol Data 1'!$D$3</f>
        <v>165</v>
      </c>
      <c r="F6" s="2">
        <f>'Consol Data 1'!$E$3</f>
        <v>234</v>
      </c>
      <c r="G6" s="2">
        <f>'Consol Data 1'!$F$3</f>
        <v>135</v>
      </c>
    </row>
    <row r="7" spans="2:7" hidden="1" outlineLevel="1">
      <c r="B7" s="2"/>
      <c r="C7" s="2" t="s">
        <v>6382</v>
      </c>
      <c r="D7" s="2">
        <f>'Consol Data 2'!$G$4</f>
        <v>245</v>
      </c>
      <c r="E7" s="2">
        <f>'Consol Data 2'!$H$4</f>
        <v>165</v>
      </c>
      <c r="F7" s="2">
        <f>'Consol Data 2'!$I$4</f>
        <v>234</v>
      </c>
      <c r="G7" s="2">
        <f>'Consol Data 2'!$J$4</f>
        <v>135</v>
      </c>
    </row>
    <row r="8" spans="2:7" hidden="1" outlineLevel="1">
      <c r="B8" s="2"/>
      <c r="C8" s="2" t="s">
        <v>6382</v>
      </c>
      <c r="D8" s="2">
        <f>'Consol Data 3'!$C$5</f>
        <v>245</v>
      </c>
      <c r="E8" s="2">
        <f>'Consol Data 3'!$D$5</f>
        <v>165</v>
      </c>
      <c r="F8" s="2">
        <f>'Consol Data 3'!$E$5</f>
        <v>234</v>
      </c>
      <c r="G8" s="2">
        <f>'Consol Data 3'!$F$5</f>
        <v>135</v>
      </c>
    </row>
    <row r="9" spans="2:7" collapsed="1">
      <c r="B9" s="62" t="s">
        <v>598</v>
      </c>
      <c r="C9" s="2"/>
      <c r="D9" s="2">
        <f>SUM(D6:D8)</f>
        <v>735</v>
      </c>
      <c r="E9" s="2">
        <f>SUM(E6:E8)</f>
        <v>495</v>
      </c>
      <c r="F9" s="2">
        <f>SUM(F6:F8)</f>
        <v>702</v>
      </c>
      <c r="G9" s="2">
        <f>SUM(G6:G8)</f>
        <v>405</v>
      </c>
    </row>
    <row r="10" spans="2:7" outlineLevel="1">
      <c r="B10" s="2"/>
      <c r="C10" s="2" t="s">
        <v>6382</v>
      </c>
      <c r="D10" s="2">
        <f>'Consol Data 1'!$C$4</f>
        <v>211</v>
      </c>
      <c r="E10" s="2">
        <f>'Consol Data 1'!$D$4</f>
        <v>287</v>
      </c>
      <c r="F10" s="2">
        <f>'Consol Data 1'!$E$4</f>
        <v>190</v>
      </c>
      <c r="G10" s="2">
        <f>'Consol Data 1'!$F$4</f>
        <v>311</v>
      </c>
    </row>
    <row r="11" spans="2:7" outlineLevel="1">
      <c r="B11" s="2"/>
      <c r="C11" s="2" t="s">
        <v>6382</v>
      </c>
      <c r="D11" s="2">
        <f>'Consol Data 2'!$G$5</f>
        <v>211</v>
      </c>
      <c r="E11" s="2">
        <f>'Consol Data 2'!$H$5</f>
        <v>287</v>
      </c>
      <c r="F11" s="2">
        <f>'Consol Data 2'!$I$5</f>
        <v>190</v>
      </c>
      <c r="G11" s="2">
        <f>'Consol Data 2'!$J$5</f>
        <v>311</v>
      </c>
    </row>
    <row r="12" spans="2:7" outlineLevel="1">
      <c r="B12" s="2"/>
      <c r="C12" s="2" t="s">
        <v>6382</v>
      </c>
      <c r="D12" s="2">
        <f>'Consol Data 3'!$C$6</f>
        <v>211</v>
      </c>
      <c r="E12" s="2">
        <f>'Consol Data 3'!$D$6</f>
        <v>287</v>
      </c>
      <c r="F12" s="2">
        <f>'Consol Data 3'!$E$6</f>
        <v>190</v>
      </c>
      <c r="G12" s="2">
        <f>'Consol Data 3'!$F$6</f>
        <v>311</v>
      </c>
    </row>
    <row r="13" spans="2:7">
      <c r="B13" s="62" t="s">
        <v>6267</v>
      </c>
      <c r="C13" s="2"/>
      <c r="D13" s="2">
        <f>SUM(D10:D12)</f>
        <v>633</v>
      </c>
      <c r="E13" s="2">
        <f>SUM(E10:E12)</f>
        <v>861</v>
      </c>
      <c r="F13" s="2">
        <f>SUM(F10:F12)</f>
        <v>570</v>
      </c>
      <c r="G13" s="2">
        <f>SUM(G10:G12)</f>
        <v>933</v>
      </c>
    </row>
    <row r="14" spans="2:7" hidden="1" outlineLevel="1">
      <c r="B14" s="2"/>
      <c r="C14" s="2" t="s">
        <v>6382</v>
      </c>
      <c r="D14" s="2">
        <f>'Consol Data 1'!$C$5</f>
        <v>45</v>
      </c>
      <c r="E14" s="2">
        <f>'Consol Data 1'!$D$5</f>
        <v>66</v>
      </c>
      <c r="F14" s="2">
        <f>'Consol Data 1'!$E$5</f>
        <v>99</v>
      </c>
      <c r="G14" s="2">
        <f>'Consol Data 1'!$F$5</f>
        <v>35</v>
      </c>
    </row>
    <row r="15" spans="2:7" hidden="1" outlineLevel="1">
      <c r="B15" s="2"/>
      <c r="C15" s="2" t="s">
        <v>6382</v>
      </c>
      <c r="D15" s="2">
        <f>'Consol Data 2'!$G$7</f>
        <v>45</v>
      </c>
      <c r="E15" s="2">
        <f>'Consol Data 2'!$H$7</f>
        <v>66</v>
      </c>
      <c r="F15" s="2">
        <f>'Consol Data 2'!$I$7</f>
        <v>99</v>
      </c>
      <c r="G15" s="2">
        <f>'Consol Data 2'!$J$7</f>
        <v>35</v>
      </c>
    </row>
    <row r="16" spans="2:7" hidden="1" outlineLevel="1">
      <c r="B16" s="2"/>
      <c r="C16" s="2" t="s">
        <v>6382</v>
      </c>
      <c r="D16" s="2">
        <f>'Consol Data 3'!$C$7</f>
        <v>45</v>
      </c>
      <c r="E16" s="2">
        <f>'Consol Data 3'!$D$7</f>
        <v>66</v>
      </c>
      <c r="F16" s="2">
        <f>'Consol Data 3'!$E$7</f>
        <v>99</v>
      </c>
      <c r="G16" s="2">
        <f>'Consol Data 3'!$F$7</f>
        <v>35</v>
      </c>
    </row>
    <row r="17" spans="2:7" collapsed="1">
      <c r="B17" s="62" t="s">
        <v>2921</v>
      </c>
      <c r="C17" s="2"/>
      <c r="D17" s="2">
        <f>SUM(D14:D16)</f>
        <v>135</v>
      </c>
      <c r="E17" s="2">
        <f>SUM(E14:E16)</f>
        <v>198</v>
      </c>
      <c r="F17" s="2">
        <f>SUM(F14:F16)</f>
        <v>297</v>
      </c>
      <c r="G17" s="2">
        <f>SUM(G14:G16)</f>
        <v>105</v>
      </c>
    </row>
    <row r="18" spans="2:7" hidden="1" outlineLevel="1">
      <c r="B18" s="62"/>
      <c r="C18" s="2" t="s">
        <v>6382</v>
      </c>
      <c r="D18" s="2">
        <f>'Consol Data 1'!$C$6</f>
        <v>270</v>
      </c>
      <c r="E18" s="2">
        <f>'Consol Data 1'!$D$6</f>
        <v>231</v>
      </c>
      <c r="F18" s="2">
        <f>'Consol Data 1'!$E$6</f>
        <v>159</v>
      </c>
      <c r="G18" s="2">
        <f>'Consol Data 1'!$F$6</f>
        <v>230</v>
      </c>
    </row>
    <row r="19" spans="2:7" hidden="1" outlineLevel="1">
      <c r="B19" s="62"/>
      <c r="C19" s="2" t="s">
        <v>6382</v>
      </c>
      <c r="D19" s="2">
        <f>'Consol Data 2'!$G$8</f>
        <v>270</v>
      </c>
      <c r="E19" s="2">
        <f>'Consol Data 2'!$H$8</f>
        <v>231</v>
      </c>
      <c r="F19" s="2">
        <f>'Consol Data 2'!$I$8</f>
        <v>159</v>
      </c>
      <c r="G19" s="2">
        <f>'Consol Data 2'!$J$8</f>
        <v>230</v>
      </c>
    </row>
    <row r="20" spans="2:7" hidden="1" outlineLevel="1">
      <c r="B20" s="62"/>
      <c r="C20" s="2" t="s">
        <v>6382</v>
      </c>
      <c r="D20" s="2">
        <f>'Consol Data 3'!$C$8</f>
        <v>270</v>
      </c>
      <c r="E20" s="2">
        <f>'Consol Data 3'!$D$8</f>
        <v>231</v>
      </c>
      <c r="F20" s="2">
        <f>'Consol Data 3'!$E$8</f>
        <v>159</v>
      </c>
      <c r="G20" s="2">
        <f>'Consol Data 3'!$F$8</f>
        <v>230</v>
      </c>
    </row>
    <row r="21" spans="2:7" collapsed="1">
      <c r="B21" s="62" t="s">
        <v>602</v>
      </c>
      <c r="C21" s="2"/>
      <c r="D21" s="2">
        <f>SUM(D18:D20)</f>
        <v>810</v>
      </c>
      <c r="E21" s="2">
        <f>SUM(E18:E20)</f>
        <v>693</v>
      </c>
      <c r="F21" s="2">
        <f>SUM(F18:F20)</f>
        <v>477</v>
      </c>
      <c r="G21" s="2">
        <f>SUM(G18:G20)</f>
        <v>690</v>
      </c>
    </row>
    <row r="22" spans="2:7" hidden="1" outlineLevel="1">
      <c r="B22" s="62"/>
      <c r="C22" s="2" t="s">
        <v>6382</v>
      </c>
      <c r="D22" s="2">
        <f>'Consol Data 1'!$C$7</f>
        <v>217</v>
      </c>
      <c r="E22" s="2">
        <f>'Consol Data 1'!$D$7</f>
        <v>99</v>
      </c>
      <c r="F22" s="2">
        <f>'Consol Data 1'!$E$7</f>
        <v>102</v>
      </c>
      <c r="G22" s="2">
        <f>'Consol Data 1'!$F$7</f>
        <v>187</v>
      </c>
    </row>
    <row r="23" spans="2:7" hidden="1" outlineLevel="1">
      <c r="B23" s="62"/>
      <c r="C23" s="2" t="s">
        <v>6382</v>
      </c>
      <c r="D23" s="2">
        <f>'Consol Data 2'!$G$9</f>
        <v>217</v>
      </c>
      <c r="E23" s="2">
        <f>'Consol Data 2'!$H$9</f>
        <v>99</v>
      </c>
      <c r="F23" s="2">
        <f>'Consol Data 2'!$I$9</f>
        <v>102</v>
      </c>
      <c r="G23" s="2">
        <f>'Consol Data 2'!$J$9</f>
        <v>187</v>
      </c>
    </row>
    <row r="24" spans="2:7" hidden="1" outlineLevel="1">
      <c r="B24" s="62"/>
      <c r="C24" s="2" t="s">
        <v>6382</v>
      </c>
      <c r="D24" s="2">
        <f>'Consol Data 3'!$C$9</f>
        <v>217</v>
      </c>
      <c r="E24" s="2">
        <f>'Consol Data 3'!$D$9</f>
        <v>99</v>
      </c>
      <c r="F24" s="2">
        <f>'Consol Data 3'!$E$9</f>
        <v>102</v>
      </c>
      <c r="G24" s="2">
        <f>'Consol Data 3'!$F$9</f>
        <v>187</v>
      </c>
    </row>
    <row r="25" spans="2:7" collapsed="1">
      <c r="B25" s="62" t="s">
        <v>2916</v>
      </c>
      <c r="C25" s="2"/>
      <c r="D25" s="2">
        <f>SUM(D22:D24)</f>
        <v>651</v>
      </c>
      <c r="E25" s="2">
        <f>SUM(E22:E24)</f>
        <v>297</v>
      </c>
      <c r="F25" s="2">
        <f>SUM(F22:F24)</f>
        <v>306</v>
      </c>
      <c r="G25" s="2">
        <f>SUM(G22:G24)</f>
        <v>561</v>
      </c>
    </row>
    <row r="26" spans="2:7" hidden="1" outlineLevel="1">
      <c r="B26" s="62"/>
      <c r="C26" s="2" t="s">
        <v>6382</v>
      </c>
      <c r="D26" s="2">
        <f>'Consol Data 1'!$C$8</f>
        <v>60</v>
      </c>
      <c r="E26" s="2">
        <f>'Consol Data 1'!$D$8</f>
        <v>117</v>
      </c>
      <c r="F26" s="2">
        <f>'Consol Data 1'!$E$8</f>
        <v>62</v>
      </c>
      <c r="G26" s="2">
        <f>'Consol Data 1'!$F$8</f>
        <v>105</v>
      </c>
    </row>
    <row r="27" spans="2:7" hidden="1" outlineLevel="1">
      <c r="B27" s="62"/>
      <c r="C27" s="2" t="s">
        <v>6382</v>
      </c>
      <c r="D27" s="2">
        <f>'Consol Data 2'!$G$10</f>
        <v>60</v>
      </c>
      <c r="E27" s="2">
        <f>'Consol Data 2'!$H$10</f>
        <v>117</v>
      </c>
      <c r="F27" s="2">
        <f>'Consol Data 2'!$I$10</f>
        <v>62</v>
      </c>
      <c r="G27" s="2">
        <f>'Consol Data 2'!$J$10</f>
        <v>105</v>
      </c>
    </row>
    <row r="28" spans="2:7" hidden="1" outlineLevel="1">
      <c r="B28" s="62"/>
      <c r="C28" s="2" t="s">
        <v>6382</v>
      </c>
      <c r="D28" s="2">
        <f>'Consol Data 3'!$C$10</f>
        <v>60</v>
      </c>
      <c r="E28" s="2">
        <f>'Consol Data 3'!$D$10</f>
        <v>117</v>
      </c>
      <c r="F28" s="2">
        <f>'Consol Data 3'!$E$10</f>
        <v>62</v>
      </c>
      <c r="G28" s="2">
        <f>'Consol Data 3'!$F$10</f>
        <v>105</v>
      </c>
    </row>
    <row r="29" spans="2:7" collapsed="1">
      <c r="B29" s="62" t="s">
        <v>2911</v>
      </c>
      <c r="C29" s="2"/>
      <c r="D29" s="2">
        <f>SUM(D26:D28)</f>
        <v>180</v>
      </c>
      <c r="E29" s="2">
        <f>SUM(E26:E28)</f>
        <v>351</v>
      </c>
      <c r="F29" s="2">
        <f>SUM(F26:F28)</f>
        <v>186</v>
      </c>
      <c r="G29" s="2">
        <f>SUM(G26:G28)</f>
        <v>315</v>
      </c>
    </row>
    <row r="30" spans="2:7" hidden="1" outlineLevel="1">
      <c r="B30" s="62"/>
      <c r="C30" s="2" t="s">
        <v>6382</v>
      </c>
      <c r="D30" s="2">
        <f>'Consol Data 1'!$C$9</f>
        <v>90</v>
      </c>
      <c r="E30" s="2">
        <f>'Consol Data 1'!$D$9</f>
        <v>135</v>
      </c>
      <c r="F30" s="2">
        <f>'Consol Data 1'!$E$9</f>
        <v>55</v>
      </c>
      <c r="G30" s="2">
        <f>'Consol Data 1'!$F$9</f>
        <v>147</v>
      </c>
    </row>
    <row r="31" spans="2:7" hidden="1" outlineLevel="1">
      <c r="B31" s="62"/>
      <c r="C31" s="2" t="s">
        <v>6382</v>
      </c>
      <c r="D31" s="2">
        <f>'Consol Data 2'!$G$6</f>
        <v>90</v>
      </c>
      <c r="E31" s="2">
        <f>'Consol Data 2'!$H$6</f>
        <v>135</v>
      </c>
      <c r="F31" s="2">
        <f>'Consol Data 2'!$I$6</f>
        <v>55</v>
      </c>
      <c r="G31" s="2">
        <f>'Consol Data 2'!$J$6</f>
        <v>147</v>
      </c>
    </row>
    <row r="32" spans="2:7" hidden="1" outlineLevel="1">
      <c r="B32" s="62"/>
      <c r="C32" s="2" t="s">
        <v>6382</v>
      </c>
      <c r="D32" s="2">
        <f>'Consol Data 3'!$C$4</f>
        <v>90</v>
      </c>
      <c r="E32" s="2">
        <f>'Consol Data 3'!$D$4</f>
        <v>135</v>
      </c>
      <c r="F32" s="2">
        <f>'Consol Data 3'!$E$4</f>
        <v>55</v>
      </c>
      <c r="G32" s="2">
        <f>'Consol Data 3'!$F$4</f>
        <v>147</v>
      </c>
    </row>
    <row r="33" spans="2:7" collapsed="1">
      <c r="B33" s="138" t="s">
        <v>601</v>
      </c>
      <c r="C33" s="2"/>
      <c r="D33" s="2">
        <f>SUM(D30:D32)</f>
        <v>270</v>
      </c>
      <c r="E33" s="2">
        <f>SUM(E30:E32)</f>
        <v>405</v>
      </c>
      <c r="F33" s="2">
        <f>SUM(F30:F32)</f>
        <v>165</v>
      </c>
      <c r="G33" s="2">
        <f>SUM(G30:G32)</f>
        <v>441</v>
      </c>
    </row>
  </sheetData>
  <dataConsolidate topLabels="1" link="1">
    <dataRefs count="3">
      <dataRef ref="B2:F9" sheet="Consol Data 1"/>
      <dataRef ref="F3:J10" sheet="Consol Data 2"/>
      <dataRef ref="B3:F10" sheet="Consol Data 3"/>
    </dataRefs>
  </dataConsolidate>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dimension ref="A1:G77"/>
  <sheetViews>
    <sheetView workbookViewId="0">
      <pane ySplit="1" topLeftCell="A2" activePane="bottomLeft" state="frozen"/>
      <selection pane="bottomLeft" activeCell="F3" sqref="F3"/>
    </sheetView>
  </sheetViews>
  <sheetFormatPr defaultRowHeight="15"/>
  <cols>
    <col min="1" max="1" width="14.85546875" style="521" bestFit="1" customWidth="1"/>
    <col min="2" max="2" width="14.7109375" style="521" customWidth="1"/>
    <col min="3" max="3" width="10.5703125" style="521" bestFit="1" customWidth="1"/>
    <col min="4" max="4" width="11.42578125" style="521" customWidth="1"/>
    <col min="5" max="5" width="10.7109375" style="521" bestFit="1" customWidth="1"/>
    <col min="6" max="6" width="13.7109375" style="521" bestFit="1" customWidth="1"/>
    <col min="7" max="7" width="9.28515625" style="521" bestFit="1" customWidth="1"/>
    <col min="8" max="8" width="9.140625" style="521"/>
    <col min="9" max="9" width="16.140625" style="521" customWidth="1"/>
    <col min="10" max="16384" width="9.140625" style="521"/>
  </cols>
  <sheetData>
    <row r="1" spans="1:2" ht="36.75" customHeight="1"/>
    <row r="3" spans="1:2" ht="24.95" customHeight="1">
      <c r="A3" s="525" t="s">
        <v>222</v>
      </c>
      <c r="B3" s="526"/>
    </row>
    <row r="4" spans="1:2" ht="24.95" customHeight="1">
      <c r="A4" s="527" t="s">
        <v>247</v>
      </c>
    </row>
    <row r="5" spans="1:2" ht="24.95" customHeight="1">
      <c r="A5" s="528"/>
    </row>
    <row r="6" spans="1:2" ht="18.75">
      <c r="A6" s="537" t="s">
        <v>3187</v>
      </c>
    </row>
    <row r="45" s="529" customFormat="1"/>
    <row r="62" spans="1:2" ht="18.75">
      <c r="A62" s="530" t="s">
        <v>261</v>
      </c>
      <c r="B62" s="530" t="s">
        <v>6387</v>
      </c>
    </row>
    <row r="63" spans="1:2" ht="18.75">
      <c r="A63" s="530"/>
      <c r="B63" s="530"/>
    </row>
    <row r="64" spans="1:2" ht="18.75">
      <c r="B64" s="530" t="s">
        <v>6388</v>
      </c>
    </row>
    <row r="65" spans="2:7">
      <c r="B65" s="522" t="s">
        <v>3129</v>
      </c>
      <c r="C65" s="522" t="s">
        <v>3627</v>
      </c>
      <c r="D65" s="522" t="s">
        <v>3628</v>
      </c>
      <c r="E65" s="522" t="s">
        <v>3629</v>
      </c>
      <c r="F65" s="522" t="s">
        <v>3630</v>
      </c>
      <c r="G65" s="522" t="s">
        <v>687</v>
      </c>
    </row>
    <row r="66" spans="2:7">
      <c r="B66" s="520" t="s">
        <v>3169</v>
      </c>
      <c r="C66" s="385">
        <v>120</v>
      </c>
      <c r="D66" s="386">
        <v>128</v>
      </c>
      <c r="E66" s="386">
        <v>776</v>
      </c>
      <c r="F66" s="386">
        <v>464</v>
      </c>
      <c r="G66" s="524">
        <f>SUM(C66:F66)</f>
        <v>1488</v>
      </c>
    </row>
    <row r="67" spans="2:7">
      <c r="B67" s="520" t="s">
        <v>3631</v>
      </c>
      <c r="C67" s="386">
        <v>300</v>
      </c>
      <c r="D67" s="386">
        <v>968</v>
      </c>
      <c r="E67" s="386">
        <v>102</v>
      </c>
      <c r="F67" s="386">
        <v>820</v>
      </c>
      <c r="G67" s="524">
        <f t="shared" ref="G67:G77" si="0">SUM(C67:F67)</f>
        <v>2190</v>
      </c>
    </row>
    <row r="68" spans="2:7">
      <c r="B68" s="520" t="s">
        <v>3168</v>
      </c>
      <c r="C68" s="386">
        <v>400</v>
      </c>
      <c r="D68" s="386">
        <v>789</v>
      </c>
      <c r="E68" s="386">
        <v>164</v>
      </c>
      <c r="F68" s="386">
        <v>449</v>
      </c>
      <c r="G68" s="524">
        <f t="shared" si="0"/>
        <v>1802</v>
      </c>
    </row>
    <row r="69" spans="2:7">
      <c r="B69" s="520" t="s">
        <v>3170</v>
      </c>
      <c r="C69" s="386">
        <v>500</v>
      </c>
      <c r="D69" s="386">
        <v>357</v>
      </c>
      <c r="E69" s="386">
        <v>91</v>
      </c>
      <c r="F69" s="386">
        <v>423</v>
      </c>
      <c r="G69" s="524">
        <f t="shared" si="0"/>
        <v>1371</v>
      </c>
    </row>
    <row r="70" spans="2:7">
      <c r="B70" s="520" t="s">
        <v>3171</v>
      </c>
      <c r="C70" s="386">
        <v>334</v>
      </c>
      <c r="D70" s="386">
        <v>192</v>
      </c>
      <c r="E70" s="386">
        <v>544</v>
      </c>
      <c r="F70" s="386">
        <v>197</v>
      </c>
      <c r="G70" s="524">
        <f t="shared" si="0"/>
        <v>1267</v>
      </c>
    </row>
    <row r="71" spans="2:7">
      <c r="B71" s="520" t="s">
        <v>3632</v>
      </c>
      <c r="C71" s="386">
        <v>589</v>
      </c>
      <c r="D71" s="386">
        <v>726</v>
      </c>
      <c r="E71" s="386">
        <v>879</v>
      </c>
      <c r="F71" s="386">
        <v>64</v>
      </c>
      <c r="G71" s="524">
        <f t="shared" si="0"/>
        <v>2258</v>
      </c>
    </row>
    <row r="72" spans="2:7">
      <c r="B72" s="520" t="s">
        <v>3633</v>
      </c>
      <c r="C72" s="386">
        <v>932</v>
      </c>
      <c r="D72" s="386">
        <v>96</v>
      </c>
      <c r="E72" s="386">
        <v>600</v>
      </c>
      <c r="F72" s="386">
        <v>2</v>
      </c>
      <c r="G72" s="524">
        <f t="shared" si="0"/>
        <v>1630</v>
      </c>
    </row>
    <row r="73" spans="2:7">
      <c r="B73" s="520" t="s">
        <v>3388</v>
      </c>
      <c r="C73" s="386">
        <v>17</v>
      </c>
      <c r="D73" s="386">
        <v>333</v>
      </c>
      <c r="E73" s="386">
        <v>382</v>
      </c>
      <c r="F73" s="385">
        <v>450</v>
      </c>
      <c r="G73" s="524">
        <f t="shared" si="0"/>
        <v>1182</v>
      </c>
    </row>
    <row r="74" spans="2:7">
      <c r="B74" s="520" t="s">
        <v>3634</v>
      </c>
      <c r="C74" s="386">
        <v>347</v>
      </c>
      <c r="D74" s="386">
        <v>300</v>
      </c>
      <c r="E74" s="386">
        <v>925</v>
      </c>
      <c r="F74" s="386">
        <v>54</v>
      </c>
      <c r="G74" s="524">
        <f t="shared" si="0"/>
        <v>1626</v>
      </c>
    </row>
    <row r="75" spans="2:7">
      <c r="B75" s="520" t="s">
        <v>3635</v>
      </c>
      <c r="C75" s="386">
        <v>893</v>
      </c>
      <c r="D75" s="386">
        <v>200</v>
      </c>
      <c r="E75" s="386">
        <v>319</v>
      </c>
      <c r="F75" s="386">
        <v>185</v>
      </c>
      <c r="G75" s="524">
        <f t="shared" si="0"/>
        <v>1597</v>
      </c>
    </row>
    <row r="76" spans="2:7">
      <c r="B76" s="520" t="s">
        <v>3636</v>
      </c>
      <c r="C76" s="386">
        <v>766</v>
      </c>
      <c r="D76" s="386">
        <v>100</v>
      </c>
      <c r="E76" s="386">
        <v>556</v>
      </c>
      <c r="F76" s="386">
        <v>784</v>
      </c>
      <c r="G76" s="524">
        <f t="shared" si="0"/>
        <v>2206</v>
      </c>
    </row>
    <row r="77" spans="2:7">
      <c r="B77" s="523" t="s">
        <v>687</v>
      </c>
      <c r="C77" s="524">
        <f>SUM(C66:C76)</f>
        <v>5198</v>
      </c>
      <c r="D77" s="524">
        <f>SUM(D66:D76)</f>
        <v>4189</v>
      </c>
      <c r="E77" s="524">
        <f>SUM(E66:E76)</f>
        <v>5338</v>
      </c>
      <c r="F77" s="524">
        <f>SUM(F66:F76)</f>
        <v>3892</v>
      </c>
      <c r="G77" s="524">
        <f t="shared" si="0"/>
        <v>18617</v>
      </c>
    </row>
  </sheetData>
  <sheetProtection sheet="1" objects="1" scenarios="1"/>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dimension ref="A1:B45"/>
  <sheetViews>
    <sheetView workbookViewId="0">
      <pane ySplit="1" topLeftCell="A2" activePane="bottomLeft" state="frozen"/>
      <selection pane="bottomLeft" activeCell="F3" sqref="F3"/>
    </sheetView>
  </sheetViews>
  <sheetFormatPr defaultRowHeight="15"/>
  <cols>
    <col min="1" max="1" width="14.85546875" style="531" bestFit="1" customWidth="1"/>
    <col min="2" max="2" width="14.7109375" style="531" customWidth="1"/>
    <col min="3" max="3" width="10.5703125" style="531" bestFit="1" customWidth="1"/>
    <col min="4" max="4" width="11.42578125" style="531" customWidth="1"/>
    <col min="5" max="5" width="10.7109375" style="531" bestFit="1" customWidth="1"/>
    <col min="6" max="6" width="13.7109375" style="531" bestFit="1" customWidth="1"/>
    <col min="7" max="7" width="9.28515625" style="531" bestFit="1" customWidth="1"/>
    <col min="8" max="8" width="9.140625" style="531"/>
    <col min="9" max="9" width="16.140625" style="531" customWidth="1"/>
    <col min="10" max="16384" width="9.140625" style="531"/>
  </cols>
  <sheetData>
    <row r="1" spans="1:2" ht="36.75" customHeight="1"/>
    <row r="3" spans="1:2" ht="24.95" customHeight="1">
      <c r="A3" s="532" t="s">
        <v>222</v>
      </c>
      <c r="B3" s="533"/>
    </row>
    <row r="4" spans="1:2" ht="24.95" customHeight="1">
      <c r="A4" s="534" t="s">
        <v>247</v>
      </c>
    </row>
    <row r="5" spans="1:2" ht="24.95" customHeight="1">
      <c r="A5" s="535"/>
    </row>
    <row r="6" spans="1:2" ht="18.75">
      <c r="A6" s="537" t="s">
        <v>3187</v>
      </c>
    </row>
    <row r="45" s="536" customFormat="1"/>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J66"/>
  <sheetViews>
    <sheetView workbookViewId="0">
      <pane ySplit="1" topLeftCell="A2" activePane="bottomLeft" state="frozen"/>
      <selection pane="bottomLeft" activeCell="A37" sqref="A37:XFD37"/>
    </sheetView>
  </sheetViews>
  <sheetFormatPr defaultRowHeight="15"/>
  <cols>
    <col min="1" max="1" width="14.7109375" customWidth="1"/>
    <col min="2" max="2" width="24.140625" bestFit="1" customWidth="1"/>
    <col min="3" max="3" width="9.7109375" bestFit="1" customWidth="1"/>
    <col min="4" max="4" width="33.140625" bestFit="1" customWidth="1"/>
    <col min="5" max="5" width="45.42578125" bestFit="1" customWidth="1"/>
    <col min="9" max="9" width="14.140625" bestFit="1" customWidth="1"/>
  </cols>
  <sheetData>
    <row r="1" spans="1:6" ht="36.75" customHeight="1"/>
    <row r="3" spans="1:6" ht="24.95" customHeight="1">
      <c r="A3" s="18" t="s">
        <v>222</v>
      </c>
      <c r="B3" s="10"/>
    </row>
    <row r="4" spans="1:6" ht="24.95" customHeight="1">
      <c r="A4" s="20" t="s">
        <v>223</v>
      </c>
      <c r="B4" s="11"/>
    </row>
    <row r="5" spans="1:6" ht="24.95" customHeight="1">
      <c r="A5" s="19" t="s">
        <v>247</v>
      </c>
    </row>
    <row r="6" spans="1:6" ht="18.75">
      <c r="A6" s="12"/>
    </row>
    <row r="7" spans="1:6" ht="18.75">
      <c r="A7" s="12"/>
    </row>
    <row r="8" spans="1:6" ht="18.75">
      <c r="A8" s="12"/>
    </row>
    <row r="9" spans="1:6" ht="18.75">
      <c r="A9" s="12"/>
    </row>
    <row r="10" spans="1:6" ht="18.75">
      <c r="A10" s="12"/>
    </row>
    <row r="11" spans="1:6" ht="18.75">
      <c r="A11" s="12"/>
    </row>
    <row r="12" spans="1:6" ht="19.5" thickBot="1">
      <c r="A12" s="12" t="s">
        <v>261</v>
      </c>
    </row>
    <row r="13" spans="1:6" ht="19.5" thickBot="1">
      <c r="A13" s="12"/>
      <c r="C13" s="31" t="s">
        <v>225</v>
      </c>
      <c r="D13" s="31" t="s">
        <v>226</v>
      </c>
      <c r="F13" t="s">
        <v>250</v>
      </c>
    </row>
    <row r="14" spans="1:6" ht="19.5" thickBot="1">
      <c r="A14" s="12"/>
      <c r="C14" s="30">
        <v>85</v>
      </c>
      <c r="D14" s="30">
        <v>45</v>
      </c>
      <c r="F14" t="s">
        <v>251</v>
      </c>
    </row>
    <row r="15" spans="1:6" ht="18.75">
      <c r="A15" s="12"/>
    </row>
    <row r="16" spans="1:6" ht="18.75">
      <c r="A16" s="12"/>
      <c r="B16" s="32" t="s">
        <v>252</v>
      </c>
      <c r="C16" s="32" t="s">
        <v>253</v>
      </c>
      <c r="D16" s="41" t="s">
        <v>253</v>
      </c>
    </row>
    <row r="17" spans="1:10" ht="18.75">
      <c r="A17" s="12"/>
      <c r="B17" s="2" t="s">
        <v>254</v>
      </c>
      <c r="C17" s="2" t="b">
        <f>C14&gt;=D14</f>
        <v>1</v>
      </c>
      <c r="D17" s="42" t="s">
        <v>283</v>
      </c>
    </row>
    <row r="18" spans="1:10" ht="18.75">
      <c r="A18" s="12"/>
      <c r="B18" s="2" t="s">
        <v>255</v>
      </c>
      <c r="C18" s="2">
        <f>IF(C14&gt;=D14,1,0)</f>
        <v>1</v>
      </c>
      <c r="D18" s="42" t="s">
        <v>284</v>
      </c>
    </row>
    <row r="19" spans="1:10" ht="18.75">
      <c r="A19" s="12"/>
      <c r="B19" s="2" t="s">
        <v>256</v>
      </c>
      <c r="C19" s="2" t="str">
        <f>IF(C14&gt;=D14,"Pass","Fail")</f>
        <v>Pass</v>
      </c>
      <c r="D19" s="42" t="s">
        <v>285</v>
      </c>
    </row>
    <row r="20" spans="1:10" ht="18.75">
      <c r="A20" s="12"/>
      <c r="B20" s="2" t="s">
        <v>257</v>
      </c>
      <c r="C20" s="2" t="str">
        <f>IF(C14&gt;=D14,F13,F14)</f>
        <v>PASS</v>
      </c>
      <c r="D20" s="42" t="s">
        <v>286</v>
      </c>
    </row>
    <row r="21" spans="1:10" ht="18.75">
      <c r="A21" s="12"/>
      <c r="B21" s="2" t="s">
        <v>258</v>
      </c>
      <c r="C21" s="2" t="str">
        <f>IF(C14&gt;=D14,"YES","NO")</f>
        <v>YES</v>
      </c>
      <c r="D21" s="42" t="s">
        <v>287</v>
      </c>
    </row>
    <row r="22" spans="1:10" ht="18.75">
      <c r="A22" s="12"/>
      <c r="B22" s="2" t="s">
        <v>259</v>
      </c>
      <c r="C22" s="2">
        <f>IF(C14&gt;=D14,(C14+D14),0)</f>
        <v>130</v>
      </c>
      <c r="D22" s="42" t="s">
        <v>288</v>
      </c>
    </row>
    <row r="23" spans="1:10" ht="18.75">
      <c r="A23" s="12"/>
      <c r="B23" s="33" t="s">
        <v>260</v>
      </c>
      <c r="C23" s="34">
        <f ca="1">IF(C14&gt;=D14,TODAY(),TODAY()+10)</f>
        <v>44083</v>
      </c>
      <c r="D23" s="43" t="s">
        <v>289</v>
      </c>
    </row>
    <row r="24" spans="1:10" ht="18.75">
      <c r="A24" s="12"/>
    </row>
    <row r="25" spans="1:10" ht="18.75">
      <c r="A25" s="12" t="s">
        <v>262</v>
      </c>
    </row>
    <row r="27" spans="1:10" ht="28.5" customHeight="1">
      <c r="B27" s="48" t="s">
        <v>201</v>
      </c>
      <c r="C27" s="48" t="s">
        <v>202</v>
      </c>
      <c r="D27" s="48" t="s">
        <v>203</v>
      </c>
      <c r="E27" s="49" t="s">
        <v>253</v>
      </c>
      <c r="H27" s="4" t="s">
        <v>205</v>
      </c>
      <c r="I27" s="4" t="s">
        <v>206</v>
      </c>
      <c r="J27" s="5"/>
    </row>
    <row r="28" spans="1:10">
      <c r="B28" s="6" t="s">
        <v>204</v>
      </c>
      <c r="C28" s="35">
        <v>12</v>
      </c>
      <c r="D28" s="39" t="str">
        <f t="shared" ref="D28:D35" si="0">IF(C28&gt;=5,"YES","NO")</f>
        <v>YES</v>
      </c>
      <c r="E28" s="45" t="s">
        <v>290</v>
      </c>
      <c r="H28" s="9" t="s">
        <v>208</v>
      </c>
      <c r="I28" s="9" t="s">
        <v>209</v>
      </c>
      <c r="J28" s="5"/>
    </row>
    <row r="29" spans="1:10">
      <c r="B29" s="6" t="s">
        <v>207</v>
      </c>
      <c r="C29" s="35">
        <v>10</v>
      </c>
      <c r="D29" s="39" t="str">
        <f t="shared" si="0"/>
        <v>YES</v>
      </c>
      <c r="E29" s="45" t="s">
        <v>291</v>
      </c>
      <c r="H29" s="9" t="s">
        <v>211</v>
      </c>
      <c r="I29" s="9" t="s">
        <v>212</v>
      </c>
      <c r="J29" s="5"/>
    </row>
    <row r="30" spans="1:10">
      <c r="B30" s="6" t="s">
        <v>210</v>
      </c>
      <c r="C30" s="35">
        <v>7</v>
      </c>
      <c r="D30" s="39" t="str">
        <f t="shared" si="0"/>
        <v>YES</v>
      </c>
      <c r="E30" s="45" t="s">
        <v>292</v>
      </c>
      <c r="H30" s="44"/>
      <c r="I30" s="44"/>
      <c r="J30" s="5"/>
    </row>
    <row r="31" spans="1:10">
      <c r="B31" s="6" t="s">
        <v>213</v>
      </c>
      <c r="C31" s="35">
        <v>5</v>
      </c>
      <c r="D31" s="39" t="str">
        <f t="shared" si="0"/>
        <v>YES</v>
      </c>
      <c r="E31" s="45" t="s">
        <v>293</v>
      </c>
      <c r="H31" s="44"/>
      <c r="I31" s="44"/>
      <c r="J31" s="5"/>
    </row>
    <row r="32" spans="1:10">
      <c r="B32" s="6" t="s">
        <v>214</v>
      </c>
      <c r="C32" s="35">
        <v>6</v>
      </c>
      <c r="D32" s="39" t="str">
        <f t="shared" si="0"/>
        <v>YES</v>
      </c>
      <c r="E32" s="45" t="s">
        <v>294</v>
      </c>
      <c r="F32" s="38"/>
      <c r="G32" s="36"/>
      <c r="J32" s="5"/>
    </row>
    <row r="33" spans="1:10">
      <c r="B33" s="6" t="s">
        <v>215</v>
      </c>
      <c r="C33" s="35">
        <v>4</v>
      </c>
      <c r="D33" s="39" t="str">
        <f t="shared" si="0"/>
        <v>NO</v>
      </c>
      <c r="E33" s="45" t="s">
        <v>295</v>
      </c>
      <c r="F33" s="38"/>
      <c r="G33" s="36"/>
      <c r="H33" s="5"/>
      <c r="I33" s="5"/>
      <c r="J33" s="5"/>
    </row>
    <row r="34" spans="1:10">
      <c r="B34" s="6" t="s">
        <v>216</v>
      </c>
      <c r="C34" s="35">
        <v>3</v>
      </c>
      <c r="D34" s="39" t="str">
        <f t="shared" si="0"/>
        <v>NO</v>
      </c>
      <c r="E34" s="45" t="s">
        <v>296</v>
      </c>
      <c r="F34" s="38"/>
      <c r="G34" s="36"/>
      <c r="H34" s="37"/>
      <c r="I34" s="36"/>
      <c r="J34" s="37"/>
    </row>
    <row r="35" spans="1:10">
      <c r="B35" s="6" t="s">
        <v>217</v>
      </c>
      <c r="C35" s="35">
        <v>2</v>
      </c>
      <c r="D35" s="39" t="str">
        <f t="shared" si="0"/>
        <v>NO</v>
      </c>
      <c r="E35" s="45" t="s">
        <v>297</v>
      </c>
      <c r="F35" s="38"/>
      <c r="G35" s="36"/>
      <c r="H35" s="37"/>
      <c r="I35" s="36"/>
      <c r="J35" s="36"/>
    </row>
    <row r="36" spans="1:10">
      <c r="A36" s="5"/>
      <c r="B36" s="5"/>
      <c r="C36" s="5"/>
      <c r="D36" s="36"/>
      <c r="E36" s="36"/>
      <c r="F36" s="36"/>
      <c r="G36" s="37"/>
      <c r="H36" s="5"/>
      <c r="I36" s="5"/>
      <c r="J36" s="5"/>
    </row>
    <row r="37" spans="1:10" ht="18.75">
      <c r="A37" s="12"/>
      <c r="B37" s="12" t="s">
        <v>264</v>
      </c>
      <c r="C37" s="5"/>
      <c r="D37" s="5"/>
      <c r="E37" s="5"/>
      <c r="F37" s="5"/>
      <c r="G37" s="5"/>
      <c r="H37" s="5"/>
      <c r="I37" s="5"/>
      <c r="J37" s="5"/>
    </row>
    <row r="38" spans="1:10" ht="18.75">
      <c r="A38" s="12" t="s">
        <v>265</v>
      </c>
    </row>
    <row r="39" spans="1:10">
      <c r="B39" s="46" t="s">
        <v>266</v>
      </c>
      <c r="C39" s="46" t="s">
        <v>267</v>
      </c>
      <c r="D39" s="46" t="s">
        <v>269</v>
      </c>
      <c r="E39" s="46" t="s">
        <v>253</v>
      </c>
      <c r="H39" s="4" t="s">
        <v>205</v>
      </c>
      <c r="I39" s="13" t="s">
        <v>269</v>
      </c>
    </row>
    <row r="40" spans="1:10">
      <c r="B40" s="2" t="s">
        <v>275</v>
      </c>
      <c r="C40" s="47">
        <v>25</v>
      </c>
      <c r="D40" s="47" t="str">
        <f t="shared" ref="D40:D47" si="1">IF(C40&gt;60,"Distinction",IF(C40&gt;40,"Pass","Fail"))</f>
        <v>Fail</v>
      </c>
      <c r="E40" s="42" t="s">
        <v>298</v>
      </c>
      <c r="H40" s="15" t="s">
        <v>270</v>
      </c>
      <c r="I40" s="15" t="s">
        <v>273</v>
      </c>
    </row>
    <row r="41" spans="1:10">
      <c r="B41" s="2" t="s">
        <v>276</v>
      </c>
      <c r="C41" s="47">
        <v>45</v>
      </c>
      <c r="D41" s="47" t="str">
        <f t="shared" si="1"/>
        <v>Pass</v>
      </c>
      <c r="E41" s="42" t="s">
        <v>299</v>
      </c>
      <c r="H41" s="15" t="s">
        <v>271</v>
      </c>
      <c r="I41" s="15" t="s">
        <v>263</v>
      </c>
    </row>
    <row r="42" spans="1:10">
      <c r="B42" s="2" t="s">
        <v>277</v>
      </c>
      <c r="C42" s="47">
        <v>65</v>
      </c>
      <c r="D42" s="47" t="str">
        <f t="shared" si="1"/>
        <v>Distinction</v>
      </c>
      <c r="E42" s="42" t="s">
        <v>300</v>
      </c>
      <c r="H42" s="15" t="s">
        <v>272</v>
      </c>
      <c r="I42" s="15" t="s">
        <v>274</v>
      </c>
    </row>
    <row r="43" spans="1:10">
      <c r="B43" s="2" t="s">
        <v>278</v>
      </c>
      <c r="C43" s="47">
        <v>15</v>
      </c>
      <c r="D43" s="47" t="str">
        <f t="shared" si="1"/>
        <v>Fail</v>
      </c>
      <c r="E43" s="42" t="s">
        <v>301</v>
      </c>
    </row>
    <row r="44" spans="1:10">
      <c r="B44" s="2" t="s">
        <v>279</v>
      </c>
      <c r="C44" s="47">
        <v>85</v>
      </c>
      <c r="D44" s="47" t="str">
        <f t="shared" si="1"/>
        <v>Distinction</v>
      </c>
      <c r="E44" s="42" t="s">
        <v>302</v>
      </c>
    </row>
    <row r="45" spans="1:10">
      <c r="B45" s="2" t="s">
        <v>280</v>
      </c>
      <c r="C45" s="47">
        <v>42</v>
      </c>
      <c r="D45" s="47" t="str">
        <f t="shared" si="1"/>
        <v>Pass</v>
      </c>
      <c r="E45" s="42" t="s">
        <v>303</v>
      </c>
    </row>
    <row r="46" spans="1:10">
      <c r="B46" s="2" t="s">
        <v>281</v>
      </c>
      <c r="C46" s="47">
        <v>25</v>
      </c>
      <c r="D46" s="47" t="str">
        <f t="shared" si="1"/>
        <v>Fail</v>
      </c>
      <c r="E46" s="42" t="s">
        <v>304</v>
      </c>
    </row>
    <row r="47" spans="1:10">
      <c r="B47" s="2" t="s">
        <v>282</v>
      </c>
      <c r="C47" s="47">
        <v>85</v>
      </c>
      <c r="D47" s="47" t="str">
        <f t="shared" si="1"/>
        <v>Distinction</v>
      </c>
      <c r="E47" s="42" t="s">
        <v>305</v>
      </c>
    </row>
    <row r="50" spans="1:9" ht="18.75">
      <c r="A50" s="12" t="s">
        <v>308</v>
      </c>
    </row>
    <row r="51" spans="1:9">
      <c r="A51" s="4" t="s">
        <v>306</v>
      </c>
      <c r="B51" s="4" t="s">
        <v>266</v>
      </c>
      <c r="C51" s="4" t="s">
        <v>307</v>
      </c>
      <c r="D51" s="4" t="s">
        <v>268</v>
      </c>
      <c r="E51" s="46" t="s">
        <v>253</v>
      </c>
      <c r="H51" s="4" t="s">
        <v>205</v>
      </c>
      <c r="I51" s="13" t="s">
        <v>269</v>
      </c>
    </row>
    <row r="52" spans="1:9" ht="45">
      <c r="A52" s="6">
        <v>10001</v>
      </c>
      <c r="B52" s="6" t="s">
        <v>207</v>
      </c>
      <c r="C52" s="6">
        <v>95</v>
      </c>
      <c r="D52" s="6" t="str">
        <f t="shared" ref="D52:D63" si="2">IF(C52&gt;=80,"DISTINCTION",IF(C52&gt;=60,"1ST CLASS",IF(C52&gt;=50,"2ND CLASS",IF(C52&gt;=40,"PASS","FAILED"))))</f>
        <v>DISTINCTION</v>
      </c>
      <c r="E52" s="51" t="s">
        <v>453</v>
      </c>
      <c r="H52" s="15" t="s">
        <v>309</v>
      </c>
      <c r="I52" s="15" t="s">
        <v>310</v>
      </c>
    </row>
    <row r="53" spans="1:9" ht="45">
      <c r="A53" s="6">
        <v>10002</v>
      </c>
      <c r="B53" s="6" t="s">
        <v>218</v>
      </c>
      <c r="C53" s="6">
        <v>56</v>
      </c>
      <c r="D53" s="6" t="str">
        <f t="shared" si="2"/>
        <v>2ND CLASS</v>
      </c>
      <c r="E53" s="51" t="s">
        <v>454</v>
      </c>
      <c r="H53" s="15" t="s">
        <v>311</v>
      </c>
      <c r="I53" s="15" t="s">
        <v>312</v>
      </c>
    </row>
    <row r="54" spans="1:9">
      <c r="A54" s="6">
        <v>10003</v>
      </c>
      <c r="B54" s="6" t="s">
        <v>204</v>
      </c>
      <c r="C54" s="6">
        <v>67</v>
      </c>
      <c r="D54" s="6" t="str">
        <f t="shared" si="2"/>
        <v>1ST CLASS</v>
      </c>
      <c r="E54" s="2"/>
      <c r="H54" s="15" t="s">
        <v>313</v>
      </c>
      <c r="I54" s="15" t="s">
        <v>314</v>
      </c>
    </row>
    <row r="55" spans="1:9">
      <c r="A55" s="6">
        <v>10004</v>
      </c>
      <c r="B55" s="6" t="s">
        <v>219</v>
      </c>
      <c r="C55" s="6">
        <v>87</v>
      </c>
      <c r="D55" s="6" t="str">
        <f t="shared" si="2"/>
        <v>DISTINCTION</v>
      </c>
      <c r="E55" s="2"/>
      <c r="H55" s="15" t="s">
        <v>315</v>
      </c>
      <c r="I55" s="15" t="s">
        <v>250</v>
      </c>
    </row>
    <row r="56" spans="1:9">
      <c r="A56" s="6">
        <v>10005</v>
      </c>
      <c r="B56" s="6" t="s">
        <v>214</v>
      </c>
      <c r="C56" s="6">
        <v>39</v>
      </c>
      <c r="D56" s="6" t="str">
        <f t="shared" si="2"/>
        <v>FAILED</v>
      </c>
      <c r="E56" s="2"/>
      <c r="H56" s="15" t="s">
        <v>270</v>
      </c>
      <c r="I56" s="15" t="s">
        <v>251</v>
      </c>
    </row>
    <row r="57" spans="1:9">
      <c r="A57" s="6">
        <v>10006</v>
      </c>
      <c r="B57" s="6" t="s">
        <v>210</v>
      </c>
      <c r="C57" s="6">
        <v>45</v>
      </c>
      <c r="D57" s="6" t="str">
        <f t="shared" si="2"/>
        <v>PASS</v>
      </c>
      <c r="E57" s="2"/>
    </row>
    <row r="58" spans="1:9">
      <c r="A58" s="6">
        <v>10007</v>
      </c>
      <c r="B58" s="6" t="s">
        <v>215</v>
      </c>
      <c r="C58" s="6">
        <v>66</v>
      </c>
      <c r="D58" s="6" t="str">
        <f t="shared" si="2"/>
        <v>1ST CLASS</v>
      </c>
      <c r="E58" s="2"/>
    </row>
    <row r="59" spans="1:9">
      <c r="A59" s="6">
        <v>10008</v>
      </c>
      <c r="B59" s="6" t="s">
        <v>216</v>
      </c>
      <c r="C59" s="6">
        <v>74</v>
      </c>
      <c r="D59" s="6" t="str">
        <f t="shared" si="2"/>
        <v>1ST CLASS</v>
      </c>
      <c r="E59" s="2"/>
    </row>
    <row r="60" spans="1:9">
      <c r="A60" s="6">
        <v>10009</v>
      </c>
      <c r="B60" s="6" t="s">
        <v>221</v>
      </c>
      <c r="C60" s="6">
        <v>63</v>
      </c>
      <c r="D60" s="6" t="str">
        <f t="shared" si="2"/>
        <v>1ST CLASS</v>
      </c>
      <c r="E60" s="2"/>
    </row>
    <row r="61" spans="1:9">
      <c r="A61" s="6">
        <v>10010</v>
      </c>
      <c r="B61" s="6" t="s">
        <v>217</v>
      </c>
      <c r="C61" s="6">
        <v>55</v>
      </c>
      <c r="D61" s="6" t="str">
        <f t="shared" si="2"/>
        <v>2ND CLASS</v>
      </c>
      <c r="E61" s="2"/>
    </row>
    <row r="62" spans="1:9">
      <c r="A62" s="6">
        <v>10011</v>
      </c>
      <c r="B62" s="6" t="s">
        <v>213</v>
      </c>
      <c r="C62" s="6">
        <v>81</v>
      </c>
      <c r="D62" s="6" t="str">
        <f t="shared" si="2"/>
        <v>DISTINCTION</v>
      </c>
      <c r="E62" s="2"/>
    </row>
    <row r="63" spans="1:9">
      <c r="A63" s="6">
        <v>10012</v>
      </c>
      <c r="B63" s="6" t="s">
        <v>220</v>
      </c>
      <c r="C63" s="6">
        <v>50</v>
      </c>
      <c r="D63" s="6" t="str">
        <f t="shared" si="2"/>
        <v>2ND CLASS</v>
      </c>
      <c r="E63" s="2"/>
    </row>
    <row r="66" spans="1:2" ht="20.25">
      <c r="A66" s="12" t="s">
        <v>2788</v>
      </c>
      <c r="B66" s="260" t="s">
        <v>2789</v>
      </c>
    </row>
  </sheetData>
  <hyperlinks>
    <hyperlink ref="B66" location="'IF FORMULA MARKSHEET'!A1" display="IF FORMULA MARKSHEET"/>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dimension ref="A1:B45"/>
  <sheetViews>
    <sheetView workbookViewId="0">
      <pane ySplit="1" topLeftCell="A2" activePane="bottomLeft" state="frozen"/>
      <selection pane="bottomLeft" activeCell="D2" sqref="D2"/>
    </sheetView>
  </sheetViews>
  <sheetFormatPr defaultRowHeight="15"/>
  <cols>
    <col min="1" max="1" width="14.85546875" style="531" bestFit="1" customWidth="1"/>
    <col min="2" max="2" width="14.7109375" style="531" customWidth="1"/>
    <col min="3" max="3" width="10.5703125" style="531" bestFit="1" customWidth="1"/>
    <col min="4" max="4" width="11.42578125" style="531" customWidth="1"/>
    <col min="5" max="5" width="10.7109375" style="531" bestFit="1" customWidth="1"/>
    <col min="6" max="6" width="13.7109375" style="531" bestFit="1" customWidth="1"/>
    <col min="7" max="7" width="9.28515625" style="531" bestFit="1" customWidth="1"/>
    <col min="8" max="8" width="9.140625" style="531"/>
    <col min="9" max="9" width="16.140625" style="531" customWidth="1"/>
    <col min="10" max="16384" width="9.140625" style="531"/>
  </cols>
  <sheetData>
    <row r="1" spans="1:2" ht="36.75" customHeight="1"/>
    <row r="3" spans="1:2" ht="24.95" customHeight="1">
      <c r="A3" s="532" t="s">
        <v>222</v>
      </c>
      <c r="B3" s="533"/>
    </row>
    <row r="4" spans="1:2" ht="24.95" customHeight="1">
      <c r="A4" s="534" t="s">
        <v>247</v>
      </c>
    </row>
    <row r="5" spans="1:2" ht="24.95" customHeight="1">
      <c r="A5" s="535"/>
    </row>
    <row r="6" spans="1:2">
      <c r="A6"/>
    </row>
    <row r="45" s="536" customFormat="1"/>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dimension ref="A1:B45"/>
  <sheetViews>
    <sheetView workbookViewId="0">
      <pane ySplit="1" topLeftCell="A2" activePane="bottomLeft" state="frozen"/>
      <selection pane="bottomLeft" sqref="A1:XFD3"/>
    </sheetView>
  </sheetViews>
  <sheetFormatPr defaultRowHeight="15"/>
  <cols>
    <col min="1" max="1" width="14.85546875" style="531" bestFit="1" customWidth="1"/>
    <col min="2" max="2" width="14.7109375" style="531" customWidth="1"/>
    <col min="3" max="3" width="10.5703125" style="531" bestFit="1" customWidth="1"/>
    <col min="4" max="4" width="11.42578125" style="531" customWidth="1"/>
    <col min="5" max="5" width="10.7109375" style="531" bestFit="1" customWidth="1"/>
    <col min="6" max="6" width="13.7109375" style="531" bestFit="1" customWidth="1"/>
    <col min="7" max="7" width="9.28515625" style="531" bestFit="1" customWidth="1"/>
    <col min="8" max="8" width="9.140625" style="531"/>
    <col min="9" max="9" width="16.140625" style="531" customWidth="1"/>
    <col min="10" max="16384" width="9.140625" style="531"/>
  </cols>
  <sheetData>
    <row r="1" spans="1:2" ht="36.75" customHeight="1"/>
    <row r="2" spans="1:2">
      <c r="A2"/>
    </row>
    <row r="3" spans="1:2" ht="24.95" customHeight="1">
      <c r="A3" s="532" t="s">
        <v>222</v>
      </c>
      <c r="B3" s="533"/>
    </row>
    <row r="4" spans="1:2" ht="24.95" customHeight="1">
      <c r="A4" s="534" t="s">
        <v>247</v>
      </c>
    </row>
    <row r="5" spans="1:2" ht="24.95" customHeight="1">
      <c r="A5" s="535"/>
    </row>
    <row r="6" spans="1:2" ht="18.75">
      <c r="A6" s="537" t="s">
        <v>3187</v>
      </c>
    </row>
    <row r="45" s="536" customFormat="1"/>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dimension ref="A1:C18"/>
  <sheetViews>
    <sheetView workbookViewId="0">
      <pane ySplit="1" topLeftCell="A2" activePane="bottomLeft" state="frozen"/>
      <selection pane="bottomLeft"/>
    </sheetView>
  </sheetViews>
  <sheetFormatPr defaultRowHeight="15"/>
  <cols>
    <col min="1" max="1" width="16.85546875" customWidth="1"/>
    <col min="2" max="2" width="13.8554687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539" t="s">
        <v>6424</v>
      </c>
      <c r="C6" s="540" t="s">
        <v>6610</v>
      </c>
    </row>
    <row r="7" spans="1:3">
      <c r="B7" s="539" t="s">
        <v>6425</v>
      </c>
      <c r="C7" s="540" t="s">
        <v>6529</v>
      </c>
    </row>
    <row r="8" spans="1:3">
      <c r="B8" s="539" t="s">
        <v>6426</v>
      </c>
      <c r="C8" s="540" t="s">
        <v>6624</v>
      </c>
    </row>
    <row r="9" spans="1:3" ht="30">
      <c r="B9" s="539" t="s">
        <v>6427</v>
      </c>
      <c r="C9" s="540" t="s">
        <v>6611</v>
      </c>
    </row>
    <row r="10" spans="1:3">
      <c r="B10" s="539" t="s">
        <v>6428</v>
      </c>
      <c r="C10" s="540" t="s">
        <v>6530</v>
      </c>
    </row>
    <row r="11" spans="1:3">
      <c r="B11" s="539" t="s">
        <v>6429</v>
      </c>
      <c r="C11" s="540" t="s">
        <v>6531</v>
      </c>
    </row>
    <row r="12" spans="1:3">
      <c r="B12" s="539" t="s">
        <v>6430</v>
      </c>
      <c r="C12" s="540" t="s">
        <v>6532</v>
      </c>
    </row>
    <row r="13" spans="1:3">
      <c r="B13" s="539" t="s">
        <v>6431</v>
      </c>
      <c r="C13" s="540" t="s">
        <v>6533</v>
      </c>
    </row>
    <row r="14" spans="1:3">
      <c r="B14" s="539" t="s">
        <v>6432</v>
      </c>
      <c r="C14" s="540" t="s">
        <v>6534</v>
      </c>
    </row>
    <row r="15" spans="1:3">
      <c r="B15" s="539" t="s">
        <v>6433</v>
      </c>
      <c r="C15" s="540" t="s">
        <v>6535</v>
      </c>
    </row>
    <row r="16" spans="1:3">
      <c r="B16" s="539" t="s">
        <v>6434</v>
      </c>
      <c r="C16" s="540" t="s">
        <v>6536</v>
      </c>
    </row>
    <row r="17" spans="2:3">
      <c r="B17" s="539" t="s">
        <v>6435</v>
      </c>
      <c r="C17" s="540" t="s">
        <v>6612</v>
      </c>
    </row>
    <row r="18" spans="2:3">
      <c r="B18" s="3"/>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dimension ref="A1:C29"/>
  <sheetViews>
    <sheetView workbookViewId="0">
      <pane ySplit="1" topLeftCell="A2" activePane="bottomLeft" state="frozen"/>
      <selection pane="bottomLeft"/>
    </sheetView>
  </sheetViews>
  <sheetFormatPr defaultRowHeight="15"/>
  <cols>
    <col min="1" max="1" width="16.85546875" customWidth="1"/>
    <col min="2" max="2" width="13.8554687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6405</v>
      </c>
      <c r="C6" s="540" t="s">
        <v>6553</v>
      </c>
    </row>
    <row r="7" spans="1:3">
      <c r="B7" s="220" t="s">
        <v>6406</v>
      </c>
      <c r="C7" s="540" t="s">
        <v>6554</v>
      </c>
    </row>
    <row r="8" spans="1:3">
      <c r="B8" s="220" t="s">
        <v>6407</v>
      </c>
      <c r="C8" s="540" t="s">
        <v>6555</v>
      </c>
    </row>
    <row r="9" spans="1:3" ht="60">
      <c r="B9" s="220" t="s">
        <v>6408</v>
      </c>
      <c r="C9" s="540" t="s">
        <v>6620</v>
      </c>
    </row>
    <row r="10" spans="1:3">
      <c r="B10" s="220" t="s">
        <v>34</v>
      </c>
      <c r="C10" s="540" t="s">
        <v>6699</v>
      </c>
    </row>
    <row r="11" spans="1:3">
      <c r="B11" s="220" t="s">
        <v>6409</v>
      </c>
      <c r="C11" s="540" t="s">
        <v>6700</v>
      </c>
    </row>
    <row r="12" spans="1:3">
      <c r="B12" s="220" t="s">
        <v>6410</v>
      </c>
      <c r="C12" s="540" t="s">
        <v>6482</v>
      </c>
    </row>
    <row r="13" spans="1:3">
      <c r="B13" s="220" t="s">
        <v>6411</v>
      </c>
      <c r="C13" s="540" t="s">
        <v>6556</v>
      </c>
    </row>
    <row r="14" spans="1:3">
      <c r="B14" s="220" t="s">
        <v>6412</v>
      </c>
      <c r="C14" s="540" t="s">
        <v>6557</v>
      </c>
    </row>
    <row r="15" spans="1:3">
      <c r="B15" s="220" t="s">
        <v>6413</v>
      </c>
      <c r="C15" s="540" t="s">
        <v>6483</v>
      </c>
    </row>
    <row r="16" spans="1:3">
      <c r="B16" s="220" t="s">
        <v>6558</v>
      </c>
      <c r="C16" s="540" t="s">
        <v>6621</v>
      </c>
    </row>
    <row r="17" spans="2:3">
      <c r="B17" s="220" t="s">
        <v>6414</v>
      </c>
      <c r="C17" s="540" t="s">
        <v>6559</v>
      </c>
    </row>
    <row r="18" spans="2:3">
      <c r="B18" s="220" t="s">
        <v>6415</v>
      </c>
      <c r="C18" s="540" t="s">
        <v>6560</v>
      </c>
    </row>
    <row r="19" spans="2:3">
      <c r="B19" s="220" t="s">
        <v>6416</v>
      </c>
      <c r="C19" s="540" t="s">
        <v>6484</v>
      </c>
    </row>
    <row r="20" spans="2:3" ht="60">
      <c r="B20" s="220" t="s">
        <v>6417</v>
      </c>
      <c r="C20" s="540" t="s">
        <v>6622</v>
      </c>
    </row>
    <row r="21" spans="2:3">
      <c r="B21" s="220" t="s">
        <v>6418</v>
      </c>
      <c r="C21" s="540" t="s">
        <v>6561</v>
      </c>
    </row>
    <row r="22" spans="2:3">
      <c r="B22" s="220" t="s">
        <v>6562</v>
      </c>
      <c r="C22" s="540" t="s">
        <v>6623</v>
      </c>
    </row>
    <row r="23" spans="2:3">
      <c r="B23" s="220" t="s">
        <v>6419</v>
      </c>
      <c r="C23" s="540" t="s">
        <v>6563</v>
      </c>
    </row>
    <row r="24" spans="2:3">
      <c r="B24" s="220" t="s">
        <v>6420</v>
      </c>
      <c r="C24" s="540" t="s">
        <v>6485</v>
      </c>
    </row>
    <row r="25" spans="2:3">
      <c r="B25" s="220" t="s">
        <v>6564</v>
      </c>
      <c r="C25" s="540" t="s">
        <v>6565</v>
      </c>
    </row>
    <row r="26" spans="2:3">
      <c r="B26" s="220" t="s">
        <v>6421</v>
      </c>
      <c r="C26" s="540" t="s">
        <v>6566</v>
      </c>
    </row>
    <row r="27" spans="2:3">
      <c r="B27" s="220" t="s">
        <v>6422</v>
      </c>
      <c r="C27" s="540" t="s">
        <v>6567</v>
      </c>
    </row>
    <row r="28" spans="2:3">
      <c r="B28" s="220" t="s">
        <v>6423</v>
      </c>
      <c r="C28" s="540" t="s">
        <v>6568</v>
      </c>
    </row>
    <row r="29" spans="2:3">
      <c r="B29" s="2"/>
      <c r="C29" s="2"/>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dimension ref="A1:C17"/>
  <sheetViews>
    <sheetView workbookViewId="0">
      <pane ySplit="1" topLeftCell="A2" activePane="bottomLeft" state="frozen"/>
      <selection pane="bottomLeft"/>
    </sheetView>
  </sheetViews>
  <sheetFormatPr defaultRowHeight="15"/>
  <cols>
    <col min="1" max="1" width="16.85546875" customWidth="1"/>
    <col min="2" max="2" width="20.570312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s="86" customFormat="1">
      <c r="B6" s="542" t="s">
        <v>6738</v>
      </c>
      <c r="C6" s="542" t="s">
        <v>6739</v>
      </c>
    </row>
    <row r="7" spans="1:3" s="86" customFormat="1">
      <c r="B7" s="220" t="s">
        <v>6585</v>
      </c>
      <c r="C7" s="220" t="s">
        <v>6740</v>
      </c>
    </row>
    <row r="8" spans="1:3" s="86" customFormat="1">
      <c r="B8" s="220" t="s">
        <v>6586</v>
      </c>
      <c r="C8" s="220" t="s">
        <v>6587</v>
      </c>
    </row>
    <row r="9" spans="1:3" s="86" customFormat="1">
      <c r="B9" s="542" t="s">
        <v>6741</v>
      </c>
      <c r="C9" s="542" t="s">
        <v>6742</v>
      </c>
    </row>
    <row r="10" spans="1:3" s="86" customFormat="1">
      <c r="B10" s="542" t="s">
        <v>6743</v>
      </c>
      <c r="C10" s="542" t="s">
        <v>6744</v>
      </c>
    </row>
    <row r="11" spans="1:3" s="86" customFormat="1">
      <c r="B11" s="542" t="s">
        <v>6745</v>
      </c>
      <c r="C11" s="542" t="s">
        <v>6746</v>
      </c>
    </row>
    <row r="12" spans="1:3" s="86" customFormat="1">
      <c r="B12" s="542" t="s">
        <v>6747</v>
      </c>
      <c r="C12" s="542" t="s">
        <v>6748</v>
      </c>
    </row>
    <row r="13" spans="1:3" s="86" customFormat="1">
      <c r="B13" s="542" t="s">
        <v>6749</v>
      </c>
      <c r="C13" s="542" t="s">
        <v>6751</v>
      </c>
    </row>
    <row r="14" spans="1:3" s="86" customFormat="1">
      <c r="B14" s="542" t="s">
        <v>6750</v>
      </c>
      <c r="C14" s="542" t="s">
        <v>6752</v>
      </c>
    </row>
    <row r="15" spans="1:3">
      <c r="B15" s="220" t="s">
        <v>6583</v>
      </c>
      <c r="C15" s="220" t="s">
        <v>6514</v>
      </c>
    </row>
    <row r="16" spans="1:3">
      <c r="B16" s="220" t="s">
        <v>6584</v>
      </c>
      <c r="C16" s="220" t="s">
        <v>6515</v>
      </c>
    </row>
    <row r="17" spans="2:3">
      <c r="B17" s="220" t="s">
        <v>6481</v>
      </c>
      <c r="C17" s="220" t="s">
        <v>6516</v>
      </c>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dimension ref="A1:C17"/>
  <sheetViews>
    <sheetView workbookViewId="0">
      <pane ySplit="1" topLeftCell="A2" activePane="bottomLeft" state="frozen"/>
      <selection pane="bottomLeft"/>
    </sheetView>
  </sheetViews>
  <sheetFormatPr defaultRowHeight="15"/>
  <cols>
    <col min="1" max="1" width="16.85546875" customWidth="1"/>
    <col min="2" max="2" width="20.570312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6716</v>
      </c>
      <c r="C6" s="542" t="s">
        <v>6718</v>
      </c>
    </row>
    <row r="7" spans="1:3">
      <c r="B7" s="220" t="s">
        <v>6717</v>
      </c>
      <c r="C7" s="542" t="s">
        <v>6719</v>
      </c>
    </row>
    <row r="8" spans="1:3">
      <c r="B8" s="220" t="s">
        <v>6445</v>
      </c>
      <c r="C8" s="220" t="s">
        <v>6539</v>
      </c>
    </row>
    <row r="9" spans="1:3">
      <c r="B9" s="220" t="s">
        <v>6446</v>
      </c>
      <c r="C9" s="220" t="s">
        <v>6617</v>
      </c>
    </row>
    <row r="10" spans="1:3">
      <c r="B10" s="220" t="s">
        <v>6447</v>
      </c>
      <c r="C10" s="220" t="s">
        <v>6540</v>
      </c>
    </row>
    <row r="11" spans="1:3">
      <c r="B11" s="220" t="s">
        <v>6448</v>
      </c>
      <c r="C11" s="220" t="s">
        <v>6541</v>
      </c>
    </row>
    <row r="12" spans="1:3">
      <c r="B12" s="220" t="s">
        <v>6449</v>
      </c>
      <c r="C12" s="220" t="s">
        <v>6543</v>
      </c>
    </row>
    <row r="13" spans="1:3">
      <c r="B13" s="220" t="s">
        <v>6450</v>
      </c>
      <c r="C13" s="220" t="s">
        <v>6544</v>
      </c>
    </row>
    <row r="14" spans="1:3">
      <c r="B14" s="220" t="s">
        <v>6451</v>
      </c>
      <c r="C14" s="220" t="s">
        <v>6618</v>
      </c>
    </row>
    <row r="15" spans="1:3">
      <c r="B15" s="220" t="s">
        <v>6452</v>
      </c>
      <c r="C15" s="220" t="s">
        <v>6619</v>
      </c>
    </row>
    <row r="16" spans="1:3">
      <c r="B16" s="220" t="s">
        <v>6453</v>
      </c>
      <c r="C16" s="220" t="s">
        <v>6545</v>
      </c>
    </row>
    <row r="17" spans="2:3">
      <c r="B17" s="220" t="s">
        <v>6454</v>
      </c>
      <c r="C17" s="220" t="s">
        <v>6546</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dimension ref="A1:C29"/>
  <sheetViews>
    <sheetView workbookViewId="0">
      <pane ySplit="1" topLeftCell="A14" activePane="bottomLeft" state="frozen"/>
      <selection pane="bottomLeft" activeCell="C21" sqref="C21"/>
    </sheetView>
  </sheetViews>
  <sheetFormatPr defaultRowHeight="15"/>
  <cols>
    <col min="1" max="1" width="16.85546875" customWidth="1"/>
    <col min="2" max="2" width="20.5703125" customWidth="1"/>
    <col min="3" max="3" width="78.710937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s="86" customFormat="1">
      <c r="B6" s="542" t="s">
        <v>6731</v>
      </c>
      <c r="C6" s="542" t="s">
        <v>6720</v>
      </c>
    </row>
    <row r="7" spans="1:3">
      <c r="B7" s="220" t="s">
        <v>6721</v>
      </c>
      <c r="C7" s="220" t="s">
        <v>6569</v>
      </c>
    </row>
    <row r="8" spans="1:3">
      <c r="B8" s="220" t="s">
        <v>6722</v>
      </c>
      <c r="C8" s="220" t="s">
        <v>6486</v>
      </c>
    </row>
    <row r="9" spans="1:3">
      <c r="B9" s="220" t="s">
        <v>6723</v>
      </c>
      <c r="C9" s="220" t="s">
        <v>6487</v>
      </c>
    </row>
    <row r="10" spans="1:3">
      <c r="B10" s="220" t="s">
        <v>6724</v>
      </c>
      <c r="C10" s="220" t="s">
        <v>6570</v>
      </c>
    </row>
    <row r="11" spans="1:3">
      <c r="B11" s="220" t="s">
        <v>6725</v>
      </c>
      <c r="C11" s="220" t="s">
        <v>6488</v>
      </c>
    </row>
    <row r="12" spans="1:3">
      <c r="B12" s="220" t="s">
        <v>6726</v>
      </c>
      <c r="C12" s="220" t="s">
        <v>6489</v>
      </c>
    </row>
    <row r="13" spans="1:3">
      <c r="B13" s="220" t="s">
        <v>6727</v>
      </c>
      <c r="C13" s="220" t="s">
        <v>6490</v>
      </c>
    </row>
    <row r="14" spans="1:3">
      <c r="B14" s="220" t="s">
        <v>6728</v>
      </c>
      <c r="C14" s="220" t="s">
        <v>6491</v>
      </c>
    </row>
    <row r="15" spans="1:3">
      <c r="B15" s="220" t="s">
        <v>6729</v>
      </c>
      <c r="C15" s="220" t="s">
        <v>6571</v>
      </c>
    </row>
    <row r="16" spans="1:3">
      <c r="B16" s="220" t="s">
        <v>6732</v>
      </c>
      <c r="C16" s="220" t="s">
        <v>6733</v>
      </c>
    </row>
    <row r="17" spans="2:3">
      <c r="B17" s="220" t="s">
        <v>6730</v>
      </c>
      <c r="C17" s="220" t="s">
        <v>6572</v>
      </c>
    </row>
    <row r="18" spans="2:3">
      <c r="B18" s="220" t="s">
        <v>6734</v>
      </c>
      <c r="C18" s="220" t="s">
        <v>6735</v>
      </c>
    </row>
    <row r="19" spans="2:3">
      <c r="B19" s="220" t="s">
        <v>6436</v>
      </c>
      <c r="C19" s="220" t="s">
        <v>6493</v>
      </c>
    </row>
    <row r="20" spans="2:3">
      <c r="B20" s="220" t="s">
        <v>6736</v>
      </c>
      <c r="C20" s="220" t="s">
        <v>6737</v>
      </c>
    </row>
    <row r="21" spans="2:3">
      <c r="B21" s="220" t="s">
        <v>6464</v>
      </c>
      <c r="C21" s="220" t="s">
        <v>6494</v>
      </c>
    </row>
    <row r="22" spans="2:3">
      <c r="B22" s="220" t="s">
        <v>6437</v>
      </c>
      <c r="C22" s="220" t="s">
        <v>6495</v>
      </c>
    </row>
    <row r="23" spans="2:3">
      <c r="B23" s="220" t="s">
        <v>6478</v>
      </c>
      <c r="C23" s="220" t="s">
        <v>6496</v>
      </c>
    </row>
    <row r="24" spans="2:3">
      <c r="B24" s="220" t="s">
        <v>6477</v>
      </c>
      <c r="C24" s="220" t="s">
        <v>6506</v>
      </c>
    </row>
    <row r="25" spans="2:3">
      <c r="B25" s="220" t="s">
        <v>6478</v>
      </c>
      <c r="C25" s="220" t="s">
        <v>6507</v>
      </c>
    </row>
    <row r="26" spans="2:3">
      <c r="B26" s="220" t="s">
        <v>6579</v>
      </c>
      <c r="C26" s="220" t="s">
        <v>6510</v>
      </c>
    </row>
    <row r="27" spans="2:3">
      <c r="B27" s="220" t="s">
        <v>6580</v>
      </c>
      <c r="C27" s="220" t="s">
        <v>6511</v>
      </c>
    </row>
    <row r="28" spans="2:3">
      <c r="B28" s="220" t="s">
        <v>6581</v>
      </c>
      <c r="C28" s="220" t="s">
        <v>6512</v>
      </c>
    </row>
    <row r="29" spans="2:3">
      <c r="B29" s="220" t="s">
        <v>6582</v>
      </c>
      <c r="C29" s="220" t="s">
        <v>6513</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dimension ref="A1:C48"/>
  <sheetViews>
    <sheetView workbookViewId="0">
      <pane ySplit="1" topLeftCell="A32" activePane="bottomLeft" state="frozen"/>
      <selection pane="bottomLeft" activeCell="B6" sqref="B6:C48"/>
    </sheetView>
  </sheetViews>
  <sheetFormatPr defaultRowHeight="15"/>
  <cols>
    <col min="1" max="1" width="16.85546875" customWidth="1"/>
    <col min="2" max="2" width="13.8554687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6653</v>
      </c>
      <c r="C6" s="540" t="s">
        <v>6654</v>
      </c>
    </row>
    <row r="7" spans="1:3">
      <c r="B7" s="220" t="s">
        <v>6655</v>
      </c>
      <c r="C7" s="540" t="s">
        <v>6656</v>
      </c>
    </row>
    <row r="8" spans="1:3">
      <c r="B8" s="220" t="s">
        <v>6657</v>
      </c>
      <c r="C8" s="540"/>
    </row>
    <row r="9" spans="1:3">
      <c r="B9" s="220" t="s">
        <v>6658</v>
      </c>
      <c r="C9" s="540"/>
    </row>
    <row r="10" spans="1:3">
      <c r="B10" s="220" t="s">
        <v>6659</v>
      </c>
      <c r="C10" s="540" t="s">
        <v>6682</v>
      </c>
    </row>
    <row r="11" spans="1:3">
      <c r="B11" s="220" t="s">
        <v>6660</v>
      </c>
      <c r="C11" s="540" t="s">
        <v>6683</v>
      </c>
    </row>
    <row r="12" spans="1:3">
      <c r="B12" s="220" t="s">
        <v>6661</v>
      </c>
      <c r="C12" s="540" t="s">
        <v>6694</v>
      </c>
    </row>
    <row r="13" spans="1:3">
      <c r="B13" s="220" t="s">
        <v>6662</v>
      </c>
      <c r="C13" s="540"/>
    </row>
    <row r="14" spans="1:3">
      <c r="B14" s="220" t="s">
        <v>6663</v>
      </c>
      <c r="C14" s="540" t="s">
        <v>3424</v>
      </c>
    </row>
    <row r="15" spans="1:3">
      <c r="B15" s="220"/>
      <c r="C15" s="540" t="s">
        <v>6695</v>
      </c>
    </row>
    <row r="16" spans="1:3">
      <c r="B16" s="220"/>
      <c r="C16" s="540" t="s">
        <v>6696</v>
      </c>
    </row>
    <row r="17" spans="2:3">
      <c r="B17" s="220"/>
      <c r="C17" s="540" t="s">
        <v>6697</v>
      </c>
    </row>
    <row r="18" spans="2:3">
      <c r="B18" s="220"/>
      <c r="C18" s="543" t="s">
        <v>6641</v>
      </c>
    </row>
    <row r="19" spans="2:3">
      <c r="B19" s="220"/>
      <c r="C19" s="543" t="s">
        <v>6642</v>
      </c>
    </row>
    <row r="20" spans="2:3">
      <c r="B20" s="220"/>
      <c r="C20" s="543" t="s">
        <v>6643</v>
      </c>
    </row>
    <row r="21" spans="2:3">
      <c r="B21" s="220"/>
      <c r="C21" s="543" t="s">
        <v>6644</v>
      </c>
    </row>
    <row r="22" spans="2:3">
      <c r="B22" s="220"/>
      <c r="C22" s="543" t="s">
        <v>6645</v>
      </c>
    </row>
    <row r="23" spans="2:3">
      <c r="B23" s="220"/>
      <c r="C23" s="543" t="s">
        <v>6646</v>
      </c>
    </row>
    <row r="24" spans="2:3">
      <c r="B24" s="220"/>
      <c r="C24" s="543" t="s">
        <v>6647</v>
      </c>
    </row>
    <row r="25" spans="2:3">
      <c r="B25" s="220"/>
      <c r="C25" s="543" t="s">
        <v>6648</v>
      </c>
    </row>
    <row r="26" spans="2:3">
      <c r="B26" s="220"/>
      <c r="C26" s="543" t="s">
        <v>6649</v>
      </c>
    </row>
    <row r="27" spans="2:3">
      <c r="B27" s="220"/>
      <c r="C27" s="543" t="s">
        <v>6650</v>
      </c>
    </row>
    <row r="28" spans="2:3">
      <c r="B28" s="220" t="s">
        <v>6664</v>
      </c>
      <c r="C28" s="540" t="s">
        <v>6684</v>
      </c>
    </row>
    <row r="29" spans="2:3">
      <c r="B29" s="220" t="s">
        <v>6665</v>
      </c>
      <c r="C29" s="540"/>
    </row>
    <row r="30" spans="2:3">
      <c r="B30" s="220" t="s">
        <v>6666</v>
      </c>
      <c r="C30" s="540"/>
    </row>
    <row r="31" spans="2:3">
      <c r="B31" s="220" t="s">
        <v>6667</v>
      </c>
      <c r="C31" s="540" t="s">
        <v>6685</v>
      </c>
    </row>
    <row r="32" spans="2:3">
      <c r="B32" s="220" t="s">
        <v>6668</v>
      </c>
      <c r="C32" s="540" t="s">
        <v>6686</v>
      </c>
    </row>
    <row r="33" spans="2:3">
      <c r="B33" s="220" t="s">
        <v>6669</v>
      </c>
      <c r="C33" s="540" t="s">
        <v>6687</v>
      </c>
    </row>
    <row r="34" spans="2:3">
      <c r="B34" s="220"/>
      <c r="C34" s="543" t="s">
        <v>6651</v>
      </c>
    </row>
    <row r="35" spans="2:3">
      <c r="B35" s="220"/>
      <c r="C35" s="543" t="s">
        <v>6652</v>
      </c>
    </row>
    <row r="36" spans="2:3">
      <c r="B36" s="220" t="s">
        <v>6670</v>
      </c>
      <c r="C36" s="540" t="s">
        <v>6688</v>
      </c>
    </row>
    <row r="37" spans="2:3">
      <c r="B37" s="220" t="s">
        <v>6671</v>
      </c>
      <c r="C37" s="540" t="s">
        <v>6689</v>
      </c>
    </row>
    <row r="38" spans="2:3">
      <c r="B38" s="220" t="s">
        <v>6672</v>
      </c>
      <c r="C38" s="540"/>
    </row>
    <row r="39" spans="2:3">
      <c r="B39" s="220" t="s">
        <v>6673</v>
      </c>
      <c r="C39" s="540" t="s">
        <v>6690</v>
      </c>
    </row>
    <row r="40" spans="2:3">
      <c r="B40" s="220"/>
      <c r="C40" s="540" t="s">
        <v>6698</v>
      </c>
    </row>
    <row r="41" spans="2:3">
      <c r="B41" s="220" t="s">
        <v>6674</v>
      </c>
      <c r="C41" s="540"/>
    </row>
    <row r="42" spans="2:3">
      <c r="B42" s="220" t="s">
        <v>6675</v>
      </c>
      <c r="C42" s="540" t="s">
        <v>6691</v>
      </c>
    </row>
    <row r="43" spans="2:3">
      <c r="B43" s="220" t="s">
        <v>6676</v>
      </c>
      <c r="C43" s="540"/>
    </row>
    <row r="44" spans="2:3">
      <c r="B44" s="220" t="s">
        <v>6677</v>
      </c>
      <c r="C44" s="220" t="s">
        <v>6692</v>
      </c>
    </row>
    <row r="45" spans="2:3">
      <c r="B45" s="220" t="s">
        <v>6678</v>
      </c>
      <c r="C45" s="220" t="s">
        <v>6693</v>
      </c>
    </row>
    <row r="46" spans="2:3">
      <c r="B46" s="220" t="s">
        <v>6679</v>
      </c>
      <c r="C46" s="220"/>
    </row>
    <row r="47" spans="2:3">
      <c r="B47" s="220" t="s">
        <v>6680</v>
      </c>
      <c r="C47" s="220"/>
    </row>
    <row r="48" spans="2:3">
      <c r="B48" s="220" t="s">
        <v>6681</v>
      </c>
      <c r="C48" s="220"/>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dimension ref="A1:C14"/>
  <sheetViews>
    <sheetView workbookViewId="0">
      <pane ySplit="1" topLeftCell="A2" activePane="bottomLeft" state="frozen"/>
      <selection pane="bottomLeft"/>
    </sheetView>
  </sheetViews>
  <sheetFormatPr defaultRowHeight="15"/>
  <cols>
    <col min="1" max="1" width="16.85546875" customWidth="1"/>
    <col min="2" max="2" width="19.85546875" customWidth="1"/>
    <col min="3" max="3" width="103"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348" t="s">
        <v>6604</v>
      </c>
      <c r="C6" s="220" t="s">
        <v>6525</v>
      </c>
    </row>
    <row r="7" spans="1:3">
      <c r="B7" s="348" t="s">
        <v>6605</v>
      </c>
      <c r="C7" s="220" t="s">
        <v>6526</v>
      </c>
    </row>
    <row r="8" spans="1:3">
      <c r="B8" s="348" t="s">
        <v>6606</v>
      </c>
      <c r="C8" s="220" t="s">
        <v>6527</v>
      </c>
    </row>
    <row r="9" spans="1:3">
      <c r="B9" s="348" t="s">
        <v>6607</v>
      </c>
      <c r="C9" s="220" t="s">
        <v>6608</v>
      </c>
    </row>
    <row r="10" spans="1:3">
      <c r="B10" s="220" t="s">
        <v>6701</v>
      </c>
      <c r="C10" s="540" t="s">
        <v>6703</v>
      </c>
    </row>
    <row r="11" spans="1:3">
      <c r="B11" s="220" t="s">
        <v>6702</v>
      </c>
      <c r="C11" s="540" t="s">
        <v>6704</v>
      </c>
    </row>
    <row r="12" spans="1:3">
      <c r="B12" s="220" t="s">
        <v>6705</v>
      </c>
      <c r="C12" s="540" t="s">
        <v>6706</v>
      </c>
    </row>
    <row r="13" spans="1:3">
      <c r="B13" s="348" t="s">
        <v>6463</v>
      </c>
      <c r="C13" s="220" t="s">
        <v>6609</v>
      </c>
    </row>
    <row r="14" spans="1:3">
      <c r="B14" s="348" t="s">
        <v>6466</v>
      </c>
      <c r="C14" s="220" t="s">
        <v>6528</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dimension ref="A1:C10"/>
  <sheetViews>
    <sheetView workbookViewId="0">
      <pane ySplit="1" topLeftCell="A2" activePane="bottomLeft" state="frozen"/>
      <selection pane="bottomLeft" activeCell="C14" sqref="C14"/>
    </sheetView>
  </sheetViews>
  <sheetFormatPr defaultRowHeight="15"/>
  <cols>
    <col min="1" max="1" width="16.85546875" customWidth="1"/>
    <col min="2" max="2" width="13.8554687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6455</v>
      </c>
      <c r="C6" s="220" t="s">
        <v>6549</v>
      </c>
    </row>
    <row r="7" spans="1:3">
      <c r="B7" s="220" t="s">
        <v>6456</v>
      </c>
      <c r="C7" s="220" t="s">
        <v>6612</v>
      </c>
    </row>
    <row r="8" spans="1:3">
      <c r="B8" s="220" t="s">
        <v>6457</v>
      </c>
      <c r="C8" s="220" t="s">
        <v>6550</v>
      </c>
    </row>
    <row r="9" spans="1:3">
      <c r="B9" s="220" t="s">
        <v>6458</v>
      </c>
      <c r="C9" s="220" t="s">
        <v>6551</v>
      </c>
    </row>
    <row r="10" spans="1:3">
      <c r="B10" s="220" t="s">
        <v>6459</v>
      </c>
      <c r="C10" s="220" t="s">
        <v>6552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R83"/>
  <sheetViews>
    <sheetView workbookViewId="0">
      <selection activeCell="J7" sqref="J7"/>
    </sheetView>
  </sheetViews>
  <sheetFormatPr defaultRowHeight="12.75"/>
  <cols>
    <col min="1" max="1" width="9.140625" style="171"/>
    <col min="2" max="2" width="33.5703125" style="171" bestFit="1" customWidth="1"/>
    <col min="3" max="3" width="9.5703125" style="171" bestFit="1" customWidth="1"/>
    <col min="4" max="10" width="7.42578125" style="171" bestFit="1" customWidth="1"/>
    <col min="11" max="11" width="8.42578125" style="173" bestFit="1" customWidth="1"/>
    <col min="12" max="12" width="12.42578125" style="173" bestFit="1" customWidth="1"/>
    <col min="13" max="13" width="12.28515625" style="173" bestFit="1" customWidth="1"/>
    <col min="14" max="14" width="11.85546875" style="173" bestFit="1" customWidth="1"/>
    <col min="15" max="15" width="9.42578125" style="171" bestFit="1" customWidth="1"/>
    <col min="16" max="16" width="10.5703125" style="171" bestFit="1" customWidth="1"/>
    <col min="17" max="18" width="8.5703125" style="171" bestFit="1" customWidth="1"/>
    <col min="19" max="16384" width="9.140625" style="171"/>
  </cols>
  <sheetData>
    <row r="1" spans="1:18" customFormat="1" ht="36.75" customHeight="1"/>
    <row r="2" spans="1:18">
      <c r="B2" s="172" t="s">
        <v>699</v>
      </c>
      <c r="C2" s="172">
        <v>35</v>
      </c>
    </row>
    <row r="3" spans="1:18">
      <c r="B3" s="172" t="s">
        <v>700</v>
      </c>
      <c r="C3" s="174">
        <v>0.4</v>
      </c>
    </row>
    <row r="4" spans="1:18">
      <c r="B4" s="172" t="s">
        <v>701</v>
      </c>
      <c r="C4" s="172" t="s">
        <v>702</v>
      </c>
    </row>
    <row r="5" spans="1:18">
      <c r="B5" s="172" t="s">
        <v>703</v>
      </c>
      <c r="C5" s="172" t="s">
        <v>704</v>
      </c>
      <c r="D5" s="175" t="str">
        <f>IF(MIN(D16:J16)&lt;=34,"FAIL",IF(L16&gt;90%,"A",IF(L16&gt;80%,"B",IF(L16&gt;70%,"C",IF(L16&gt;55%,"D",IF(L16&gt;35%,"E","FAIL"))))))</f>
        <v>A</v>
      </c>
    </row>
    <row r="6" spans="1:18">
      <c r="B6" s="172" t="s">
        <v>705</v>
      </c>
      <c r="C6" s="172" t="s">
        <v>706</v>
      </c>
    </row>
    <row r="7" spans="1:18">
      <c r="B7" s="172" t="s">
        <v>707</v>
      </c>
      <c r="C7" s="172" t="s">
        <v>708</v>
      </c>
    </row>
    <row r="8" spans="1:18">
      <c r="B8" s="172" t="s">
        <v>709</v>
      </c>
      <c r="C8" s="172" t="s">
        <v>710</v>
      </c>
    </row>
    <row r="9" spans="1:18">
      <c r="B9" s="172" t="s">
        <v>251</v>
      </c>
      <c r="C9" s="172" t="s">
        <v>711</v>
      </c>
    </row>
    <row r="12" spans="1:18" s="180" customFormat="1" ht="25.5">
      <c r="A12" s="544" t="s">
        <v>712</v>
      </c>
      <c r="B12" s="176" t="s">
        <v>713</v>
      </c>
      <c r="C12" s="176" t="s">
        <v>714</v>
      </c>
      <c r="D12" s="176" t="s">
        <v>715</v>
      </c>
      <c r="E12" s="176" t="s">
        <v>716</v>
      </c>
      <c r="F12" s="176" t="s">
        <v>717</v>
      </c>
      <c r="G12" s="176" t="s">
        <v>718</v>
      </c>
      <c r="H12" s="176" t="s">
        <v>719</v>
      </c>
      <c r="I12" s="176" t="s">
        <v>720</v>
      </c>
      <c r="J12" s="176" t="s">
        <v>721</v>
      </c>
      <c r="K12" s="176" t="s">
        <v>722</v>
      </c>
      <c r="L12" s="177" t="s">
        <v>723</v>
      </c>
      <c r="M12" s="177" t="s">
        <v>724</v>
      </c>
      <c r="N12" s="177" t="s">
        <v>725</v>
      </c>
      <c r="O12" s="178" t="s">
        <v>726</v>
      </c>
      <c r="P12" s="179" t="s">
        <v>727</v>
      </c>
      <c r="Q12" s="179" t="s">
        <v>728</v>
      </c>
      <c r="R12" s="179" t="s">
        <v>729</v>
      </c>
    </row>
    <row r="13" spans="1:18">
      <c r="A13" s="545"/>
      <c r="B13" s="181" t="s">
        <v>730</v>
      </c>
      <c r="C13" s="181"/>
      <c r="D13" s="182">
        <v>100</v>
      </c>
      <c r="E13" s="182">
        <v>100</v>
      </c>
      <c r="F13" s="182">
        <v>100</v>
      </c>
      <c r="G13" s="182">
        <v>100</v>
      </c>
      <c r="H13" s="182">
        <v>100</v>
      </c>
      <c r="I13" s="182">
        <v>100</v>
      </c>
      <c r="J13" s="182">
        <v>100</v>
      </c>
      <c r="K13" s="182">
        <f>SUM(D13:J13)</f>
        <v>700</v>
      </c>
      <c r="L13" s="183"/>
      <c r="M13" s="183"/>
      <c r="N13" s="183"/>
      <c r="O13" s="184">
        <v>43951</v>
      </c>
      <c r="P13" s="185"/>
      <c r="Q13" s="185"/>
      <c r="R13" s="185"/>
    </row>
    <row r="14" spans="1:18">
      <c r="A14" s="546"/>
      <c r="B14" s="181" t="s">
        <v>699</v>
      </c>
      <c r="C14" s="181"/>
      <c r="D14" s="182">
        <v>35</v>
      </c>
      <c r="E14" s="182">
        <v>35</v>
      </c>
      <c r="F14" s="182">
        <v>35</v>
      </c>
      <c r="G14" s="182">
        <v>35</v>
      </c>
      <c r="H14" s="182">
        <v>35</v>
      </c>
      <c r="I14" s="182">
        <v>35</v>
      </c>
      <c r="J14" s="182">
        <v>35</v>
      </c>
      <c r="K14" s="182">
        <f>SUM(D14:J14)</f>
        <v>245</v>
      </c>
      <c r="L14" s="183" t="s">
        <v>731</v>
      </c>
      <c r="M14" s="183" t="s">
        <v>731</v>
      </c>
      <c r="N14" s="183" t="s">
        <v>731</v>
      </c>
      <c r="O14" s="186" t="s">
        <v>732</v>
      </c>
      <c r="P14" s="186" t="s">
        <v>733</v>
      </c>
      <c r="Q14" s="186" t="s">
        <v>733</v>
      </c>
      <c r="R14" s="186" t="s">
        <v>733</v>
      </c>
    </row>
    <row r="15" spans="1:18">
      <c r="A15" s="172"/>
      <c r="B15" s="187"/>
      <c r="C15" s="172"/>
      <c r="D15" s="188"/>
      <c r="E15" s="188"/>
      <c r="F15" s="188"/>
      <c r="G15" s="188"/>
      <c r="H15" s="188"/>
      <c r="I15" s="188"/>
      <c r="J15" s="188"/>
      <c r="K15" s="188"/>
      <c r="L15" s="187"/>
      <c r="M15" s="187"/>
      <c r="N15" s="187"/>
      <c r="O15" s="189"/>
      <c r="P15" s="172"/>
      <c r="Q15" s="172"/>
      <c r="R15" s="172"/>
    </row>
    <row r="16" spans="1:18">
      <c r="A16" s="172">
        <v>1</v>
      </c>
      <c r="B16" s="187" t="s">
        <v>734</v>
      </c>
      <c r="C16" s="190">
        <v>31141</v>
      </c>
      <c r="D16" s="188">
        <v>99</v>
      </c>
      <c r="E16" s="188">
        <v>82</v>
      </c>
      <c r="F16" s="188">
        <v>50</v>
      </c>
      <c r="G16" s="188">
        <v>99</v>
      </c>
      <c r="H16" s="188">
        <v>65</v>
      </c>
      <c r="I16" s="188">
        <v>66</v>
      </c>
      <c r="J16" s="188">
        <v>83</v>
      </c>
      <c r="K16" s="188">
        <f>SUM(D16:J16)</f>
        <v>544</v>
      </c>
      <c r="L16" s="191" t="s">
        <v>735</v>
      </c>
      <c r="M16" s="192" t="s">
        <v>736</v>
      </c>
      <c r="N16" s="192" t="s">
        <v>737</v>
      </c>
      <c r="O16" s="193">
        <f>ROUND(YEARFRAC($O$13,C16),2)</f>
        <v>35.07</v>
      </c>
      <c r="P16" s="172">
        <f>ROUND(K16/$K$13*100,2)</f>
        <v>77.709999999999994</v>
      </c>
      <c r="Q16" s="188" t="str">
        <f>IF(MIN(D16:J16)&lt;35,"FAIL",IF(P16&gt;=90,"A",IF(P16&gt;=80,"B",IF(P16&gt;=70,"C",IF(P16&gt;=55,"D",IF(P16&gt;=40,"E","PASS"))))))</f>
        <v>C</v>
      </c>
      <c r="R16" s="172"/>
    </row>
    <row r="17" spans="1:18">
      <c r="A17" s="172">
        <f>1+A16</f>
        <v>2</v>
      </c>
      <c r="B17" s="187" t="s">
        <v>738</v>
      </c>
      <c r="C17" s="190">
        <v>35335</v>
      </c>
      <c r="D17" s="188">
        <v>44</v>
      </c>
      <c r="E17" s="188">
        <v>39</v>
      </c>
      <c r="F17" s="188">
        <v>40</v>
      </c>
      <c r="G17" s="188">
        <v>36</v>
      </c>
      <c r="H17" s="188">
        <v>48</v>
      </c>
      <c r="I17" s="188">
        <v>71</v>
      </c>
      <c r="J17" s="188">
        <v>80</v>
      </c>
      <c r="K17" s="188">
        <f t="shared" ref="K17:K71" si="0">SUM(D17:J17)</f>
        <v>358</v>
      </c>
      <c r="L17" s="191" t="s">
        <v>739</v>
      </c>
      <c r="M17" s="192" t="s">
        <v>740</v>
      </c>
      <c r="N17" s="192" t="s">
        <v>741</v>
      </c>
      <c r="O17" s="193">
        <f t="shared" ref="O17:O71" si="1">ROUND((_xlfn.DAYS($O$13,C17)/365),2)</f>
        <v>23.61</v>
      </c>
      <c r="P17" s="172">
        <f t="shared" ref="P17:P71" si="2">ROUND(K17/$K$13*100,2)</f>
        <v>51.14</v>
      </c>
      <c r="Q17" s="188" t="str">
        <f t="shared" ref="Q17:Q71" si="3">IF(MIN(D17:J17)&lt;35,"FAIL",IF(P17&gt;=90,"A",IF(P17&gt;=80,"B",IF(P17&gt;=70,"C",IF(P17&gt;=55,"D",IF(P17&gt;=40,"E","PASS"))))))</f>
        <v>E</v>
      </c>
      <c r="R17" s="172"/>
    </row>
    <row r="18" spans="1:18">
      <c r="A18" s="172">
        <f>1+A17</f>
        <v>3</v>
      </c>
      <c r="B18" s="187" t="s">
        <v>742</v>
      </c>
      <c r="C18" s="190">
        <v>33694</v>
      </c>
      <c r="D18" s="188">
        <v>29</v>
      </c>
      <c r="E18" s="188">
        <v>41</v>
      </c>
      <c r="F18" s="188">
        <v>42</v>
      </c>
      <c r="G18" s="188">
        <v>77</v>
      </c>
      <c r="H18" s="188">
        <v>92</v>
      </c>
      <c r="I18" s="188">
        <v>45</v>
      </c>
      <c r="J18" s="188">
        <v>98</v>
      </c>
      <c r="K18" s="188">
        <f t="shared" si="0"/>
        <v>424</v>
      </c>
      <c r="L18" s="191" t="s">
        <v>743</v>
      </c>
      <c r="M18" s="192" t="s">
        <v>744</v>
      </c>
      <c r="N18" s="192" t="s">
        <v>745</v>
      </c>
      <c r="O18" s="193">
        <f t="shared" si="1"/>
        <v>28.1</v>
      </c>
      <c r="P18" s="172">
        <f t="shared" si="2"/>
        <v>60.57</v>
      </c>
      <c r="Q18" s="188" t="str">
        <f t="shared" si="3"/>
        <v>FAIL</v>
      </c>
      <c r="R18" s="172"/>
    </row>
    <row r="19" spans="1:18">
      <c r="A19" s="172">
        <f t="shared" ref="A19:A71" si="4">1+A18</f>
        <v>4</v>
      </c>
      <c r="B19" s="187" t="s">
        <v>746</v>
      </c>
      <c r="C19" s="190">
        <v>32331</v>
      </c>
      <c r="D19" s="188">
        <v>97</v>
      </c>
      <c r="E19" s="188">
        <v>33</v>
      </c>
      <c r="F19" s="188">
        <v>63</v>
      </c>
      <c r="G19" s="188">
        <v>87</v>
      </c>
      <c r="H19" s="188">
        <v>73</v>
      </c>
      <c r="I19" s="188">
        <v>79</v>
      </c>
      <c r="J19" s="188">
        <v>94</v>
      </c>
      <c r="K19" s="188">
        <f t="shared" si="0"/>
        <v>526</v>
      </c>
      <c r="L19" s="191" t="s">
        <v>747</v>
      </c>
      <c r="M19" s="192" t="s">
        <v>748</v>
      </c>
      <c r="N19" s="192" t="s">
        <v>749</v>
      </c>
      <c r="O19" s="193">
        <f t="shared" si="1"/>
        <v>31.84</v>
      </c>
      <c r="P19" s="172">
        <f t="shared" si="2"/>
        <v>75.14</v>
      </c>
      <c r="Q19" s="188" t="str">
        <f t="shared" si="3"/>
        <v>FAIL</v>
      </c>
      <c r="R19" s="172"/>
    </row>
    <row r="20" spans="1:18">
      <c r="A20" s="172">
        <f t="shared" si="4"/>
        <v>5</v>
      </c>
      <c r="B20" s="187" t="s">
        <v>750</v>
      </c>
      <c r="C20" s="190">
        <v>30520</v>
      </c>
      <c r="D20" s="188">
        <v>29</v>
      </c>
      <c r="E20" s="188">
        <v>81</v>
      </c>
      <c r="F20" s="188">
        <v>92</v>
      </c>
      <c r="G20" s="188">
        <v>57</v>
      </c>
      <c r="H20" s="188">
        <v>35</v>
      </c>
      <c r="I20" s="188">
        <v>85</v>
      </c>
      <c r="J20" s="188">
        <v>44</v>
      </c>
      <c r="K20" s="188">
        <f t="shared" si="0"/>
        <v>423</v>
      </c>
      <c r="L20" s="191" t="s">
        <v>751</v>
      </c>
      <c r="M20" s="192" t="s">
        <v>752</v>
      </c>
      <c r="N20" s="192" t="s">
        <v>753</v>
      </c>
      <c r="O20" s="193">
        <f t="shared" si="1"/>
        <v>36.799999999999997</v>
      </c>
      <c r="P20" s="172">
        <f t="shared" si="2"/>
        <v>60.43</v>
      </c>
      <c r="Q20" s="188" t="str">
        <f t="shared" si="3"/>
        <v>FAIL</v>
      </c>
      <c r="R20" s="172"/>
    </row>
    <row r="21" spans="1:18">
      <c r="A21" s="172">
        <f t="shared" si="4"/>
        <v>6</v>
      </c>
      <c r="B21" s="187" t="s">
        <v>754</v>
      </c>
      <c r="C21" s="190">
        <v>27821</v>
      </c>
      <c r="D21" s="188">
        <v>33</v>
      </c>
      <c r="E21" s="188">
        <v>87</v>
      </c>
      <c r="F21" s="188">
        <v>60</v>
      </c>
      <c r="G21" s="188">
        <v>73</v>
      </c>
      <c r="H21" s="188">
        <v>79</v>
      </c>
      <c r="I21" s="188">
        <v>55</v>
      </c>
      <c r="J21" s="188">
        <v>99</v>
      </c>
      <c r="K21" s="188">
        <f t="shared" si="0"/>
        <v>486</v>
      </c>
      <c r="L21" s="191" t="s">
        <v>755</v>
      </c>
      <c r="M21" s="192" t="s">
        <v>756</v>
      </c>
      <c r="N21" s="192" t="s">
        <v>757</v>
      </c>
      <c r="O21" s="193">
        <f t="shared" si="1"/>
        <v>44.19</v>
      </c>
      <c r="P21" s="172">
        <f t="shared" si="2"/>
        <v>69.430000000000007</v>
      </c>
      <c r="Q21" s="188" t="str">
        <f t="shared" si="3"/>
        <v>FAIL</v>
      </c>
      <c r="R21" s="172"/>
    </row>
    <row r="22" spans="1:18">
      <c r="A22" s="172">
        <f t="shared" si="4"/>
        <v>7</v>
      </c>
      <c r="B22" s="187" t="s">
        <v>758</v>
      </c>
      <c r="C22" s="190">
        <v>27865</v>
      </c>
      <c r="D22" s="188">
        <v>66</v>
      </c>
      <c r="E22" s="188">
        <v>56</v>
      </c>
      <c r="F22" s="188">
        <v>30</v>
      </c>
      <c r="G22" s="188">
        <v>80</v>
      </c>
      <c r="H22" s="188">
        <v>31</v>
      </c>
      <c r="I22" s="188">
        <v>78</v>
      </c>
      <c r="J22" s="188">
        <v>73</v>
      </c>
      <c r="K22" s="188">
        <f t="shared" si="0"/>
        <v>414</v>
      </c>
      <c r="L22" s="191" t="s">
        <v>215</v>
      </c>
      <c r="M22" s="192" t="s">
        <v>759</v>
      </c>
      <c r="N22" s="192" t="s">
        <v>760</v>
      </c>
      <c r="O22" s="193">
        <f t="shared" si="1"/>
        <v>44.07</v>
      </c>
      <c r="P22" s="172">
        <f t="shared" si="2"/>
        <v>59.14</v>
      </c>
      <c r="Q22" s="188" t="str">
        <f t="shared" si="3"/>
        <v>FAIL</v>
      </c>
      <c r="R22" s="172"/>
    </row>
    <row r="23" spans="1:18">
      <c r="A23" s="172">
        <f t="shared" si="4"/>
        <v>8</v>
      </c>
      <c r="B23" s="187" t="s">
        <v>761</v>
      </c>
      <c r="C23" s="190">
        <v>32095</v>
      </c>
      <c r="D23" s="188">
        <v>90</v>
      </c>
      <c r="E23" s="188">
        <v>58</v>
      </c>
      <c r="F23" s="188">
        <v>83</v>
      </c>
      <c r="G23" s="188">
        <v>83</v>
      </c>
      <c r="H23" s="188">
        <v>43</v>
      </c>
      <c r="I23" s="188">
        <v>92</v>
      </c>
      <c r="J23" s="188">
        <v>98</v>
      </c>
      <c r="K23" s="188">
        <f t="shared" si="0"/>
        <v>547</v>
      </c>
      <c r="L23" s="191" t="s">
        <v>215</v>
      </c>
      <c r="M23" s="192" t="s">
        <v>762</v>
      </c>
      <c r="N23" s="192" t="s">
        <v>763</v>
      </c>
      <c r="O23" s="193">
        <f t="shared" si="1"/>
        <v>32.479999999999997</v>
      </c>
      <c r="P23" s="172">
        <f t="shared" si="2"/>
        <v>78.14</v>
      </c>
      <c r="Q23" s="188" t="str">
        <f t="shared" si="3"/>
        <v>C</v>
      </c>
      <c r="R23" s="172"/>
    </row>
    <row r="24" spans="1:18">
      <c r="A24" s="172">
        <f t="shared" si="4"/>
        <v>9</v>
      </c>
      <c r="B24" s="187" t="s">
        <v>764</v>
      </c>
      <c r="C24" s="190">
        <v>30427</v>
      </c>
      <c r="D24" s="188">
        <v>29</v>
      </c>
      <c r="E24" s="188">
        <v>78</v>
      </c>
      <c r="F24" s="188">
        <v>38</v>
      </c>
      <c r="G24" s="188">
        <v>87</v>
      </c>
      <c r="H24" s="188">
        <v>44</v>
      </c>
      <c r="I24" s="188">
        <v>40</v>
      </c>
      <c r="J24" s="188">
        <v>99</v>
      </c>
      <c r="K24" s="188">
        <f t="shared" si="0"/>
        <v>415</v>
      </c>
      <c r="L24" s="191" t="s">
        <v>765</v>
      </c>
      <c r="M24" s="192" t="s">
        <v>766</v>
      </c>
      <c r="N24" s="192" t="s">
        <v>767</v>
      </c>
      <c r="O24" s="193">
        <f t="shared" si="1"/>
        <v>37.049999999999997</v>
      </c>
      <c r="P24" s="172">
        <f t="shared" si="2"/>
        <v>59.29</v>
      </c>
      <c r="Q24" s="188" t="str">
        <f t="shared" si="3"/>
        <v>FAIL</v>
      </c>
      <c r="R24" s="172"/>
    </row>
    <row r="25" spans="1:18">
      <c r="A25" s="172">
        <f t="shared" si="4"/>
        <v>10</v>
      </c>
      <c r="B25" s="187" t="s">
        <v>768</v>
      </c>
      <c r="C25" s="190">
        <v>33419</v>
      </c>
      <c r="D25" s="188">
        <v>96</v>
      </c>
      <c r="E25" s="188">
        <v>72</v>
      </c>
      <c r="F25" s="188">
        <v>77</v>
      </c>
      <c r="G25" s="188">
        <v>96</v>
      </c>
      <c r="H25" s="188">
        <v>29</v>
      </c>
      <c r="I25" s="188">
        <v>64</v>
      </c>
      <c r="J25" s="188">
        <v>97</v>
      </c>
      <c r="K25" s="188">
        <f t="shared" si="0"/>
        <v>531</v>
      </c>
      <c r="L25" s="191" t="s">
        <v>769</v>
      </c>
      <c r="M25" s="192" t="s">
        <v>770</v>
      </c>
      <c r="N25" s="192" t="s">
        <v>771</v>
      </c>
      <c r="O25" s="193">
        <f t="shared" si="1"/>
        <v>28.85</v>
      </c>
      <c r="P25" s="172">
        <f t="shared" si="2"/>
        <v>75.86</v>
      </c>
      <c r="Q25" s="188" t="str">
        <f t="shared" si="3"/>
        <v>FAIL</v>
      </c>
      <c r="R25" s="172"/>
    </row>
    <row r="26" spans="1:18">
      <c r="A26" s="172">
        <f t="shared" si="4"/>
        <v>11</v>
      </c>
      <c r="B26" s="187" t="s">
        <v>772</v>
      </c>
      <c r="C26" s="190">
        <v>33744</v>
      </c>
      <c r="D26" s="188">
        <v>61</v>
      </c>
      <c r="E26" s="188">
        <v>86</v>
      </c>
      <c r="F26" s="188">
        <v>95</v>
      </c>
      <c r="G26" s="188">
        <v>94</v>
      </c>
      <c r="H26" s="188">
        <v>40</v>
      </c>
      <c r="I26" s="188">
        <v>96</v>
      </c>
      <c r="J26" s="188">
        <v>96</v>
      </c>
      <c r="K26" s="188">
        <f t="shared" si="0"/>
        <v>568</v>
      </c>
      <c r="L26" s="191" t="s">
        <v>773</v>
      </c>
      <c r="M26" s="192" t="s">
        <v>774</v>
      </c>
      <c r="N26" s="192" t="s">
        <v>763</v>
      </c>
      <c r="O26" s="193">
        <f t="shared" si="1"/>
        <v>27.96</v>
      </c>
      <c r="P26" s="172">
        <f t="shared" si="2"/>
        <v>81.14</v>
      </c>
      <c r="Q26" s="188" t="str">
        <f t="shared" si="3"/>
        <v>B</v>
      </c>
      <c r="R26" s="172"/>
    </row>
    <row r="27" spans="1:18">
      <c r="A27" s="172">
        <f t="shared" si="4"/>
        <v>12</v>
      </c>
      <c r="B27" s="187" t="s">
        <v>775</v>
      </c>
      <c r="C27" s="190">
        <v>29883</v>
      </c>
      <c r="D27" s="188">
        <v>66</v>
      </c>
      <c r="E27" s="188">
        <v>81</v>
      </c>
      <c r="F27" s="188">
        <v>35</v>
      </c>
      <c r="G27" s="188">
        <v>81</v>
      </c>
      <c r="H27" s="188">
        <v>66</v>
      </c>
      <c r="I27" s="188">
        <v>54</v>
      </c>
      <c r="J27" s="188">
        <v>53</v>
      </c>
      <c r="K27" s="188">
        <f t="shared" si="0"/>
        <v>436</v>
      </c>
      <c r="L27" s="191" t="s">
        <v>776</v>
      </c>
      <c r="M27" s="192" t="s">
        <v>777</v>
      </c>
      <c r="N27" s="192" t="s">
        <v>778</v>
      </c>
      <c r="O27" s="193">
        <f t="shared" si="1"/>
        <v>38.54</v>
      </c>
      <c r="P27" s="172">
        <f t="shared" si="2"/>
        <v>62.29</v>
      </c>
      <c r="Q27" s="188" t="str">
        <f t="shared" si="3"/>
        <v>D</v>
      </c>
      <c r="R27" s="172"/>
    </row>
    <row r="28" spans="1:18">
      <c r="A28" s="172">
        <f t="shared" si="4"/>
        <v>13</v>
      </c>
      <c r="B28" s="187" t="s">
        <v>779</v>
      </c>
      <c r="C28" s="190">
        <v>27407</v>
      </c>
      <c r="D28" s="188">
        <v>97</v>
      </c>
      <c r="E28" s="188">
        <v>93</v>
      </c>
      <c r="F28" s="188">
        <v>77</v>
      </c>
      <c r="G28" s="188">
        <v>53</v>
      </c>
      <c r="H28" s="188">
        <v>44</v>
      </c>
      <c r="I28" s="188">
        <v>81</v>
      </c>
      <c r="J28" s="188">
        <v>90</v>
      </c>
      <c r="K28" s="188">
        <f t="shared" si="0"/>
        <v>535</v>
      </c>
      <c r="L28" s="191" t="s">
        <v>780</v>
      </c>
      <c r="M28" s="192" t="s">
        <v>781</v>
      </c>
      <c r="N28" s="192" t="s">
        <v>782</v>
      </c>
      <c r="O28" s="193">
        <f t="shared" si="1"/>
        <v>45.33</v>
      </c>
      <c r="P28" s="172">
        <f t="shared" si="2"/>
        <v>76.430000000000007</v>
      </c>
      <c r="Q28" s="188" t="str">
        <f t="shared" si="3"/>
        <v>C</v>
      </c>
      <c r="R28" s="172"/>
    </row>
    <row r="29" spans="1:18">
      <c r="A29" s="172">
        <f t="shared" si="4"/>
        <v>14</v>
      </c>
      <c r="B29" s="187" t="s">
        <v>783</v>
      </c>
      <c r="C29" s="190">
        <v>24697</v>
      </c>
      <c r="D29" s="188">
        <v>96</v>
      </c>
      <c r="E29" s="188">
        <v>90</v>
      </c>
      <c r="F29" s="188">
        <v>98</v>
      </c>
      <c r="G29" s="188">
        <v>51</v>
      </c>
      <c r="H29" s="188">
        <v>50</v>
      </c>
      <c r="I29" s="188">
        <v>79</v>
      </c>
      <c r="J29" s="188">
        <v>90</v>
      </c>
      <c r="K29" s="188">
        <f t="shared" si="0"/>
        <v>554</v>
      </c>
      <c r="L29" s="191" t="s">
        <v>784</v>
      </c>
      <c r="M29" s="192" t="s">
        <v>785</v>
      </c>
      <c r="N29" s="192" t="s">
        <v>786</v>
      </c>
      <c r="O29" s="193">
        <f t="shared" si="1"/>
        <v>52.75</v>
      </c>
      <c r="P29" s="172">
        <f t="shared" si="2"/>
        <v>79.14</v>
      </c>
      <c r="Q29" s="188" t="str">
        <f t="shared" si="3"/>
        <v>C</v>
      </c>
      <c r="R29" s="172"/>
    </row>
    <row r="30" spans="1:18">
      <c r="A30" s="172">
        <f t="shared" si="4"/>
        <v>15</v>
      </c>
      <c r="B30" s="187" t="s">
        <v>787</v>
      </c>
      <c r="C30" s="190">
        <v>30867</v>
      </c>
      <c r="D30" s="188">
        <v>97</v>
      </c>
      <c r="E30" s="188">
        <v>47</v>
      </c>
      <c r="F30" s="188">
        <v>29</v>
      </c>
      <c r="G30" s="188">
        <v>79</v>
      </c>
      <c r="H30" s="188">
        <v>96</v>
      </c>
      <c r="I30" s="188">
        <v>33</v>
      </c>
      <c r="J30" s="188">
        <v>52</v>
      </c>
      <c r="K30" s="188">
        <f t="shared" si="0"/>
        <v>433</v>
      </c>
      <c r="L30" s="191" t="s">
        <v>788</v>
      </c>
      <c r="M30" s="192" t="s">
        <v>789</v>
      </c>
      <c r="N30" s="192" t="s">
        <v>790</v>
      </c>
      <c r="O30" s="193">
        <f t="shared" si="1"/>
        <v>35.85</v>
      </c>
      <c r="P30" s="172">
        <f t="shared" si="2"/>
        <v>61.86</v>
      </c>
      <c r="Q30" s="188" t="str">
        <f t="shared" si="3"/>
        <v>FAIL</v>
      </c>
      <c r="R30" s="172"/>
    </row>
    <row r="31" spans="1:18">
      <c r="A31" s="172">
        <f t="shared" si="4"/>
        <v>16</v>
      </c>
      <c r="B31" s="187" t="s">
        <v>791</v>
      </c>
      <c r="C31" s="190">
        <v>26258</v>
      </c>
      <c r="D31" s="188">
        <v>55</v>
      </c>
      <c r="E31" s="188">
        <v>68</v>
      </c>
      <c r="F31" s="188">
        <v>79</v>
      </c>
      <c r="G31" s="188">
        <v>60</v>
      </c>
      <c r="H31" s="188">
        <v>37</v>
      </c>
      <c r="I31" s="188">
        <v>85</v>
      </c>
      <c r="J31" s="188">
        <v>62</v>
      </c>
      <c r="K31" s="188">
        <f t="shared" si="0"/>
        <v>446</v>
      </c>
      <c r="L31" s="191" t="s">
        <v>788</v>
      </c>
      <c r="M31" s="192" t="s">
        <v>792</v>
      </c>
      <c r="N31" s="192" t="s">
        <v>793</v>
      </c>
      <c r="O31" s="193">
        <f t="shared" si="1"/>
        <v>48.47</v>
      </c>
      <c r="P31" s="172">
        <f t="shared" si="2"/>
        <v>63.71</v>
      </c>
      <c r="Q31" s="188" t="str">
        <f t="shared" si="3"/>
        <v>D</v>
      </c>
      <c r="R31" s="172"/>
    </row>
    <row r="32" spans="1:18">
      <c r="A32" s="172">
        <f t="shared" si="4"/>
        <v>17</v>
      </c>
      <c r="B32" s="187" t="s">
        <v>794</v>
      </c>
      <c r="C32" s="190">
        <v>28398</v>
      </c>
      <c r="D32" s="188">
        <v>48</v>
      </c>
      <c r="E32" s="188">
        <v>84</v>
      </c>
      <c r="F32" s="188">
        <v>75</v>
      </c>
      <c r="G32" s="188">
        <v>72</v>
      </c>
      <c r="H32" s="188">
        <v>60</v>
      </c>
      <c r="I32" s="188">
        <v>77</v>
      </c>
      <c r="J32" s="188">
        <v>79</v>
      </c>
      <c r="K32" s="188">
        <f t="shared" si="0"/>
        <v>495</v>
      </c>
      <c r="L32" s="191" t="s">
        <v>788</v>
      </c>
      <c r="M32" s="192" t="s">
        <v>795</v>
      </c>
      <c r="N32" s="192" t="s">
        <v>796</v>
      </c>
      <c r="O32" s="193">
        <f t="shared" si="1"/>
        <v>42.61</v>
      </c>
      <c r="P32" s="172">
        <f t="shared" si="2"/>
        <v>70.709999999999994</v>
      </c>
      <c r="Q32" s="188" t="str">
        <f t="shared" si="3"/>
        <v>C</v>
      </c>
      <c r="R32" s="172"/>
    </row>
    <row r="33" spans="1:18">
      <c r="A33" s="172">
        <f t="shared" si="4"/>
        <v>18</v>
      </c>
      <c r="B33" s="187" t="s">
        <v>797</v>
      </c>
      <c r="C33" s="190">
        <v>30865</v>
      </c>
      <c r="D33" s="188">
        <v>78</v>
      </c>
      <c r="E33" s="188">
        <v>80</v>
      </c>
      <c r="F33" s="188">
        <v>97</v>
      </c>
      <c r="G33" s="188">
        <v>72</v>
      </c>
      <c r="H33" s="188">
        <v>57</v>
      </c>
      <c r="I33" s="188">
        <v>80</v>
      </c>
      <c r="J33" s="188">
        <v>34</v>
      </c>
      <c r="K33" s="188">
        <f t="shared" si="0"/>
        <v>498</v>
      </c>
      <c r="L33" s="191" t="s">
        <v>798</v>
      </c>
      <c r="M33" s="192" t="s">
        <v>799</v>
      </c>
      <c r="N33" s="192" t="s">
        <v>800</v>
      </c>
      <c r="O33" s="193">
        <f t="shared" si="1"/>
        <v>35.85</v>
      </c>
      <c r="P33" s="172">
        <f t="shared" si="2"/>
        <v>71.14</v>
      </c>
      <c r="Q33" s="188" t="str">
        <f t="shared" si="3"/>
        <v>FAIL</v>
      </c>
      <c r="R33" s="172"/>
    </row>
    <row r="34" spans="1:18">
      <c r="A34" s="172">
        <f t="shared" si="4"/>
        <v>19</v>
      </c>
      <c r="B34" s="187" t="s">
        <v>801</v>
      </c>
      <c r="C34" s="190">
        <v>32404</v>
      </c>
      <c r="D34" s="188">
        <v>54</v>
      </c>
      <c r="E34" s="188">
        <v>97</v>
      </c>
      <c r="F34" s="188">
        <v>75</v>
      </c>
      <c r="G34" s="188">
        <v>57</v>
      </c>
      <c r="H34" s="188">
        <v>75</v>
      </c>
      <c r="I34" s="188">
        <v>39</v>
      </c>
      <c r="J34" s="188">
        <v>78</v>
      </c>
      <c r="K34" s="188">
        <f t="shared" si="0"/>
        <v>475</v>
      </c>
      <c r="L34" s="191" t="s">
        <v>802</v>
      </c>
      <c r="M34" s="192" t="s">
        <v>803</v>
      </c>
      <c r="N34" s="192" t="s">
        <v>804</v>
      </c>
      <c r="O34" s="193">
        <f t="shared" si="1"/>
        <v>31.64</v>
      </c>
      <c r="P34" s="172">
        <f t="shared" si="2"/>
        <v>67.86</v>
      </c>
      <c r="Q34" s="188" t="str">
        <f t="shared" si="3"/>
        <v>D</v>
      </c>
      <c r="R34" s="172"/>
    </row>
    <row r="35" spans="1:18">
      <c r="A35" s="172">
        <f t="shared" si="4"/>
        <v>20</v>
      </c>
      <c r="B35" s="187" t="s">
        <v>805</v>
      </c>
      <c r="C35" s="190">
        <v>28730</v>
      </c>
      <c r="D35" s="188">
        <v>35</v>
      </c>
      <c r="E35" s="188">
        <v>39</v>
      </c>
      <c r="F35" s="188">
        <v>37</v>
      </c>
      <c r="G35" s="188">
        <v>39</v>
      </c>
      <c r="H35" s="188">
        <v>39</v>
      </c>
      <c r="I35" s="188">
        <v>38</v>
      </c>
      <c r="J35" s="188">
        <v>38</v>
      </c>
      <c r="K35" s="188">
        <f t="shared" si="0"/>
        <v>265</v>
      </c>
      <c r="L35" s="191" t="s">
        <v>806</v>
      </c>
      <c r="M35" s="192" t="s">
        <v>807</v>
      </c>
      <c r="N35" s="192" t="s">
        <v>808</v>
      </c>
      <c r="O35" s="193">
        <f t="shared" si="1"/>
        <v>41.7</v>
      </c>
      <c r="P35" s="172">
        <f t="shared" si="2"/>
        <v>37.86</v>
      </c>
      <c r="Q35" s="188" t="str">
        <f t="shared" si="3"/>
        <v>PASS</v>
      </c>
      <c r="R35" s="172"/>
    </row>
    <row r="36" spans="1:18">
      <c r="A36" s="172">
        <f t="shared" si="4"/>
        <v>21</v>
      </c>
      <c r="B36" s="187" t="s">
        <v>809</v>
      </c>
      <c r="C36" s="190">
        <v>24090</v>
      </c>
      <c r="D36" s="188">
        <v>86</v>
      </c>
      <c r="E36" s="188">
        <v>42</v>
      </c>
      <c r="F36" s="188">
        <v>79</v>
      </c>
      <c r="G36" s="188">
        <v>93</v>
      </c>
      <c r="H36" s="188">
        <v>54</v>
      </c>
      <c r="I36" s="188">
        <v>36</v>
      </c>
      <c r="J36" s="188">
        <v>86</v>
      </c>
      <c r="K36" s="188">
        <f t="shared" si="0"/>
        <v>476</v>
      </c>
      <c r="L36" s="191" t="s">
        <v>774</v>
      </c>
      <c r="M36" s="192" t="s">
        <v>810</v>
      </c>
      <c r="N36" s="192" t="s">
        <v>811</v>
      </c>
      <c r="O36" s="193">
        <f t="shared" si="1"/>
        <v>54.41</v>
      </c>
      <c r="P36" s="172">
        <f t="shared" si="2"/>
        <v>68</v>
      </c>
      <c r="Q36" s="188" t="str">
        <f t="shared" si="3"/>
        <v>D</v>
      </c>
      <c r="R36" s="172"/>
    </row>
    <row r="37" spans="1:18">
      <c r="A37" s="172">
        <f t="shared" si="4"/>
        <v>22</v>
      </c>
      <c r="B37" s="187" t="s">
        <v>812</v>
      </c>
      <c r="C37" s="190">
        <v>26034</v>
      </c>
      <c r="D37" s="188">
        <v>89</v>
      </c>
      <c r="E37" s="188">
        <v>29</v>
      </c>
      <c r="F37" s="188">
        <v>56</v>
      </c>
      <c r="G37" s="188">
        <v>74</v>
      </c>
      <c r="H37" s="188">
        <v>39</v>
      </c>
      <c r="I37" s="188">
        <v>53</v>
      </c>
      <c r="J37" s="188">
        <v>81</v>
      </c>
      <c r="K37" s="188">
        <f t="shared" si="0"/>
        <v>421</v>
      </c>
      <c r="L37" s="191" t="s">
        <v>813</v>
      </c>
      <c r="M37" s="192" t="s">
        <v>814</v>
      </c>
      <c r="N37" s="192" t="s">
        <v>815</v>
      </c>
      <c r="O37" s="193">
        <f t="shared" si="1"/>
        <v>49.09</v>
      </c>
      <c r="P37" s="172">
        <f t="shared" si="2"/>
        <v>60.14</v>
      </c>
      <c r="Q37" s="188" t="str">
        <f t="shared" si="3"/>
        <v>FAIL</v>
      </c>
      <c r="R37" s="172"/>
    </row>
    <row r="38" spans="1:18">
      <c r="A38" s="172">
        <f t="shared" si="4"/>
        <v>23</v>
      </c>
      <c r="B38" s="187" t="s">
        <v>816</v>
      </c>
      <c r="C38" s="190">
        <v>35219</v>
      </c>
      <c r="D38" s="188">
        <v>42</v>
      </c>
      <c r="E38" s="188">
        <v>35</v>
      </c>
      <c r="F38" s="188">
        <v>80</v>
      </c>
      <c r="G38" s="188">
        <v>35</v>
      </c>
      <c r="H38" s="188">
        <v>84</v>
      </c>
      <c r="I38" s="188">
        <v>72</v>
      </c>
      <c r="J38" s="188">
        <v>68</v>
      </c>
      <c r="K38" s="188">
        <f t="shared" si="0"/>
        <v>416</v>
      </c>
      <c r="L38" s="191" t="s">
        <v>817</v>
      </c>
      <c r="M38" s="192" t="s">
        <v>818</v>
      </c>
      <c r="N38" s="192" t="s">
        <v>819</v>
      </c>
      <c r="O38" s="193">
        <f t="shared" si="1"/>
        <v>23.92</v>
      </c>
      <c r="P38" s="172">
        <f t="shared" si="2"/>
        <v>59.43</v>
      </c>
      <c r="Q38" s="188" t="str">
        <f t="shared" si="3"/>
        <v>D</v>
      </c>
      <c r="R38" s="172"/>
    </row>
    <row r="39" spans="1:18">
      <c r="A39" s="172">
        <f t="shared" si="4"/>
        <v>24</v>
      </c>
      <c r="B39" s="187" t="s">
        <v>820</v>
      </c>
      <c r="C39" s="190">
        <v>35001</v>
      </c>
      <c r="D39" s="188">
        <v>62</v>
      </c>
      <c r="E39" s="188">
        <v>70</v>
      </c>
      <c r="F39" s="188">
        <v>83</v>
      </c>
      <c r="G39" s="188">
        <v>31</v>
      </c>
      <c r="H39" s="188">
        <v>99</v>
      </c>
      <c r="I39" s="188">
        <v>53</v>
      </c>
      <c r="J39" s="188">
        <v>63</v>
      </c>
      <c r="K39" s="188">
        <f t="shared" si="0"/>
        <v>461</v>
      </c>
      <c r="L39" s="191" t="s">
        <v>821</v>
      </c>
      <c r="M39" s="192" t="s">
        <v>822</v>
      </c>
      <c r="N39" s="192" t="s">
        <v>815</v>
      </c>
      <c r="O39" s="193">
        <f t="shared" si="1"/>
        <v>24.52</v>
      </c>
      <c r="P39" s="172">
        <f t="shared" si="2"/>
        <v>65.86</v>
      </c>
      <c r="Q39" s="188" t="str">
        <f t="shared" si="3"/>
        <v>FAIL</v>
      </c>
      <c r="R39" s="172"/>
    </row>
    <row r="40" spans="1:18">
      <c r="A40" s="172">
        <f t="shared" si="4"/>
        <v>25</v>
      </c>
      <c r="B40" s="187" t="s">
        <v>823</v>
      </c>
      <c r="C40" s="190">
        <v>31259</v>
      </c>
      <c r="D40" s="188">
        <v>67</v>
      </c>
      <c r="E40" s="188">
        <v>77</v>
      </c>
      <c r="F40" s="188">
        <v>63</v>
      </c>
      <c r="G40" s="188">
        <v>60</v>
      </c>
      <c r="H40" s="188">
        <v>49</v>
      </c>
      <c r="I40" s="188">
        <v>89</v>
      </c>
      <c r="J40" s="188">
        <v>69</v>
      </c>
      <c r="K40" s="188">
        <f t="shared" si="0"/>
        <v>474</v>
      </c>
      <c r="L40" s="191" t="s">
        <v>824</v>
      </c>
      <c r="M40" s="192" t="s">
        <v>774</v>
      </c>
      <c r="N40" s="192" t="s">
        <v>825</v>
      </c>
      <c r="O40" s="193">
        <f t="shared" si="1"/>
        <v>34.770000000000003</v>
      </c>
      <c r="P40" s="172">
        <f t="shared" si="2"/>
        <v>67.709999999999994</v>
      </c>
      <c r="Q40" s="188" t="str">
        <f t="shared" si="3"/>
        <v>D</v>
      </c>
      <c r="R40" s="172"/>
    </row>
    <row r="41" spans="1:18">
      <c r="A41" s="172">
        <f t="shared" si="4"/>
        <v>26</v>
      </c>
      <c r="B41" s="187" t="s">
        <v>826</v>
      </c>
      <c r="C41" s="190">
        <v>26716</v>
      </c>
      <c r="D41" s="188">
        <v>78</v>
      </c>
      <c r="E41" s="188">
        <v>81</v>
      </c>
      <c r="F41" s="188">
        <v>36</v>
      </c>
      <c r="G41" s="188">
        <v>95</v>
      </c>
      <c r="H41" s="188">
        <v>89</v>
      </c>
      <c r="I41" s="188">
        <v>34</v>
      </c>
      <c r="J41" s="188">
        <v>90</v>
      </c>
      <c r="K41" s="188">
        <f t="shared" si="0"/>
        <v>503</v>
      </c>
      <c r="L41" s="191" t="s">
        <v>824</v>
      </c>
      <c r="M41" s="192" t="s">
        <v>827</v>
      </c>
      <c r="N41" s="192" t="s">
        <v>828</v>
      </c>
      <c r="O41" s="193">
        <f t="shared" si="1"/>
        <v>47.22</v>
      </c>
      <c r="P41" s="172">
        <f t="shared" si="2"/>
        <v>71.86</v>
      </c>
      <c r="Q41" s="188" t="str">
        <f t="shared" si="3"/>
        <v>FAIL</v>
      </c>
      <c r="R41" s="172"/>
    </row>
    <row r="42" spans="1:18">
      <c r="A42" s="172">
        <f t="shared" si="4"/>
        <v>27</v>
      </c>
      <c r="B42" s="187" t="s">
        <v>829</v>
      </c>
      <c r="C42" s="190">
        <v>27593</v>
      </c>
      <c r="D42" s="188">
        <v>49</v>
      </c>
      <c r="E42" s="188">
        <v>84</v>
      </c>
      <c r="F42" s="188">
        <v>40</v>
      </c>
      <c r="G42" s="188">
        <v>69</v>
      </c>
      <c r="H42" s="188">
        <v>36</v>
      </c>
      <c r="I42" s="188">
        <v>99</v>
      </c>
      <c r="J42" s="188">
        <v>33</v>
      </c>
      <c r="K42" s="188">
        <f t="shared" si="0"/>
        <v>410</v>
      </c>
      <c r="L42" s="191" t="s">
        <v>824</v>
      </c>
      <c r="M42" s="192" t="s">
        <v>830</v>
      </c>
      <c r="N42" s="192" t="s">
        <v>831</v>
      </c>
      <c r="O42" s="193">
        <f t="shared" si="1"/>
        <v>44.82</v>
      </c>
      <c r="P42" s="172">
        <f t="shared" si="2"/>
        <v>58.57</v>
      </c>
      <c r="Q42" s="188" t="str">
        <f t="shared" si="3"/>
        <v>FAIL</v>
      </c>
      <c r="R42" s="172"/>
    </row>
    <row r="43" spans="1:18">
      <c r="A43" s="172">
        <f t="shared" si="4"/>
        <v>28</v>
      </c>
      <c r="B43" s="187" t="s">
        <v>832</v>
      </c>
      <c r="C43" s="190">
        <v>33136</v>
      </c>
      <c r="D43" s="188">
        <v>41</v>
      </c>
      <c r="E43" s="188">
        <v>39</v>
      </c>
      <c r="F43" s="188">
        <v>42</v>
      </c>
      <c r="G43" s="188">
        <v>37</v>
      </c>
      <c r="H43" s="188">
        <v>43</v>
      </c>
      <c r="I43" s="188">
        <v>35</v>
      </c>
      <c r="J43" s="188">
        <v>37</v>
      </c>
      <c r="K43" s="188">
        <f t="shared" si="0"/>
        <v>274</v>
      </c>
      <c r="L43" s="191" t="s">
        <v>833</v>
      </c>
      <c r="M43" s="192" t="s">
        <v>834</v>
      </c>
      <c r="N43" s="192" t="s">
        <v>835</v>
      </c>
      <c r="O43" s="193">
        <f t="shared" si="1"/>
        <v>29.63</v>
      </c>
      <c r="P43" s="172">
        <f t="shared" si="2"/>
        <v>39.14</v>
      </c>
      <c r="Q43" s="188" t="str">
        <f t="shared" si="3"/>
        <v>PASS</v>
      </c>
      <c r="R43" s="172"/>
    </row>
    <row r="44" spans="1:18">
      <c r="A44" s="172">
        <f t="shared" si="4"/>
        <v>29</v>
      </c>
      <c r="B44" s="187" t="s">
        <v>836</v>
      </c>
      <c r="C44" s="190">
        <v>31212</v>
      </c>
      <c r="D44" s="188">
        <v>93</v>
      </c>
      <c r="E44" s="188">
        <v>94</v>
      </c>
      <c r="F44" s="188">
        <v>96</v>
      </c>
      <c r="G44" s="188">
        <v>96</v>
      </c>
      <c r="H44" s="188">
        <v>94</v>
      </c>
      <c r="I44" s="188">
        <v>94</v>
      </c>
      <c r="J44" s="188">
        <v>95</v>
      </c>
      <c r="K44" s="188">
        <f t="shared" si="0"/>
        <v>662</v>
      </c>
      <c r="L44" s="191" t="s">
        <v>837</v>
      </c>
      <c r="M44" s="192" t="s">
        <v>838</v>
      </c>
      <c r="N44" s="192" t="s">
        <v>839</v>
      </c>
      <c r="O44" s="193">
        <f t="shared" si="1"/>
        <v>34.9</v>
      </c>
      <c r="P44" s="172">
        <f t="shared" si="2"/>
        <v>94.57</v>
      </c>
      <c r="Q44" s="188" t="str">
        <f t="shared" si="3"/>
        <v>A</v>
      </c>
      <c r="R44" s="172"/>
    </row>
    <row r="45" spans="1:18">
      <c r="A45" s="172">
        <f t="shared" si="4"/>
        <v>30</v>
      </c>
      <c r="B45" s="187" t="s">
        <v>840</v>
      </c>
      <c r="C45" s="190">
        <v>22920</v>
      </c>
      <c r="D45" s="188">
        <v>50</v>
      </c>
      <c r="E45" s="188">
        <v>73</v>
      </c>
      <c r="F45" s="188">
        <v>64</v>
      </c>
      <c r="G45" s="188">
        <v>30</v>
      </c>
      <c r="H45" s="188">
        <v>93</v>
      </c>
      <c r="I45" s="188">
        <v>46</v>
      </c>
      <c r="J45" s="188">
        <v>93</v>
      </c>
      <c r="K45" s="188">
        <f t="shared" si="0"/>
        <v>449</v>
      </c>
      <c r="L45" s="191" t="s">
        <v>841</v>
      </c>
      <c r="M45" s="192" t="s">
        <v>842</v>
      </c>
      <c r="N45" s="192" t="s">
        <v>843</v>
      </c>
      <c r="O45" s="193">
        <f t="shared" si="1"/>
        <v>57.62</v>
      </c>
      <c r="P45" s="172">
        <f t="shared" si="2"/>
        <v>64.14</v>
      </c>
      <c r="Q45" s="188" t="str">
        <f t="shared" si="3"/>
        <v>FAIL</v>
      </c>
      <c r="R45" s="172"/>
    </row>
    <row r="46" spans="1:18">
      <c r="A46" s="172">
        <f t="shared" si="4"/>
        <v>31</v>
      </c>
      <c r="B46" s="187" t="s">
        <v>844</v>
      </c>
      <c r="C46" s="190">
        <v>30844</v>
      </c>
      <c r="D46" s="188">
        <v>97</v>
      </c>
      <c r="E46" s="188">
        <v>60</v>
      </c>
      <c r="F46" s="188">
        <v>38</v>
      </c>
      <c r="G46" s="188">
        <v>78</v>
      </c>
      <c r="H46" s="188">
        <v>82</v>
      </c>
      <c r="I46" s="188">
        <v>93</v>
      </c>
      <c r="J46" s="188">
        <v>81</v>
      </c>
      <c r="K46" s="188">
        <f t="shared" si="0"/>
        <v>529</v>
      </c>
      <c r="L46" s="191" t="s">
        <v>845</v>
      </c>
      <c r="M46" s="192" t="s">
        <v>774</v>
      </c>
      <c r="N46" s="192" t="s">
        <v>846</v>
      </c>
      <c r="O46" s="193">
        <f t="shared" si="1"/>
        <v>35.909999999999997</v>
      </c>
      <c r="P46" s="172">
        <f t="shared" si="2"/>
        <v>75.569999999999993</v>
      </c>
      <c r="Q46" s="188" t="str">
        <f t="shared" si="3"/>
        <v>C</v>
      </c>
      <c r="R46" s="172"/>
    </row>
    <row r="47" spans="1:18">
      <c r="A47" s="172">
        <f t="shared" si="4"/>
        <v>32</v>
      </c>
      <c r="B47" s="187" t="s">
        <v>847</v>
      </c>
      <c r="C47" s="190">
        <v>32563</v>
      </c>
      <c r="D47" s="188">
        <v>74</v>
      </c>
      <c r="E47" s="188">
        <v>81</v>
      </c>
      <c r="F47" s="188">
        <v>37</v>
      </c>
      <c r="G47" s="188">
        <v>93</v>
      </c>
      <c r="H47" s="188">
        <v>38</v>
      </c>
      <c r="I47" s="188">
        <v>32</v>
      </c>
      <c r="J47" s="188">
        <v>87</v>
      </c>
      <c r="K47" s="188">
        <f t="shared" si="0"/>
        <v>442</v>
      </c>
      <c r="L47" s="191" t="s">
        <v>848</v>
      </c>
      <c r="M47" s="192" t="s">
        <v>849</v>
      </c>
      <c r="N47" s="192" t="s">
        <v>850</v>
      </c>
      <c r="O47" s="193">
        <f t="shared" si="1"/>
        <v>31.2</v>
      </c>
      <c r="P47" s="172">
        <f t="shared" si="2"/>
        <v>63.14</v>
      </c>
      <c r="Q47" s="188" t="str">
        <f t="shared" si="3"/>
        <v>FAIL</v>
      </c>
      <c r="R47" s="172"/>
    </row>
    <row r="48" spans="1:18">
      <c r="A48" s="172">
        <f t="shared" si="4"/>
        <v>33</v>
      </c>
      <c r="B48" s="187" t="s">
        <v>851</v>
      </c>
      <c r="C48" s="190">
        <v>27801</v>
      </c>
      <c r="D48" s="188">
        <v>70</v>
      </c>
      <c r="E48" s="188">
        <v>66</v>
      </c>
      <c r="F48" s="188">
        <v>95</v>
      </c>
      <c r="G48" s="188">
        <v>35</v>
      </c>
      <c r="H48" s="188">
        <v>41</v>
      </c>
      <c r="I48" s="188">
        <v>58</v>
      </c>
      <c r="J48" s="188">
        <v>63</v>
      </c>
      <c r="K48" s="188">
        <f t="shared" si="0"/>
        <v>428</v>
      </c>
      <c r="L48" s="191" t="s">
        <v>852</v>
      </c>
      <c r="M48" s="192" t="s">
        <v>853</v>
      </c>
      <c r="N48" s="192" t="s">
        <v>854</v>
      </c>
      <c r="O48" s="193">
        <f t="shared" si="1"/>
        <v>44.25</v>
      </c>
      <c r="P48" s="172">
        <f t="shared" si="2"/>
        <v>61.14</v>
      </c>
      <c r="Q48" s="188" t="str">
        <f t="shared" si="3"/>
        <v>D</v>
      </c>
      <c r="R48" s="172"/>
    </row>
    <row r="49" spans="1:18">
      <c r="A49" s="172">
        <f t="shared" si="4"/>
        <v>34</v>
      </c>
      <c r="B49" s="187" t="s">
        <v>855</v>
      </c>
      <c r="C49" s="190">
        <v>31350</v>
      </c>
      <c r="D49" s="188">
        <v>69</v>
      </c>
      <c r="E49" s="188">
        <v>70</v>
      </c>
      <c r="F49" s="188">
        <v>96</v>
      </c>
      <c r="G49" s="188">
        <v>83</v>
      </c>
      <c r="H49" s="188">
        <v>49</v>
      </c>
      <c r="I49" s="188">
        <v>56</v>
      </c>
      <c r="J49" s="188">
        <v>70</v>
      </c>
      <c r="K49" s="188">
        <f t="shared" si="0"/>
        <v>493</v>
      </c>
      <c r="L49" s="191" t="s">
        <v>856</v>
      </c>
      <c r="M49" s="192" t="s">
        <v>857</v>
      </c>
      <c r="N49" s="192" t="s">
        <v>858</v>
      </c>
      <c r="O49" s="193">
        <f t="shared" si="1"/>
        <v>34.520000000000003</v>
      </c>
      <c r="P49" s="172">
        <f t="shared" si="2"/>
        <v>70.430000000000007</v>
      </c>
      <c r="Q49" s="188" t="str">
        <f t="shared" si="3"/>
        <v>C</v>
      </c>
      <c r="R49" s="172"/>
    </row>
    <row r="50" spans="1:18">
      <c r="A50" s="172">
        <f t="shared" si="4"/>
        <v>35</v>
      </c>
      <c r="B50" s="187" t="s">
        <v>859</v>
      </c>
      <c r="C50" s="190">
        <v>32712</v>
      </c>
      <c r="D50" s="188">
        <v>63</v>
      </c>
      <c r="E50" s="188">
        <v>54</v>
      </c>
      <c r="F50" s="188">
        <v>61</v>
      </c>
      <c r="G50" s="188">
        <v>62</v>
      </c>
      <c r="H50" s="188">
        <v>84</v>
      </c>
      <c r="I50" s="188">
        <v>70</v>
      </c>
      <c r="J50" s="188">
        <v>86</v>
      </c>
      <c r="K50" s="188">
        <f t="shared" si="0"/>
        <v>480</v>
      </c>
      <c r="L50" s="191" t="s">
        <v>860</v>
      </c>
      <c r="M50" s="192" t="s">
        <v>845</v>
      </c>
      <c r="N50" s="192" t="s">
        <v>815</v>
      </c>
      <c r="O50" s="193">
        <f t="shared" si="1"/>
        <v>30.79</v>
      </c>
      <c r="P50" s="172">
        <f t="shared" si="2"/>
        <v>68.569999999999993</v>
      </c>
      <c r="Q50" s="188" t="str">
        <f t="shared" si="3"/>
        <v>D</v>
      </c>
      <c r="R50" s="172"/>
    </row>
    <row r="51" spans="1:18">
      <c r="A51" s="172">
        <f t="shared" si="4"/>
        <v>36</v>
      </c>
      <c r="B51" s="187" t="s">
        <v>861</v>
      </c>
      <c r="C51" s="190">
        <v>34984</v>
      </c>
      <c r="D51" s="188">
        <v>74</v>
      </c>
      <c r="E51" s="188">
        <v>97</v>
      </c>
      <c r="F51" s="188">
        <v>68</v>
      </c>
      <c r="G51" s="188">
        <v>54</v>
      </c>
      <c r="H51" s="188">
        <v>37</v>
      </c>
      <c r="I51" s="188">
        <v>62</v>
      </c>
      <c r="J51" s="188">
        <v>56</v>
      </c>
      <c r="K51" s="188">
        <f t="shared" si="0"/>
        <v>448</v>
      </c>
      <c r="L51" s="191" t="s">
        <v>862</v>
      </c>
      <c r="M51" s="192" t="s">
        <v>863</v>
      </c>
      <c r="N51" s="192" t="s">
        <v>771</v>
      </c>
      <c r="O51" s="193">
        <f t="shared" si="1"/>
        <v>24.57</v>
      </c>
      <c r="P51" s="172">
        <f t="shared" si="2"/>
        <v>64</v>
      </c>
      <c r="Q51" s="188" t="str">
        <f t="shared" si="3"/>
        <v>D</v>
      </c>
      <c r="R51" s="172"/>
    </row>
    <row r="52" spans="1:18">
      <c r="A52" s="172">
        <f t="shared" si="4"/>
        <v>37</v>
      </c>
      <c r="B52" s="187" t="s">
        <v>864</v>
      </c>
      <c r="C52" s="190">
        <v>29485</v>
      </c>
      <c r="D52" s="188">
        <v>87</v>
      </c>
      <c r="E52" s="188">
        <v>74</v>
      </c>
      <c r="F52" s="188">
        <v>64</v>
      </c>
      <c r="G52" s="188">
        <v>57</v>
      </c>
      <c r="H52" s="188">
        <v>44</v>
      </c>
      <c r="I52" s="188">
        <v>80</v>
      </c>
      <c r="J52" s="188">
        <v>70</v>
      </c>
      <c r="K52" s="188">
        <f t="shared" si="0"/>
        <v>476</v>
      </c>
      <c r="L52" s="191" t="s">
        <v>865</v>
      </c>
      <c r="M52" s="192" t="s">
        <v>866</v>
      </c>
      <c r="N52" s="192" t="s">
        <v>867</v>
      </c>
      <c r="O52" s="193">
        <f t="shared" si="1"/>
        <v>39.630000000000003</v>
      </c>
      <c r="P52" s="172">
        <f t="shared" si="2"/>
        <v>68</v>
      </c>
      <c r="Q52" s="188" t="str">
        <f t="shared" si="3"/>
        <v>D</v>
      </c>
      <c r="R52" s="172"/>
    </row>
    <row r="53" spans="1:18">
      <c r="A53" s="172">
        <f t="shared" si="4"/>
        <v>38</v>
      </c>
      <c r="B53" s="187" t="s">
        <v>868</v>
      </c>
      <c r="C53" s="190">
        <v>32165</v>
      </c>
      <c r="D53" s="188">
        <v>98</v>
      </c>
      <c r="E53" s="188">
        <v>94</v>
      </c>
      <c r="F53" s="188">
        <v>96</v>
      </c>
      <c r="G53" s="188">
        <v>90</v>
      </c>
      <c r="H53" s="188">
        <v>98</v>
      </c>
      <c r="I53" s="188">
        <v>91</v>
      </c>
      <c r="J53" s="188">
        <v>90</v>
      </c>
      <c r="K53" s="188">
        <f t="shared" si="0"/>
        <v>657</v>
      </c>
      <c r="L53" s="191" t="s">
        <v>865</v>
      </c>
      <c r="M53" s="192" t="s">
        <v>869</v>
      </c>
      <c r="N53" s="192" t="s">
        <v>870</v>
      </c>
      <c r="O53" s="193">
        <f t="shared" si="1"/>
        <v>32.29</v>
      </c>
      <c r="P53" s="172">
        <f t="shared" si="2"/>
        <v>93.86</v>
      </c>
      <c r="Q53" s="188" t="str">
        <f t="shared" si="3"/>
        <v>A</v>
      </c>
      <c r="R53" s="172"/>
    </row>
    <row r="54" spans="1:18">
      <c r="A54" s="172">
        <f t="shared" si="4"/>
        <v>39</v>
      </c>
      <c r="B54" s="187" t="s">
        <v>871</v>
      </c>
      <c r="C54" s="190">
        <v>28021</v>
      </c>
      <c r="D54" s="188">
        <v>45</v>
      </c>
      <c r="E54" s="188">
        <v>78</v>
      </c>
      <c r="F54" s="188">
        <v>32</v>
      </c>
      <c r="G54" s="188">
        <v>92</v>
      </c>
      <c r="H54" s="188">
        <v>89</v>
      </c>
      <c r="I54" s="188">
        <v>80</v>
      </c>
      <c r="J54" s="188">
        <v>62</v>
      </c>
      <c r="K54" s="188">
        <f t="shared" si="0"/>
        <v>478</v>
      </c>
      <c r="L54" s="191" t="s">
        <v>865</v>
      </c>
      <c r="M54" s="192" t="s">
        <v>872</v>
      </c>
      <c r="N54" s="192" t="s">
        <v>873</v>
      </c>
      <c r="O54" s="193">
        <f t="shared" si="1"/>
        <v>43.64</v>
      </c>
      <c r="P54" s="172">
        <f t="shared" si="2"/>
        <v>68.290000000000006</v>
      </c>
      <c r="Q54" s="188" t="str">
        <f t="shared" si="3"/>
        <v>FAIL</v>
      </c>
      <c r="R54" s="172"/>
    </row>
    <row r="55" spans="1:18">
      <c r="A55" s="172">
        <f t="shared" si="4"/>
        <v>40</v>
      </c>
      <c r="B55" s="187" t="s">
        <v>874</v>
      </c>
      <c r="C55" s="190">
        <v>31871</v>
      </c>
      <c r="D55" s="188">
        <v>29</v>
      </c>
      <c r="E55" s="188">
        <v>85</v>
      </c>
      <c r="F55" s="188">
        <v>79</v>
      </c>
      <c r="G55" s="188">
        <v>85</v>
      </c>
      <c r="H55" s="188">
        <v>37</v>
      </c>
      <c r="I55" s="188">
        <v>86</v>
      </c>
      <c r="J55" s="188">
        <v>99</v>
      </c>
      <c r="K55" s="188">
        <f t="shared" si="0"/>
        <v>500</v>
      </c>
      <c r="L55" s="191" t="s">
        <v>865</v>
      </c>
      <c r="M55" s="192" t="s">
        <v>875</v>
      </c>
      <c r="N55" s="192" t="s">
        <v>876</v>
      </c>
      <c r="O55" s="193">
        <f t="shared" si="1"/>
        <v>33.1</v>
      </c>
      <c r="P55" s="172">
        <f t="shared" si="2"/>
        <v>71.430000000000007</v>
      </c>
      <c r="Q55" s="188" t="str">
        <f t="shared" si="3"/>
        <v>FAIL</v>
      </c>
      <c r="R55" s="172"/>
    </row>
    <row r="56" spans="1:18">
      <c r="A56" s="172">
        <f t="shared" si="4"/>
        <v>41</v>
      </c>
      <c r="B56" s="187" t="s">
        <v>877</v>
      </c>
      <c r="C56" s="190">
        <v>32914</v>
      </c>
      <c r="D56" s="188">
        <v>37</v>
      </c>
      <c r="E56" s="188">
        <v>28</v>
      </c>
      <c r="F56" s="188">
        <v>58</v>
      </c>
      <c r="G56" s="188">
        <v>71</v>
      </c>
      <c r="H56" s="188">
        <v>99</v>
      </c>
      <c r="I56" s="188">
        <v>63</v>
      </c>
      <c r="J56" s="188">
        <v>85</v>
      </c>
      <c r="K56" s="188">
        <f t="shared" si="0"/>
        <v>441</v>
      </c>
      <c r="L56" s="191" t="s">
        <v>878</v>
      </c>
      <c r="M56" s="192" t="s">
        <v>879</v>
      </c>
      <c r="N56" s="192" t="s">
        <v>880</v>
      </c>
      <c r="O56" s="193">
        <f t="shared" si="1"/>
        <v>30.24</v>
      </c>
      <c r="P56" s="172">
        <f t="shared" si="2"/>
        <v>63</v>
      </c>
      <c r="Q56" s="188" t="str">
        <f t="shared" si="3"/>
        <v>FAIL</v>
      </c>
      <c r="R56" s="172"/>
    </row>
    <row r="57" spans="1:18">
      <c r="A57" s="172">
        <f t="shared" si="4"/>
        <v>42</v>
      </c>
      <c r="B57" s="187" t="s">
        <v>881</v>
      </c>
      <c r="C57" s="190">
        <v>32589</v>
      </c>
      <c r="D57" s="188">
        <v>97</v>
      </c>
      <c r="E57" s="188">
        <v>76</v>
      </c>
      <c r="F57" s="188">
        <v>70</v>
      </c>
      <c r="G57" s="188">
        <v>83</v>
      </c>
      <c r="H57" s="188">
        <v>59</v>
      </c>
      <c r="I57" s="188">
        <v>87</v>
      </c>
      <c r="J57" s="188">
        <v>36</v>
      </c>
      <c r="K57" s="188">
        <f t="shared" si="0"/>
        <v>508</v>
      </c>
      <c r="L57" s="191" t="s">
        <v>882</v>
      </c>
      <c r="M57" s="192" t="s">
        <v>883</v>
      </c>
      <c r="N57" s="192" t="s">
        <v>884</v>
      </c>
      <c r="O57" s="193">
        <f t="shared" si="1"/>
        <v>31.13</v>
      </c>
      <c r="P57" s="172">
        <f t="shared" si="2"/>
        <v>72.569999999999993</v>
      </c>
      <c r="Q57" s="188" t="str">
        <f t="shared" si="3"/>
        <v>C</v>
      </c>
      <c r="R57" s="172"/>
    </row>
    <row r="58" spans="1:18">
      <c r="A58" s="172">
        <f t="shared" si="4"/>
        <v>43</v>
      </c>
      <c r="B58" s="187" t="s">
        <v>885</v>
      </c>
      <c r="C58" s="190">
        <v>35212</v>
      </c>
      <c r="D58" s="188">
        <v>39</v>
      </c>
      <c r="E58" s="188">
        <v>30</v>
      </c>
      <c r="F58" s="188">
        <v>66</v>
      </c>
      <c r="G58" s="188">
        <v>78</v>
      </c>
      <c r="H58" s="188">
        <v>34</v>
      </c>
      <c r="I58" s="188">
        <v>66</v>
      </c>
      <c r="J58" s="188">
        <v>52</v>
      </c>
      <c r="K58" s="188">
        <f t="shared" si="0"/>
        <v>365</v>
      </c>
      <c r="L58" s="191" t="s">
        <v>886</v>
      </c>
      <c r="M58" s="192" t="s">
        <v>218</v>
      </c>
      <c r="N58" s="192" t="s">
        <v>887</v>
      </c>
      <c r="O58" s="193">
        <f t="shared" si="1"/>
        <v>23.94</v>
      </c>
      <c r="P58" s="172">
        <f t="shared" si="2"/>
        <v>52.14</v>
      </c>
      <c r="Q58" s="188" t="str">
        <f t="shared" si="3"/>
        <v>FAIL</v>
      </c>
      <c r="R58" s="172"/>
    </row>
    <row r="59" spans="1:18">
      <c r="A59" s="172">
        <f t="shared" si="4"/>
        <v>44</v>
      </c>
      <c r="B59" s="187" t="s">
        <v>888</v>
      </c>
      <c r="C59" s="190">
        <v>26931</v>
      </c>
      <c r="D59" s="188">
        <v>41</v>
      </c>
      <c r="E59" s="188">
        <v>56</v>
      </c>
      <c r="F59" s="188">
        <v>73</v>
      </c>
      <c r="G59" s="188">
        <v>28</v>
      </c>
      <c r="H59" s="188">
        <v>92</v>
      </c>
      <c r="I59" s="188">
        <v>34</v>
      </c>
      <c r="J59" s="188">
        <v>29</v>
      </c>
      <c r="K59" s="188">
        <f t="shared" si="0"/>
        <v>353</v>
      </c>
      <c r="L59" s="191" t="s">
        <v>889</v>
      </c>
      <c r="M59" s="192" t="s">
        <v>890</v>
      </c>
      <c r="N59" s="192" t="s">
        <v>819</v>
      </c>
      <c r="O59" s="193">
        <f t="shared" si="1"/>
        <v>46.63</v>
      </c>
      <c r="P59" s="172">
        <f t="shared" si="2"/>
        <v>50.43</v>
      </c>
      <c r="Q59" s="188" t="str">
        <f t="shared" si="3"/>
        <v>FAIL</v>
      </c>
      <c r="R59" s="172"/>
    </row>
    <row r="60" spans="1:18">
      <c r="A60" s="172">
        <f t="shared" si="4"/>
        <v>45</v>
      </c>
      <c r="B60" s="187" t="s">
        <v>891</v>
      </c>
      <c r="C60" s="190">
        <v>25770</v>
      </c>
      <c r="D60" s="188">
        <v>33</v>
      </c>
      <c r="E60" s="188">
        <v>80</v>
      </c>
      <c r="F60" s="188">
        <v>47</v>
      </c>
      <c r="G60" s="188">
        <v>27</v>
      </c>
      <c r="H60" s="188">
        <v>59</v>
      </c>
      <c r="I60" s="188">
        <v>43</v>
      </c>
      <c r="J60" s="188">
        <v>49</v>
      </c>
      <c r="K60" s="188">
        <f t="shared" si="0"/>
        <v>338</v>
      </c>
      <c r="L60" s="191" t="s">
        <v>218</v>
      </c>
      <c r="M60" s="192" t="s">
        <v>892</v>
      </c>
      <c r="N60" s="192" t="s">
        <v>893</v>
      </c>
      <c r="O60" s="193">
        <f t="shared" si="1"/>
        <v>49.81</v>
      </c>
      <c r="P60" s="172">
        <f t="shared" si="2"/>
        <v>48.29</v>
      </c>
      <c r="Q60" s="188" t="str">
        <f t="shared" si="3"/>
        <v>FAIL</v>
      </c>
      <c r="R60" s="172"/>
    </row>
    <row r="61" spans="1:18">
      <c r="A61" s="172">
        <f t="shared" si="4"/>
        <v>46</v>
      </c>
      <c r="B61" s="187" t="s">
        <v>894</v>
      </c>
      <c r="C61" s="190">
        <v>30722</v>
      </c>
      <c r="D61" s="188">
        <v>99</v>
      </c>
      <c r="E61" s="188">
        <v>92</v>
      </c>
      <c r="F61" s="188">
        <v>92</v>
      </c>
      <c r="G61" s="188">
        <v>94</v>
      </c>
      <c r="H61" s="188">
        <v>92</v>
      </c>
      <c r="I61" s="188">
        <v>90</v>
      </c>
      <c r="J61" s="188">
        <v>99</v>
      </c>
      <c r="K61" s="188">
        <f t="shared" si="0"/>
        <v>658</v>
      </c>
      <c r="L61" s="191" t="s">
        <v>218</v>
      </c>
      <c r="M61" s="192" t="s">
        <v>895</v>
      </c>
      <c r="N61" s="192" t="s">
        <v>763</v>
      </c>
      <c r="O61" s="193">
        <f t="shared" si="1"/>
        <v>36.24</v>
      </c>
      <c r="P61" s="172">
        <f t="shared" si="2"/>
        <v>94</v>
      </c>
      <c r="Q61" s="188" t="str">
        <f t="shared" si="3"/>
        <v>A</v>
      </c>
      <c r="R61" s="172"/>
    </row>
    <row r="62" spans="1:18">
      <c r="A62" s="172">
        <f t="shared" si="4"/>
        <v>47</v>
      </c>
      <c r="B62" s="187" t="s">
        <v>896</v>
      </c>
      <c r="C62" s="190">
        <v>24832</v>
      </c>
      <c r="D62" s="188">
        <v>68</v>
      </c>
      <c r="E62" s="188">
        <v>56</v>
      </c>
      <c r="F62" s="188">
        <v>79</v>
      </c>
      <c r="G62" s="188">
        <v>85</v>
      </c>
      <c r="H62" s="188">
        <v>55</v>
      </c>
      <c r="I62" s="188">
        <v>66</v>
      </c>
      <c r="J62" s="188">
        <v>57</v>
      </c>
      <c r="K62" s="188">
        <f t="shared" si="0"/>
        <v>466</v>
      </c>
      <c r="L62" s="191" t="s">
        <v>897</v>
      </c>
      <c r="M62" s="192" t="s">
        <v>898</v>
      </c>
      <c r="N62" s="192" t="s">
        <v>899</v>
      </c>
      <c r="O62" s="193">
        <f t="shared" si="1"/>
        <v>52.38</v>
      </c>
      <c r="P62" s="172">
        <f t="shared" si="2"/>
        <v>66.569999999999993</v>
      </c>
      <c r="Q62" s="188" t="str">
        <f t="shared" si="3"/>
        <v>D</v>
      </c>
      <c r="R62" s="172"/>
    </row>
    <row r="63" spans="1:18">
      <c r="A63" s="172">
        <f t="shared" si="4"/>
        <v>48</v>
      </c>
      <c r="B63" s="187" t="s">
        <v>900</v>
      </c>
      <c r="C63" s="190">
        <v>34760</v>
      </c>
      <c r="D63" s="188">
        <v>75</v>
      </c>
      <c r="E63" s="188">
        <v>92</v>
      </c>
      <c r="F63" s="188">
        <v>74</v>
      </c>
      <c r="G63" s="188">
        <v>35</v>
      </c>
      <c r="H63" s="188">
        <v>61</v>
      </c>
      <c r="I63" s="188">
        <v>40</v>
      </c>
      <c r="J63" s="188">
        <v>85</v>
      </c>
      <c r="K63" s="188">
        <f t="shared" si="0"/>
        <v>462</v>
      </c>
      <c r="L63" s="191" t="s">
        <v>901</v>
      </c>
      <c r="M63" s="192" t="s">
        <v>834</v>
      </c>
      <c r="N63" s="192" t="s">
        <v>902</v>
      </c>
      <c r="O63" s="193">
        <f t="shared" si="1"/>
        <v>25.18</v>
      </c>
      <c r="P63" s="172">
        <f t="shared" si="2"/>
        <v>66</v>
      </c>
      <c r="Q63" s="188" t="str">
        <f t="shared" si="3"/>
        <v>D</v>
      </c>
      <c r="R63" s="172"/>
    </row>
    <row r="64" spans="1:18">
      <c r="A64" s="172">
        <f t="shared" si="4"/>
        <v>49</v>
      </c>
      <c r="B64" s="187" t="s">
        <v>903</v>
      </c>
      <c r="C64" s="190">
        <v>25444</v>
      </c>
      <c r="D64" s="188">
        <v>99</v>
      </c>
      <c r="E64" s="188">
        <v>95</v>
      </c>
      <c r="F64" s="188">
        <v>95</v>
      </c>
      <c r="G64" s="188">
        <v>93</v>
      </c>
      <c r="H64" s="188">
        <v>92</v>
      </c>
      <c r="I64" s="188">
        <v>98</v>
      </c>
      <c r="J64" s="188">
        <v>90</v>
      </c>
      <c r="K64" s="188">
        <f t="shared" si="0"/>
        <v>662</v>
      </c>
      <c r="L64" s="191" t="s">
        <v>904</v>
      </c>
      <c r="M64" s="192" t="s">
        <v>905</v>
      </c>
      <c r="N64" s="192" t="s">
        <v>906</v>
      </c>
      <c r="O64" s="193">
        <f t="shared" si="1"/>
        <v>50.7</v>
      </c>
      <c r="P64" s="172">
        <f t="shared" si="2"/>
        <v>94.57</v>
      </c>
      <c r="Q64" s="188" t="str">
        <f t="shared" si="3"/>
        <v>A</v>
      </c>
      <c r="R64" s="172"/>
    </row>
    <row r="65" spans="1:18">
      <c r="A65" s="172">
        <f t="shared" si="4"/>
        <v>50</v>
      </c>
      <c r="B65" s="187" t="s">
        <v>907</v>
      </c>
      <c r="C65" s="190">
        <v>32633</v>
      </c>
      <c r="D65" s="188">
        <v>29</v>
      </c>
      <c r="E65" s="188">
        <v>95</v>
      </c>
      <c r="F65" s="188">
        <v>71</v>
      </c>
      <c r="G65" s="188">
        <v>93</v>
      </c>
      <c r="H65" s="188">
        <v>55</v>
      </c>
      <c r="I65" s="188">
        <v>52</v>
      </c>
      <c r="J65" s="188">
        <v>89</v>
      </c>
      <c r="K65" s="188">
        <f t="shared" si="0"/>
        <v>484</v>
      </c>
      <c r="L65" s="191" t="s">
        <v>908</v>
      </c>
      <c r="M65" s="192" t="s">
        <v>909</v>
      </c>
      <c r="N65" s="192" t="s">
        <v>910</v>
      </c>
      <c r="O65" s="193">
        <f t="shared" si="1"/>
        <v>31.01</v>
      </c>
      <c r="P65" s="172">
        <f t="shared" si="2"/>
        <v>69.14</v>
      </c>
      <c r="Q65" s="188" t="str">
        <f t="shared" si="3"/>
        <v>FAIL</v>
      </c>
      <c r="R65" s="172"/>
    </row>
    <row r="66" spans="1:18">
      <c r="A66" s="172">
        <f t="shared" si="4"/>
        <v>51</v>
      </c>
      <c r="B66" s="187" t="s">
        <v>911</v>
      </c>
      <c r="C66" s="190">
        <v>30882</v>
      </c>
      <c r="D66" s="188">
        <v>53</v>
      </c>
      <c r="E66" s="188">
        <v>50</v>
      </c>
      <c r="F66" s="188">
        <v>90</v>
      </c>
      <c r="G66" s="188">
        <v>36</v>
      </c>
      <c r="H66" s="188">
        <v>60</v>
      </c>
      <c r="I66" s="188">
        <v>86</v>
      </c>
      <c r="J66" s="188">
        <v>82</v>
      </c>
      <c r="K66" s="188">
        <f t="shared" si="0"/>
        <v>457</v>
      </c>
      <c r="L66" s="191" t="s">
        <v>912</v>
      </c>
      <c r="M66" s="192" t="s">
        <v>913</v>
      </c>
      <c r="N66" s="192" t="s">
        <v>914</v>
      </c>
      <c r="O66" s="193">
        <f t="shared" si="1"/>
        <v>35.81</v>
      </c>
      <c r="P66" s="172">
        <f t="shared" si="2"/>
        <v>65.290000000000006</v>
      </c>
      <c r="Q66" s="188" t="str">
        <f t="shared" si="3"/>
        <v>D</v>
      </c>
      <c r="R66" s="172"/>
    </row>
    <row r="67" spans="1:18">
      <c r="A67" s="172">
        <f t="shared" si="4"/>
        <v>52</v>
      </c>
      <c r="B67" s="187" t="s">
        <v>915</v>
      </c>
      <c r="C67" s="190">
        <v>32638</v>
      </c>
      <c r="D67" s="188">
        <v>40</v>
      </c>
      <c r="E67" s="188">
        <v>59</v>
      </c>
      <c r="F67" s="188">
        <v>68</v>
      </c>
      <c r="G67" s="188">
        <v>82</v>
      </c>
      <c r="H67" s="188">
        <v>49</v>
      </c>
      <c r="I67" s="188">
        <v>89</v>
      </c>
      <c r="J67" s="188">
        <v>90</v>
      </c>
      <c r="K67" s="188">
        <f t="shared" si="0"/>
        <v>477</v>
      </c>
      <c r="L67" s="191" t="s">
        <v>916</v>
      </c>
      <c r="M67" s="192" t="s">
        <v>917</v>
      </c>
      <c r="N67" s="192" t="s">
        <v>918</v>
      </c>
      <c r="O67" s="193">
        <f t="shared" si="1"/>
        <v>30.99</v>
      </c>
      <c r="P67" s="172">
        <f t="shared" si="2"/>
        <v>68.14</v>
      </c>
      <c r="Q67" s="188" t="str">
        <f t="shared" si="3"/>
        <v>D</v>
      </c>
      <c r="R67" s="172"/>
    </row>
    <row r="68" spans="1:18">
      <c r="A68" s="172">
        <f t="shared" si="4"/>
        <v>53</v>
      </c>
      <c r="B68" s="187" t="s">
        <v>919</v>
      </c>
      <c r="C68" s="190">
        <v>34494</v>
      </c>
      <c r="D68" s="188">
        <v>96</v>
      </c>
      <c r="E68" s="188">
        <v>97</v>
      </c>
      <c r="F68" s="188">
        <v>96</v>
      </c>
      <c r="G68" s="188">
        <v>98</v>
      </c>
      <c r="H68" s="188">
        <v>99</v>
      </c>
      <c r="I68" s="188">
        <v>91</v>
      </c>
      <c r="J68" s="188">
        <v>90</v>
      </c>
      <c r="K68" s="188">
        <f t="shared" si="0"/>
        <v>667</v>
      </c>
      <c r="L68" s="191" t="s">
        <v>920</v>
      </c>
      <c r="M68" s="192" t="s">
        <v>912</v>
      </c>
      <c r="N68" s="192" t="s">
        <v>921</v>
      </c>
      <c r="O68" s="193">
        <f t="shared" si="1"/>
        <v>25.91</v>
      </c>
      <c r="P68" s="172">
        <f t="shared" si="2"/>
        <v>95.29</v>
      </c>
      <c r="Q68" s="188" t="str">
        <f t="shared" si="3"/>
        <v>A</v>
      </c>
      <c r="R68" s="172"/>
    </row>
    <row r="69" spans="1:18">
      <c r="A69" s="172">
        <f t="shared" si="4"/>
        <v>54</v>
      </c>
      <c r="B69" s="187" t="s">
        <v>922</v>
      </c>
      <c r="C69" s="190">
        <v>33893</v>
      </c>
      <c r="D69" s="188">
        <v>48</v>
      </c>
      <c r="E69" s="188">
        <v>67</v>
      </c>
      <c r="F69" s="188">
        <v>37</v>
      </c>
      <c r="G69" s="188">
        <v>61</v>
      </c>
      <c r="H69" s="188">
        <v>56</v>
      </c>
      <c r="I69" s="188">
        <v>44</v>
      </c>
      <c r="J69" s="188">
        <v>32</v>
      </c>
      <c r="K69" s="188">
        <f t="shared" si="0"/>
        <v>345</v>
      </c>
      <c r="L69" s="191" t="s">
        <v>923</v>
      </c>
      <c r="M69" s="192" t="s">
        <v>912</v>
      </c>
      <c r="N69" s="192" t="s">
        <v>924</v>
      </c>
      <c r="O69" s="193">
        <f t="shared" si="1"/>
        <v>27.56</v>
      </c>
      <c r="P69" s="172">
        <f t="shared" si="2"/>
        <v>49.29</v>
      </c>
      <c r="Q69" s="188" t="str">
        <f t="shared" si="3"/>
        <v>FAIL</v>
      </c>
      <c r="R69" s="172"/>
    </row>
    <row r="70" spans="1:18">
      <c r="A70" s="172">
        <f t="shared" si="4"/>
        <v>55</v>
      </c>
      <c r="B70" s="187" t="s">
        <v>925</v>
      </c>
      <c r="C70" s="190">
        <v>31572</v>
      </c>
      <c r="D70" s="188">
        <v>38</v>
      </c>
      <c r="E70" s="188">
        <v>39</v>
      </c>
      <c r="F70" s="188">
        <v>36</v>
      </c>
      <c r="G70" s="188">
        <v>35</v>
      </c>
      <c r="H70" s="188">
        <v>37</v>
      </c>
      <c r="I70" s="188">
        <v>38</v>
      </c>
      <c r="J70" s="188">
        <v>37</v>
      </c>
      <c r="K70" s="188">
        <f t="shared" si="0"/>
        <v>260</v>
      </c>
      <c r="L70" s="191" t="s">
        <v>926</v>
      </c>
      <c r="M70" s="192" t="s">
        <v>927</v>
      </c>
      <c r="N70" s="192" t="s">
        <v>928</v>
      </c>
      <c r="O70" s="193">
        <f t="shared" si="1"/>
        <v>33.92</v>
      </c>
      <c r="P70" s="172">
        <f t="shared" si="2"/>
        <v>37.14</v>
      </c>
      <c r="Q70" s="188" t="str">
        <f t="shared" si="3"/>
        <v>PASS</v>
      </c>
      <c r="R70" s="172"/>
    </row>
    <row r="71" spans="1:18">
      <c r="A71" s="172">
        <f t="shared" si="4"/>
        <v>56</v>
      </c>
      <c r="B71" s="187" t="s">
        <v>929</v>
      </c>
      <c r="C71" s="190">
        <v>24094</v>
      </c>
      <c r="D71" s="188">
        <v>63</v>
      </c>
      <c r="E71" s="188">
        <v>57</v>
      </c>
      <c r="F71" s="188">
        <v>93</v>
      </c>
      <c r="G71" s="188">
        <v>77</v>
      </c>
      <c r="H71" s="188">
        <v>99</v>
      </c>
      <c r="I71" s="188">
        <v>75</v>
      </c>
      <c r="J71" s="188">
        <v>40</v>
      </c>
      <c r="K71" s="188">
        <f t="shared" si="0"/>
        <v>504</v>
      </c>
      <c r="L71" s="191" t="s">
        <v>930</v>
      </c>
      <c r="M71" s="192" t="s">
        <v>931</v>
      </c>
      <c r="N71" s="192" t="s">
        <v>932</v>
      </c>
      <c r="O71" s="193">
        <f t="shared" si="1"/>
        <v>54.4</v>
      </c>
      <c r="P71" s="172">
        <f t="shared" si="2"/>
        <v>72</v>
      </c>
      <c r="Q71" s="188" t="str">
        <f t="shared" si="3"/>
        <v>C</v>
      </c>
      <c r="R71" s="172"/>
    </row>
    <row r="72" spans="1:18">
      <c r="A72" s="172"/>
      <c r="B72" s="172"/>
      <c r="C72" s="172"/>
      <c r="D72" s="188"/>
      <c r="E72" s="188"/>
      <c r="F72" s="188"/>
      <c r="G72" s="188"/>
      <c r="H72" s="188"/>
      <c r="I72" s="188"/>
      <c r="J72" s="188"/>
      <c r="K72" s="188"/>
      <c r="L72" s="172"/>
      <c r="M72" s="172"/>
      <c r="N72" s="172"/>
      <c r="O72" s="189"/>
      <c r="P72" s="172"/>
      <c r="Q72" s="172"/>
      <c r="R72" s="172"/>
    </row>
    <row r="73" spans="1:18">
      <c r="A73" s="172"/>
      <c r="B73" s="172"/>
      <c r="C73" s="172"/>
      <c r="D73" s="188">
        <f t="shared" ref="D73:J73" si="5">SUM(D15:D72)</f>
        <v>3617</v>
      </c>
      <c r="E73" s="188">
        <f t="shared" si="5"/>
        <v>3844</v>
      </c>
      <c r="F73" s="188">
        <f t="shared" si="5"/>
        <v>3722</v>
      </c>
      <c r="G73" s="188">
        <f t="shared" si="5"/>
        <v>3858</v>
      </c>
      <c r="H73" s="188">
        <f t="shared" si="5"/>
        <v>3480</v>
      </c>
      <c r="I73" s="188">
        <f t="shared" si="5"/>
        <v>3718</v>
      </c>
      <c r="J73" s="188">
        <f t="shared" si="5"/>
        <v>4058</v>
      </c>
      <c r="K73" s="188">
        <f>SUM(K15:K72)</f>
        <v>26297</v>
      </c>
      <c r="L73" s="172"/>
      <c r="M73" s="172"/>
      <c r="N73" s="172"/>
      <c r="O73" s="189"/>
      <c r="P73" s="172"/>
      <c r="Q73" s="172"/>
      <c r="R73" s="172"/>
    </row>
    <row r="76" spans="1:18">
      <c r="B76" s="172" t="s">
        <v>933</v>
      </c>
      <c r="C76" s="172" t="s">
        <v>934</v>
      </c>
    </row>
    <row r="77" spans="1:18">
      <c r="B77" s="172"/>
      <c r="C77" s="172"/>
    </row>
    <row r="78" spans="1:18">
      <c r="B78" s="172" t="s">
        <v>906</v>
      </c>
      <c r="C78" s="172"/>
    </row>
    <row r="79" spans="1:18">
      <c r="B79" s="172" t="s">
        <v>935</v>
      </c>
      <c r="C79" s="172"/>
    </row>
    <row r="80" spans="1:18">
      <c r="B80" s="172" t="s">
        <v>936</v>
      </c>
      <c r="C80" s="172"/>
    </row>
    <row r="81" spans="2:3">
      <c r="B81" s="172" t="s">
        <v>937</v>
      </c>
      <c r="C81" s="172"/>
    </row>
    <row r="82" spans="2:3">
      <c r="B82" s="172" t="s">
        <v>938</v>
      </c>
      <c r="C82" s="172"/>
    </row>
    <row r="83" spans="2:3">
      <c r="B83" s="172" t="s">
        <v>939</v>
      </c>
      <c r="C83" s="172"/>
    </row>
  </sheetData>
  <mergeCells count="1">
    <mergeCell ref="A12:A14"/>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dimension ref="A1:C14"/>
  <sheetViews>
    <sheetView workbookViewId="0">
      <pane ySplit="1" topLeftCell="A2" activePane="bottomLeft" state="frozen"/>
      <selection pane="bottomLeft" activeCell="A15" sqref="A15:XFD30"/>
    </sheetView>
  </sheetViews>
  <sheetFormatPr defaultRowHeight="15"/>
  <cols>
    <col min="1" max="1" width="16.85546875" customWidth="1"/>
    <col min="2" max="2" width="17.42578125" bestFit="1"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6593</v>
      </c>
      <c r="C6" s="220" t="s">
        <v>6519</v>
      </c>
    </row>
    <row r="7" spans="1:3">
      <c r="B7" s="220" t="s">
        <v>6594</v>
      </c>
      <c r="C7" s="220" t="s">
        <v>6595</v>
      </c>
    </row>
    <row r="8" spans="1:3">
      <c r="B8" s="220" t="s">
        <v>6596</v>
      </c>
      <c r="C8" s="220" t="s">
        <v>6595</v>
      </c>
    </row>
    <row r="9" spans="1:3">
      <c r="B9" s="220" t="s">
        <v>6597</v>
      </c>
      <c r="C9" s="220" t="s">
        <v>6520</v>
      </c>
    </row>
    <row r="10" spans="1:3">
      <c r="B10" s="220" t="s">
        <v>6598</v>
      </c>
      <c r="C10" s="220" t="s">
        <v>6521</v>
      </c>
    </row>
    <row r="11" spans="1:3">
      <c r="B11" s="220" t="s">
        <v>6599</v>
      </c>
      <c r="C11" s="220" t="s">
        <v>6600</v>
      </c>
    </row>
    <row r="12" spans="1:3">
      <c r="B12" s="220" t="s">
        <v>6601</v>
      </c>
      <c r="C12" s="220" t="s">
        <v>6522</v>
      </c>
    </row>
    <row r="13" spans="1:3">
      <c r="B13" s="220" t="s">
        <v>6602</v>
      </c>
      <c r="C13" s="220" t="s">
        <v>6523</v>
      </c>
    </row>
    <row r="14" spans="1:3">
      <c r="B14" s="220" t="s">
        <v>6603</v>
      </c>
      <c r="C14" s="220" t="s">
        <v>6524</v>
      </c>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dimension ref="A1:C16"/>
  <sheetViews>
    <sheetView workbookViewId="0">
      <pane ySplit="1" topLeftCell="A2" activePane="bottomLeft" state="frozen"/>
      <selection pane="bottomLeft" activeCell="F8" sqref="F8"/>
    </sheetView>
  </sheetViews>
  <sheetFormatPr defaultRowHeight="15"/>
  <cols>
    <col min="1" max="1" width="16.85546875" customWidth="1"/>
    <col min="2" max="2" width="13.8554687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6438</v>
      </c>
      <c r="C6" s="220" t="s">
        <v>6613</v>
      </c>
    </row>
    <row r="7" spans="1:3">
      <c r="B7" s="220" t="s">
        <v>6439</v>
      </c>
      <c r="C7" s="220" t="s">
        <v>6614</v>
      </c>
    </row>
    <row r="8" spans="1:3">
      <c r="B8" s="220" t="s">
        <v>6440</v>
      </c>
      <c r="C8" s="220" t="s">
        <v>6537</v>
      </c>
    </row>
    <row r="9" spans="1:3">
      <c r="B9" s="220" t="s">
        <v>6707</v>
      </c>
      <c r="C9" s="220" t="s">
        <v>6708</v>
      </c>
    </row>
    <row r="10" spans="1:3">
      <c r="B10" s="220" t="s">
        <v>6441</v>
      </c>
      <c r="C10" s="220" t="s">
        <v>6709</v>
      </c>
    </row>
    <row r="11" spans="1:3">
      <c r="B11" s="220" t="s">
        <v>6442</v>
      </c>
      <c r="C11" s="220" t="s">
        <v>6615</v>
      </c>
    </row>
    <row r="12" spans="1:3">
      <c r="B12" s="220" t="s">
        <v>6443</v>
      </c>
      <c r="C12" s="220" t="s">
        <v>6538</v>
      </c>
    </row>
    <row r="13" spans="1:3">
      <c r="B13" s="220" t="s">
        <v>6444</v>
      </c>
      <c r="C13" s="220" t="s">
        <v>6616</v>
      </c>
    </row>
    <row r="14" spans="1:3">
      <c r="B14" s="220" t="s">
        <v>6710</v>
      </c>
      <c r="C14" s="540" t="s">
        <v>6711</v>
      </c>
    </row>
    <row r="15" spans="1:3">
      <c r="B15" s="220" t="s">
        <v>6712</v>
      </c>
      <c r="C15" s="540" t="s">
        <v>6713</v>
      </c>
    </row>
    <row r="16" spans="1:3">
      <c r="B16" s="220" t="s">
        <v>6714</v>
      </c>
      <c r="C16" s="540" t="s">
        <v>6715</v>
      </c>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dimension ref="A1:C11"/>
  <sheetViews>
    <sheetView workbookViewId="0">
      <pane ySplit="1" topLeftCell="A2" activePane="bottomLeft" state="frozen"/>
      <selection pane="bottomLeft" activeCell="C24" sqref="C24"/>
    </sheetView>
  </sheetViews>
  <sheetFormatPr defaultRowHeight="15"/>
  <cols>
    <col min="1" max="1" width="16.85546875" customWidth="1"/>
    <col min="2" max="2" width="19"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6465</v>
      </c>
      <c r="C6" s="220" t="s">
        <v>6517</v>
      </c>
    </row>
    <row r="7" spans="1:3">
      <c r="B7" s="220" t="s">
        <v>6589</v>
      </c>
      <c r="C7" s="220" t="s">
        <v>6518</v>
      </c>
    </row>
    <row r="8" spans="1:3">
      <c r="B8" s="220" t="s">
        <v>6590</v>
      </c>
      <c r="C8" s="220" t="s">
        <v>6591</v>
      </c>
    </row>
    <row r="9" spans="1:3">
      <c r="B9" s="220" t="s">
        <v>6592</v>
      </c>
      <c r="C9" s="220" t="s">
        <v>6755</v>
      </c>
    </row>
    <row r="10" spans="1:3">
      <c r="B10" s="220" t="s">
        <v>6753</v>
      </c>
      <c r="C10" s="540" t="s">
        <v>6754</v>
      </c>
    </row>
    <row r="11" spans="1:3">
      <c r="B11" s="220" t="s">
        <v>6756</v>
      </c>
      <c r="C11" s="540" t="s">
        <v>6757</v>
      </c>
    </row>
  </sheetData>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dimension ref="A1:C15"/>
  <sheetViews>
    <sheetView workbookViewId="0">
      <pane ySplit="1" topLeftCell="A8" activePane="bottomLeft" state="frozen"/>
      <selection pane="bottomLeft" activeCell="F11" sqref="F11"/>
    </sheetView>
  </sheetViews>
  <sheetFormatPr defaultRowHeight="15"/>
  <cols>
    <col min="1" max="1" width="16.85546875" customWidth="1"/>
    <col min="2" max="2" width="26.2851562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6760</v>
      </c>
      <c r="C6" s="540" t="s">
        <v>6767</v>
      </c>
    </row>
    <row r="7" spans="1:3">
      <c r="B7" s="220" t="s">
        <v>6761</v>
      </c>
      <c r="C7" s="540" t="s">
        <v>6768</v>
      </c>
    </row>
    <row r="8" spans="1:3">
      <c r="B8" s="220" t="s">
        <v>6758</v>
      </c>
      <c r="C8" s="540" t="s">
        <v>6769</v>
      </c>
    </row>
    <row r="9" spans="1:3">
      <c r="B9" s="220" t="s">
        <v>6759</v>
      </c>
      <c r="C9" s="540" t="s">
        <v>6770</v>
      </c>
    </row>
    <row r="10" spans="1:3">
      <c r="B10" s="220" t="s">
        <v>6764</v>
      </c>
      <c r="C10" s="540" t="s">
        <v>6771</v>
      </c>
    </row>
    <row r="11" spans="1:3">
      <c r="B11" s="220" t="s">
        <v>6765</v>
      </c>
      <c r="C11" s="540" t="s">
        <v>6772</v>
      </c>
    </row>
    <row r="12" spans="1:3">
      <c r="B12" s="220" t="s">
        <v>6762</v>
      </c>
      <c r="C12" s="540" t="s">
        <v>6773</v>
      </c>
    </row>
    <row r="13" spans="1:3">
      <c r="B13" s="220" t="s">
        <v>6763</v>
      </c>
      <c r="C13" s="540" t="s">
        <v>6774</v>
      </c>
    </row>
    <row r="14" spans="1:3">
      <c r="B14" s="220" t="s">
        <v>6766</v>
      </c>
      <c r="C14" s="540" t="s">
        <v>6775</v>
      </c>
    </row>
    <row r="15" spans="1:3">
      <c r="B15" s="220" t="s">
        <v>6588</v>
      </c>
      <c r="C15" s="540" t="s">
        <v>6776</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dimension ref="A1:C11"/>
  <sheetViews>
    <sheetView workbookViewId="0">
      <pane ySplit="1" topLeftCell="A2" activePane="bottomLeft" state="frozen"/>
      <selection pane="bottomLeft" activeCell="C11" sqref="C11"/>
    </sheetView>
  </sheetViews>
  <sheetFormatPr defaultRowHeight="15"/>
  <cols>
    <col min="1" max="1" width="16.85546875" customWidth="1"/>
    <col min="2" max="2" width="13.8554687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6777</v>
      </c>
      <c r="C6" s="220" t="s">
        <v>6778</v>
      </c>
    </row>
    <row r="7" spans="1:3">
      <c r="B7" s="220" t="s">
        <v>6460</v>
      </c>
      <c r="C7" s="220" t="s">
        <v>6547</v>
      </c>
    </row>
    <row r="8" spans="1:3">
      <c r="B8" s="220" t="s">
        <v>6779</v>
      </c>
      <c r="C8" s="220" t="s">
        <v>6780</v>
      </c>
    </row>
    <row r="9" spans="1:3">
      <c r="B9" s="220" t="s">
        <v>6461</v>
      </c>
      <c r="C9" s="220" t="s">
        <v>6542</v>
      </c>
    </row>
    <row r="10" spans="1:3">
      <c r="B10" s="220" t="s">
        <v>6781</v>
      </c>
      <c r="C10" s="220" t="s">
        <v>6782</v>
      </c>
    </row>
    <row r="11" spans="1:3">
      <c r="B11" s="220" t="s">
        <v>6462</v>
      </c>
      <c r="C11" s="220" t="s">
        <v>6548</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dimension ref="A1:C28"/>
  <sheetViews>
    <sheetView workbookViewId="0">
      <pane ySplit="1" topLeftCell="A2" activePane="bottomLeft" state="frozen"/>
      <selection pane="bottomLeft" activeCell="B6" sqref="B6:C26"/>
    </sheetView>
  </sheetViews>
  <sheetFormatPr defaultRowHeight="15"/>
  <cols>
    <col min="1" max="1" width="16.85546875" customWidth="1"/>
    <col min="2" max="2" width="13.85546875" customWidth="1"/>
    <col min="3" max="3" width="72.5703125" customWidth="1"/>
  </cols>
  <sheetData>
    <row r="1" spans="1:3" s="531" customFormat="1" ht="36.75" customHeight="1"/>
    <row r="2" spans="1:3" s="531" customFormat="1">
      <c r="A2"/>
    </row>
    <row r="3" spans="1:3" s="531" customFormat="1" ht="24.95" customHeight="1">
      <c r="A3" s="532" t="s">
        <v>222</v>
      </c>
      <c r="B3" s="533"/>
    </row>
    <row r="5" spans="1:3">
      <c r="B5" s="126" t="s">
        <v>6626</v>
      </c>
      <c r="C5" s="126" t="s">
        <v>6627</v>
      </c>
    </row>
    <row r="6" spans="1:3">
      <c r="B6" s="220" t="s">
        <v>6573</v>
      </c>
      <c r="C6" s="220" t="s">
        <v>6492</v>
      </c>
    </row>
    <row r="7" spans="1:3">
      <c r="B7" s="220" t="s">
        <v>6436</v>
      </c>
      <c r="C7" s="220" t="s">
        <v>6493</v>
      </c>
    </row>
    <row r="8" spans="1:3">
      <c r="B8" s="220" t="s">
        <v>6464</v>
      </c>
      <c r="C8" s="220" t="s">
        <v>6494</v>
      </c>
    </row>
    <row r="9" spans="1:3">
      <c r="B9" s="220" t="s">
        <v>6437</v>
      </c>
      <c r="C9" s="220" t="s">
        <v>6495</v>
      </c>
    </row>
    <row r="10" spans="1:3">
      <c r="B10" s="220" t="s">
        <v>6574</v>
      </c>
      <c r="C10" s="220" t="s">
        <v>6575</v>
      </c>
    </row>
    <row r="11" spans="1:3">
      <c r="B11" s="220" t="s">
        <v>6478</v>
      </c>
      <c r="C11" s="220" t="s">
        <v>6496</v>
      </c>
    </row>
    <row r="12" spans="1:3">
      <c r="B12" s="220" t="s">
        <v>6576</v>
      </c>
      <c r="C12" s="220" t="s">
        <v>6497</v>
      </c>
    </row>
    <row r="13" spans="1:3">
      <c r="B13" s="220" t="s">
        <v>6467</v>
      </c>
      <c r="C13" s="220" t="s">
        <v>6498</v>
      </c>
    </row>
    <row r="14" spans="1:3">
      <c r="B14" s="220" t="s">
        <v>6469</v>
      </c>
      <c r="C14" s="220" t="s">
        <v>6577</v>
      </c>
    </row>
    <row r="15" spans="1:3">
      <c r="B15" s="220" t="s">
        <v>6468</v>
      </c>
      <c r="C15" s="220" t="s">
        <v>6499</v>
      </c>
    </row>
    <row r="16" spans="1:3">
      <c r="B16" s="220" t="s">
        <v>6471</v>
      </c>
      <c r="C16" s="220" t="s">
        <v>6500</v>
      </c>
    </row>
    <row r="17" spans="2:3">
      <c r="B17" s="220" t="s">
        <v>6470</v>
      </c>
      <c r="C17" s="220" t="s">
        <v>6578</v>
      </c>
    </row>
    <row r="18" spans="2:3">
      <c r="B18" s="220" t="s">
        <v>6472</v>
      </c>
      <c r="C18" s="220" t="s">
        <v>6501</v>
      </c>
    </row>
    <row r="19" spans="2:3">
      <c r="B19" s="220" t="s">
        <v>6473</v>
      </c>
      <c r="C19" s="220" t="s">
        <v>6502</v>
      </c>
    </row>
    <row r="20" spans="2:3">
      <c r="B20" s="220" t="s">
        <v>6476</v>
      </c>
      <c r="C20" s="220" t="s">
        <v>6503</v>
      </c>
    </row>
    <row r="21" spans="2:3">
      <c r="B21" s="220" t="s">
        <v>6474</v>
      </c>
      <c r="C21" s="220" t="s">
        <v>6504</v>
      </c>
    </row>
    <row r="22" spans="2:3">
      <c r="B22" s="220" t="s">
        <v>6475</v>
      </c>
      <c r="C22" s="220" t="s">
        <v>6505</v>
      </c>
    </row>
    <row r="23" spans="2:3">
      <c r="B23" s="220" t="s">
        <v>6477</v>
      </c>
      <c r="C23" s="220" t="s">
        <v>6506</v>
      </c>
    </row>
    <row r="24" spans="2:3">
      <c r="B24" s="220" t="s">
        <v>6478</v>
      </c>
      <c r="C24" s="220" t="s">
        <v>6507</v>
      </c>
    </row>
    <row r="25" spans="2:3">
      <c r="B25" s="220" t="s">
        <v>6479</v>
      </c>
      <c r="C25" s="220" t="s">
        <v>6508</v>
      </c>
    </row>
    <row r="26" spans="2:3">
      <c r="B26" s="220" t="s">
        <v>6480</v>
      </c>
      <c r="C26" s="220" t="s">
        <v>6509</v>
      </c>
    </row>
    <row r="27" spans="2:3">
      <c r="B27" s="220"/>
      <c r="C27" s="540"/>
    </row>
    <row r="28" spans="2:3">
      <c r="B28" s="2"/>
      <c r="C28"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I35"/>
  <sheetViews>
    <sheetView workbookViewId="0">
      <pane ySplit="1" topLeftCell="A2" activePane="bottomLeft" state="frozen"/>
      <selection pane="bottomLeft" activeCell="C2" sqref="C2"/>
    </sheetView>
  </sheetViews>
  <sheetFormatPr defaultRowHeight="15"/>
  <cols>
    <col min="1" max="1" width="14.7109375" customWidth="1"/>
    <col min="2" max="2" width="24.140625" bestFit="1" customWidth="1"/>
    <col min="3" max="3" width="9.7109375" bestFit="1" customWidth="1"/>
    <col min="4" max="4" width="19" bestFit="1" customWidth="1"/>
    <col min="5" max="5" width="58.85546875" bestFit="1" customWidth="1"/>
    <col min="8" max="8" width="15" bestFit="1" customWidth="1"/>
    <col min="9" max="9" width="14.140625" bestFit="1" customWidth="1"/>
  </cols>
  <sheetData>
    <row r="1" spans="1:9" ht="36.75" customHeight="1"/>
    <row r="3" spans="1:9" ht="24.95" customHeight="1">
      <c r="A3" s="18" t="s">
        <v>222</v>
      </c>
      <c r="B3" s="10"/>
    </row>
    <row r="4" spans="1:9" ht="24.95" customHeight="1">
      <c r="A4" s="20" t="s">
        <v>223</v>
      </c>
      <c r="B4" s="11"/>
    </row>
    <row r="5" spans="1:9" ht="24.95" customHeight="1">
      <c r="A5" s="19" t="s">
        <v>247</v>
      </c>
    </row>
    <row r="6" spans="1:9" ht="18.75">
      <c r="A6" s="12"/>
    </row>
    <row r="7" spans="1:9" ht="18.75">
      <c r="A7" s="12"/>
    </row>
    <row r="8" spans="1:9" ht="18.75">
      <c r="A8" s="12"/>
    </row>
    <row r="9" spans="1:9" ht="18.75">
      <c r="A9" s="12" t="s">
        <v>261</v>
      </c>
    </row>
    <row r="10" spans="1:9" ht="18.75">
      <c r="A10" s="12"/>
      <c r="B10" s="4" t="s">
        <v>205</v>
      </c>
      <c r="C10" s="46" t="s">
        <v>267</v>
      </c>
      <c r="D10" s="46" t="s">
        <v>269</v>
      </c>
      <c r="E10" s="46" t="s">
        <v>253</v>
      </c>
    </row>
    <row r="11" spans="1:9" ht="18.75">
      <c r="A11" s="12"/>
      <c r="B11" s="15" t="s">
        <v>320</v>
      </c>
      <c r="C11" s="47">
        <v>45</v>
      </c>
      <c r="D11" s="47" t="b">
        <f>AND(C11&gt;=0,C11&lt;=100)</f>
        <v>1</v>
      </c>
      <c r="E11" s="42" t="s">
        <v>321</v>
      </c>
    </row>
    <row r="12" spans="1:9" ht="18.75">
      <c r="A12" s="12"/>
      <c r="B12" s="15" t="s">
        <v>319</v>
      </c>
    </row>
    <row r="13" spans="1:9" ht="18.75">
      <c r="A13" s="12"/>
    </row>
    <row r="14" spans="1:9" ht="18.75">
      <c r="A14" s="12" t="s">
        <v>262</v>
      </c>
      <c r="B14" s="46" t="s">
        <v>266</v>
      </c>
      <c r="C14" s="46" t="s">
        <v>267</v>
      </c>
      <c r="D14" s="46" t="s">
        <v>269</v>
      </c>
      <c r="E14" s="46" t="s">
        <v>253</v>
      </c>
      <c r="H14" s="4" t="s">
        <v>205</v>
      </c>
      <c r="I14" s="13" t="s">
        <v>269</v>
      </c>
    </row>
    <row r="15" spans="1:9" ht="30">
      <c r="B15" s="2" t="s">
        <v>275</v>
      </c>
      <c r="C15" s="47">
        <v>25</v>
      </c>
      <c r="D15" s="47" t="str">
        <f>IF(AND(C15&gt;0,C15&lt;40),"FAIL",IF(AND(C15&gt;=40,C15&lt;60),"PASS",IF(AND(C15&gt;=60,C15&lt;=100),"Distinction","INVALID DATA")))</f>
        <v>FAIL</v>
      </c>
      <c r="E15" s="51" t="s">
        <v>323</v>
      </c>
      <c r="H15" s="15" t="s">
        <v>325</v>
      </c>
      <c r="I15" s="15" t="s">
        <v>273</v>
      </c>
    </row>
    <row r="16" spans="1:9" ht="30">
      <c r="B16" s="2" t="s">
        <v>276</v>
      </c>
      <c r="C16" s="47">
        <v>45</v>
      </c>
      <c r="D16" s="47" t="str">
        <f t="shared" ref="D16:D22" si="0">IF(AND(C16&gt;0,C16&lt;40),"FAIL",IF(AND(C16&gt;=40,C16&lt;60),"PASS",IF(AND(C16&gt;=60,C16&lt;=100),"Distinction","INVALID DATA")))</f>
        <v>PASS</v>
      </c>
      <c r="E16" s="51" t="s">
        <v>324</v>
      </c>
      <c r="H16" s="15" t="s">
        <v>326</v>
      </c>
      <c r="I16" s="15" t="s">
        <v>263</v>
      </c>
    </row>
    <row r="17" spans="1:9">
      <c r="B17" s="2" t="s">
        <v>277</v>
      </c>
      <c r="C17" s="47">
        <v>65</v>
      </c>
      <c r="D17" s="47" t="str">
        <f t="shared" si="0"/>
        <v>Distinction</v>
      </c>
      <c r="E17" s="50"/>
      <c r="H17" s="15" t="s">
        <v>327</v>
      </c>
      <c r="I17" s="15" t="s">
        <v>274</v>
      </c>
    </row>
    <row r="18" spans="1:9">
      <c r="B18" s="2" t="s">
        <v>278</v>
      </c>
      <c r="C18" s="47">
        <v>15</v>
      </c>
      <c r="D18" s="47" t="str">
        <f t="shared" si="0"/>
        <v>FAIL</v>
      </c>
      <c r="E18" s="50"/>
    </row>
    <row r="19" spans="1:9">
      <c r="B19" s="2" t="s">
        <v>279</v>
      </c>
      <c r="C19" s="47">
        <v>101</v>
      </c>
      <c r="D19" s="47" t="str">
        <f t="shared" si="0"/>
        <v>INVALID DATA</v>
      </c>
      <c r="E19" s="50"/>
    </row>
    <row r="20" spans="1:9">
      <c r="B20" s="2" t="s">
        <v>280</v>
      </c>
      <c r="C20" s="47">
        <v>42</v>
      </c>
      <c r="D20" s="47" t="str">
        <f t="shared" si="0"/>
        <v>PASS</v>
      </c>
      <c r="E20" s="50"/>
    </row>
    <row r="21" spans="1:9">
      <c r="B21" s="2" t="s">
        <v>281</v>
      </c>
      <c r="C21" s="47">
        <v>25</v>
      </c>
      <c r="D21" s="47" t="str">
        <f t="shared" si="0"/>
        <v>FAIL</v>
      </c>
      <c r="E21" s="50"/>
    </row>
    <row r="22" spans="1:9">
      <c r="B22" s="2" t="s">
        <v>282</v>
      </c>
      <c r="C22" s="47">
        <v>85</v>
      </c>
      <c r="D22" s="47" t="str">
        <f t="shared" si="0"/>
        <v>Distinction</v>
      </c>
      <c r="E22" s="50"/>
    </row>
    <row r="25" spans="1:9">
      <c r="D25" s="62" t="s">
        <v>356</v>
      </c>
    </row>
    <row r="26" spans="1:9" ht="18.75">
      <c r="A26" s="12" t="s">
        <v>265</v>
      </c>
      <c r="B26" s="37"/>
      <c r="C26" s="5"/>
      <c r="D26" s="13" t="s">
        <v>355</v>
      </c>
      <c r="F26" s="37"/>
      <c r="G26" s="56"/>
    </row>
    <row r="27" spans="1:9" ht="18.75">
      <c r="A27" s="12"/>
      <c r="B27" s="37"/>
      <c r="C27" s="5"/>
      <c r="D27" s="61"/>
      <c r="F27" s="37"/>
      <c r="G27" s="56"/>
    </row>
    <row r="28" spans="1:9">
      <c r="B28" s="57" t="s">
        <v>342</v>
      </c>
      <c r="C28" s="57" t="s">
        <v>343</v>
      </c>
      <c r="D28" s="55" t="s">
        <v>344</v>
      </c>
      <c r="E28" s="46" t="s">
        <v>253</v>
      </c>
      <c r="F28" s="37"/>
      <c r="G28" s="56"/>
    </row>
    <row r="29" spans="1:9">
      <c r="B29" s="58" t="s">
        <v>346</v>
      </c>
      <c r="C29" s="58">
        <v>94890</v>
      </c>
      <c r="D29" s="6" t="str">
        <f>IF(AND(C29&gt;15000,C29&lt;20000),"Within Range","Out of Range")</f>
        <v>Out of Range</v>
      </c>
      <c r="E29" s="59" t="s">
        <v>352</v>
      </c>
      <c r="F29" s="36"/>
      <c r="G29" s="56"/>
    </row>
    <row r="30" spans="1:9">
      <c r="B30" s="58" t="s">
        <v>347</v>
      </c>
      <c r="C30" s="58">
        <v>12500</v>
      </c>
      <c r="D30" s="6" t="str">
        <f t="shared" ref="D30:D34" si="1">IF(AND(C30&gt;15000,C30&lt;20000),"Within Range","Out of Range")</f>
        <v>Out of Range</v>
      </c>
      <c r="E30" s="59" t="s">
        <v>353</v>
      </c>
      <c r="F30" s="36"/>
      <c r="G30" s="56"/>
    </row>
    <row r="31" spans="1:9">
      <c r="B31" s="58" t="s">
        <v>348</v>
      </c>
      <c r="C31" s="58">
        <v>16641</v>
      </c>
      <c r="D31" s="6" t="str">
        <f t="shared" si="1"/>
        <v>Within Range</v>
      </c>
      <c r="E31" s="2"/>
      <c r="F31" s="36"/>
      <c r="G31" s="56"/>
    </row>
    <row r="32" spans="1:9">
      <c r="B32" s="58" t="s">
        <v>349</v>
      </c>
      <c r="C32" s="58">
        <v>35768</v>
      </c>
      <c r="D32" s="6" t="str">
        <f t="shared" si="1"/>
        <v>Out of Range</v>
      </c>
      <c r="E32" s="2"/>
      <c r="F32" s="36"/>
      <c r="G32" s="56"/>
    </row>
    <row r="33" spans="2:7">
      <c r="B33" s="58" t="s">
        <v>350</v>
      </c>
      <c r="C33" s="58">
        <v>20225</v>
      </c>
      <c r="D33" s="6" t="str">
        <f t="shared" si="1"/>
        <v>Out of Range</v>
      </c>
      <c r="E33" s="2"/>
      <c r="F33" s="36"/>
      <c r="G33" s="56"/>
    </row>
    <row r="34" spans="2:7">
      <c r="B34" s="58" t="s">
        <v>351</v>
      </c>
      <c r="C34" s="58">
        <v>18225</v>
      </c>
      <c r="D34" s="6" t="str">
        <f t="shared" si="1"/>
        <v>Within Range</v>
      </c>
      <c r="E34" s="2"/>
      <c r="F34" s="36"/>
      <c r="G34" s="56"/>
    </row>
    <row r="35" spans="2:7">
      <c r="F35" s="56"/>
      <c r="G35" s="5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6</vt:i4>
      </vt:variant>
    </vt:vector>
  </HeadingPairs>
  <TitlesOfParts>
    <vt:vector size="91" baseType="lpstr">
      <vt:lpstr>Topics - Index</vt:lpstr>
      <vt:lpstr>Excel Basic Intro</vt:lpstr>
      <vt:lpstr>Tabs and Groups</vt:lpstr>
      <vt:lpstr>Comments</vt:lpstr>
      <vt:lpstr>Name Range</vt:lpstr>
      <vt:lpstr>Logical Test</vt:lpstr>
      <vt:lpstr>IF Function</vt:lpstr>
      <vt:lpstr>IF FORMULA MARKSHEET</vt:lpstr>
      <vt:lpstr>AND Function</vt:lpstr>
      <vt:lpstr>OR Function</vt:lpstr>
      <vt:lpstr>NOT Function , IFERROR</vt:lpstr>
      <vt:lpstr>Text Functions</vt:lpstr>
      <vt:lpstr>Date Functions</vt:lpstr>
      <vt:lpstr>Basic Formulas-BODMAS</vt:lpstr>
      <vt:lpstr>Count Functions</vt:lpstr>
      <vt:lpstr>SUM Functions</vt:lpstr>
      <vt:lpstr>Text to Columns</vt:lpstr>
      <vt:lpstr>Data Fill (Advance)</vt:lpstr>
      <vt:lpstr>Fill Serise</vt:lpstr>
      <vt:lpstr>Flash Fill</vt:lpstr>
      <vt:lpstr>Round Functions</vt:lpstr>
      <vt:lpstr>VLOOKUP - Exact</vt:lpstr>
      <vt:lpstr>VL-Source Data</vt:lpstr>
      <vt:lpstr>VLOOKUP - Aprox</vt:lpstr>
      <vt:lpstr>VLOOKUP - Rules</vt:lpstr>
      <vt:lpstr>VLOOKUP with TRIM</vt:lpstr>
      <vt:lpstr>HLOOKUP Function</vt:lpstr>
      <vt:lpstr>LOOKUP Function</vt:lpstr>
      <vt:lpstr>MATCH Function</vt:lpstr>
      <vt:lpstr>INDEX Function</vt:lpstr>
      <vt:lpstr>INDEX DATA</vt:lpstr>
      <vt:lpstr>SUBTOTAL Function</vt:lpstr>
      <vt:lpstr>DATA Sorting</vt:lpstr>
      <vt:lpstr>DATA Filtering</vt:lpstr>
      <vt:lpstr>Advance Data Filtering</vt:lpstr>
      <vt:lpstr>Conditional Formating 1</vt:lpstr>
      <vt:lpstr>Data Validation 1</vt:lpstr>
      <vt:lpstr>Data Validation 2</vt:lpstr>
      <vt:lpstr>Dependent Dropdown List</vt:lpstr>
      <vt:lpstr>Hyperlink</vt:lpstr>
      <vt:lpstr>Create Table</vt:lpstr>
      <vt:lpstr>Pivot Table 1</vt:lpstr>
      <vt:lpstr>Pivot Table 2</vt:lpstr>
      <vt:lpstr>Pivot Table 3</vt:lpstr>
      <vt:lpstr>Pivot Tbl NewWorksheet</vt:lpstr>
      <vt:lpstr>Pivot Data</vt:lpstr>
      <vt:lpstr>Pivot Tbl Grouping</vt:lpstr>
      <vt:lpstr>Pivot Table Slicers</vt:lpstr>
      <vt:lpstr>Pivot Tbl- Timeline</vt:lpstr>
      <vt:lpstr>Remove Duplicates</vt:lpstr>
      <vt:lpstr>Transpose</vt:lpstr>
      <vt:lpstr>Remove Blank Rows</vt:lpstr>
      <vt:lpstr>Column Chart</vt:lpstr>
      <vt:lpstr>Design Column Chart</vt:lpstr>
      <vt:lpstr>Pie, Bar and Line Chart</vt:lpstr>
      <vt:lpstr>Sparkline Chart</vt:lpstr>
      <vt:lpstr>Pivot Chart</vt:lpstr>
      <vt:lpstr>DashBoard</vt:lpstr>
      <vt:lpstr>Scenario Manager</vt:lpstr>
      <vt:lpstr>Scenario Summary</vt:lpstr>
      <vt:lpstr>Goal Seek</vt:lpstr>
      <vt:lpstr>Data Table</vt:lpstr>
      <vt:lpstr>Data Consolidation</vt:lpstr>
      <vt:lpstr>Consol Data 1</vt:lpstr>
      <vt:lpstr>Consol Data 2</vt:lpstr>
      <vt:lpstr>Consol Data 3</vt:lpstr>
      <vt:lpstr>Consol Summary</vt:lpstr>
      <vt:lpstr>Protect Cells</vt:lpstr>
      <vt:lpstr>Protect Sheet</vt:lpstr>
      <vt:lpstr>Protect File</vt:lpstr>
      <vt:lpstr>Protect Workbook</vt:lpstr>
      <vt:lpstr>SC - F1 to F12</vt:lpstr>
      <vt:lpstr>SC- Ctrl+A to Z</vt:lpstr>
      <vt:lpstr>SC - Ctrl+Single Key</vt:lpstr>
      <vt:lpstr>SC - Ctrl+F1 to F12</vt:lpstr>
      <vt:lpstr>SC - Ctrl+Specia Char</vt:lpstr>
      <vt:lpstr>SC - Alt + A to Z</vt:lpstr>
      <vt:lpstr>SC - Alt + Single Key</vt:lpstr>
      <vt:lpstr>SC - Alt+F1 to F12</vt:lpstr>
      <vt:lpstr>SC - Shift + Single Key</vt:lpstr>
      <vt:lpstr>SC - Shift+F1 to F12</vt:lpstr>
      <vt:lpstr>SC - Ctrl+Shift+A to Z</vt:lpstr>
      <vt:lpstr>SC - Ctrl+Shift+Single Key</vt:lpstr>
      <vt:lpstr>SC - Ctrl+Shift+F1 to F12</vt:lpstr>
      <vt:lpstr>SC - Ctrl+Shift+Special Char</vt:lpstr>
      <vt:lpstr>America</vt:lpstr>
      <vt:lpstr>Australia</vt:lpstr>
      <vt:lpstr>Germany</vt:lpstr>
      <vt:lpstr>India</vt:lpstr>
      <vt:lpstr>Japan</vt:lpstr>
      <vt:lpstr>Newzealand</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Santosh Malkar</dc:creator>
  <cp:lastModifiedBy>jyoti1</cp:lastModifiedBy>
  <dcterms:created xsi:type="dcterms:W3CDTF">2020-05-28T07:36:35Z</dcterms:created>
  <dcterms:modified xsi:type="dcterms:W3CDTF">2020-09-09T07:18:33Z</dcterms:modified>
</cp:coreProperties>
</file>